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tables/table1.xml" ContentType="application/vnd.openxmlformats-officedocument.spreadsheetml.tab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0.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Sherry Liang\Desktop\v5.0by1026\"/>
    </mc:Choice>
  </mc:AlternateContent>
  <xr:revisionPtr revIDLastSave="0" documentId="13_ncr:1_{54761B3F-D6F9-49BC-B515-7F3D2D29F133}" xr6:coauthVersionLast="47" xr6:coauthVersionMax="47" xr10:uidLastSave="{00000000-0000-0000-0000-000000000000}"/>
  <bookViews>
    <workbookView xWindow="-120" yWindow="-120" windowWidth="29040" windowHeight="15840" firstSheet="13" activeTab="24" xr2:uid="{6145BEAB-7908-45A0-837D-C1BFD63C90ED}"/>
  </bookViews>
  <sheets>
    <sheet name="1.Overview" sheetId="1" state="hidden" r:id="rId1"/>
    <sheet name="2.Four Scenarios" sheetId="2" state="hidden" r:id="rId2"/>
    <sheet name="3.HTS Codes" sheetId="3" state="hidden" r:id="rId3"/>
    <sheet name="4.PV Import Percentage" sheetId="4" state="hidden" r:id="rId4"/>
    <sheet name="5.PV UN" sheetId="8" state="hidden" r:id="rId5"/>
    <sheet name="5.Power Mix IEA" sheetId="5" state="hidden" r:id="rId6"/>
    <sheet name="6.Plot" sheetId="6" state="hidden" r:id="rId7"/>
    <sheet name="7.Elec Mix Raw" sheetId="7" state="hidden" r:id="rId8"/>
    <sheet name="8.Elec Mix Clean" sheetId="9" state="hidden" r:id="rId9"/>
    <sheet name="9.Base Case" sheetId="10" state="hidden" r:id="rId10"/>
    <sheet name="10. Dashboard" sheetId="11" state="hidden" r:id="rId11"/>
    <sheet name="12.Calculation Summary" sheetId="13" state="hidden" r:id="rId12"/>
    <sheet name="11. Calculations" sheetId="12" state="hidden" r:id="rId13"/>
    <sheet name="2015Raw" sheetId="24" r:id="rId14"/>
    <sheet name="Ecoinvent_2015" sheetId="23" state="hidden" r:id="rId15"/>
    <sheet name="Main Dashboard" sheetId="27" r:id="rId16"/>
    <sheet name="New Revised" sheetId="25" r:id="rId17"/>
    <sheet name="Dashboard2015" sheetId="18" r:id="rId18"/>
    <sheet name="Ecoinvent3.7.1_2019" sheetId="15" state="hidden" r:id="rId19"/>
    <sheet name="Ecoinvent_2020" sheetId="19" state="hidden" r:id="rId20"/>
    <sheet name="Dashboard2020" sheetId="14" r:id="rId21"/>
    <sheet name="Ecoinvent_Future" sheetId="20" state="hidden" r:id="rId22"/>
    <sheet name="Dashboard2021" sheetId="16" r:id="rId23"/>
    <sheet name="Ecoinvent_FutureUS" sheetId="21" state="hidden" r:id="rId24"/>
    <sheet name="DashboardFutureUS" sheetId="17" r:id="rId25"/>
  </sheets>
  <externalReferences>
    <externalReference r:id="rId26"/>
  </externalReferences>
  <definedNames>
    <definedName name="_xlnm._FilterDatabase" localSheetId="9" hidden="1">'9.Base Case'!$E$33:$O$1171</definedName>
    <definedName name="toc" localSheetId="7">'7.Elec Mix Raw'!$V$5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57" i="7" l="1"/>
  <c r="H58" i="7"/>
  <c r="E1233" i="7"/>
  <c r="E1234" i="7"/>
  <c r="L58" i="13"/>
  <c r="L34" i="13"/>
  <c r="K58" i="13"/>
  <c r="K34" i="13"/>
  <c r="BL132" i="27"/>
  <c r="BL131" i="27"/>
  <c r="BJ75" i="27"/>
  <c r="BL75" i="27"/>
  <c r="BJ83" i="27"/>
  <c r="BL83" i="27"/>
  <c r="BJ91" i="27"/>
  <c r="BL91" i="27"/>
  <c r="BJ99" i="27"/>
  <c r="BL99" i="27"/>
  <c r="BJ107" i="27"/>
  <c r="BL107" i="27"/>
  <c r="BJ115" i="27"/>
  <c r="BL115" i="27"/>
  <c r="BJ123" i="27"/>
  <c r="BL123" i="27"/>
  <c r="C125" i="25"/>
  <c r="BI124" i="27" s="1"/>
  <c r="D125" i="25"/>
  <c r="BJ124" i="27" s="1"/>
  <c r="E125" i="25"/>
  <c r="BK124" i="27" s="1"/>
  <c r="F125" i="25"/>
  <c r="BL124" i="27" s="1"/>
  <c r="C126" i="25"/>
  <c r="BI125" i="27" s="1"/>
  <c r="D126" i="25"/>
  <c r="BJ125" i="27" s="1"/>
  <c r="E126" i="25"/>
  <c r="BK125" i="27" s="1"/>
  <c r="F126" i="25"/>
  <c r="BL125" i="27" s="1"/>
  <c r="C127" i="25"/>
  <c r="BI126" i="27" s="1"/>
  <c r="D127" i="25"/>
  <c r="BJ126" i="27" s="1"/>
  <c r="E127" i="25"/>
  <c r="BK126" i="27" s="1"/>
  <c r="F127" i="25"/>
  <c r="BL126" i="27" s="1"/>
  <c r="C128" i="25"/>
  <c r="BI127" i="27" s="1"/>
  <c r="D128" i="25"/>
  <c r="BJ127" i="27" s="1"/>
  <c r="E128" i="25"/>
  <c r="BK127" i="27" s="1"/>
  <c r="F128" i="25"/>
  <c r="BL127" i="27" s="1"/>
  <c r="C129" i="25"/>
  <c r="BI128" i="27" s="1"/>
  <c r="D129" i="25"/>
  <c r="BJ128" i="27" s="1"/>
  <c r="E129" i="25"/>
  <c r="BK128" i="27" s="1"/>
  <c r="F129" i="25"/>
  <c r="BL128" i="27" s="1"/>
  <c r="C130" i="25"/>
  <c r="BI129" i="27" s="1"/>
  <c r="D130" i="25"/>
  <c r="BJ129" i="27" s="1"/>
  <c r="E130" i="25"/>
  <c r="BK129" i="27" s="1"/>
  <c r="F130" i="25"/>
  <c r="BL129" i="27" s="1"/>
  <c r="C131" i="25"/>
  <c r="BI130" i="27" s="1"/>
  <c r="D131" i="25"/>
  <c r="BJ130" i="27" s="1"/>
  <c r="E131" i="25"/>
  <c r="BK130" i="27" s="1"/>
  <c r="F131" i="25"/>
  <c r="BL130" i="27" s="1"/>
  <c r="D124" i="25"/>
  <c r="E124" i="25"/>
  <c r="BK123" i="27" s="1"/>
  <c r="F124" i="25"/>
  <c r="C124" i="25"/>
  <c r="BI123" i="27" s="1"/>
  <c r="C117" i="25"/>
  <c r="BI116" i="27" s="1"/>
  <c r="D117" i="25"/>
  <c r="BJ116" i="27" s="1"/>
  <c r="E117" i="25"/>
  <c r="BK116" i="27" s="1"/>
  <c r="F117" i="25"/>
  <c r="BL116" i="27" s="1"/>
  <c r="C118" i="25"/>
  <c r="BI117" i="27" s="1"/>
  <c r="D118" i="25"/>
  <c r="BJ117" i="27" s="1"/>
  <c r="E118" i="25"/>
  <c r="BK117" i="27" s="1"/>
  <c r="F118" i="25"/>
  <c r="BL117" i="27" s="1"/>
  <c r="C119" i="25"/>
  <c r="BI118" i="27" s="1"/>
  <c r="D119" i="25"/>
  <c r="BJ118" i="27" s="1"/>
  <c r="E119" i="25"/>
  <c r="BK118" i="27" s="1"/>
  <c r="F119" i="25"/>
  <c r="BL118" i="27" s="1"/>
  <c r="C120" i="25"/>
  <c r="BI119" i="27" s="1"/>
  <c r="D120" i="25"/>
  <c r="BJ119" i="27" s="1"/>
  <c r="E120" i="25"/>
  <c r="BK119" i="27" s="1"/>
  <c r="F120" i="25"/>
  <c r="BL119" i="27" s="1"/>
  <c r="C121" i="25"/>
  <c r="BI120" i="27" s="1"/>
  <c r="D121" i="25"/>
  <c r="BJ120" i="27" s="1"/>
  <c r="E121" i="25"/>
  <c r="BK120" i="27" s="1"/>
  <c r="F121" i="25"/>
  <c r="BL120" i="27" s="1"/>
  <c r="C122" i="25"/>
  <c r="BI121" i="27" s="1"/>
  <c r="D122" i="25"/>
  <c r="BJ121" i="27" s="1"/>
  <c r="E122" i="25"/>
  <c r="BK121" i="27" s="1"/>
  <c r="F122" i="25"/>
  <c r="BL121" i="27" s="1"/>
  <c r="C123" i="25"/>
  <c r="BI122" i="27" s="1"/>
  <c r="D123" i="25"/>
  <c r="BJ122" i="27" s="1"/>
  <c r="E123" i="25"/>
  <c r="BK122" i="27" s="1"/>
  <c r="F123" i="25"/>
  <c r="BL122" i="27" s="1"/>
  <c r="D116" i="25"/>
  <c r="E116" i="25"/>
  <c r="BK115" i="27" s="1"/>
  <c r="F116" i="25"/>
  <c r="C116" i="25"/>
  <c r="BI115" i="27" s="1"/>
  <c r="C109" i="25"/>
  <c r="BI108" i="27" s="1"/>
  <c r="D109" i="25"/>
  <c r="BJ108" i="27" s="1"/>
  <c r="E109" i="25"/>
  <c r="BK108" i="27" s="1"/>
  <c r="F109" i="25"/>
  <c r="BL108" i="27" s="1"/>
  <c r="C110" i="25"/>
  <c r="BI109" i="27" s="1"/>
  <c r="D110" i="25"/>
  <c r="BJ109" i="27" s="1"/>
  <c r="E110" i="25"/>
  <c r="BK109" i="27" s="1"/>
  <c r="F110" i="25"/>
  <c r="BL109" i="27" s="1"/>
  <c r="C111" i="25"/>
  <c r="BI110" i="27" s="1"/>
  <c r="D111" i="25"/>
  <c r="BJ110" i="27" s="1"/>
  <c r="E111" i="25"/>
  <c r="BK110" i="27" s="1"/>
  <c r="F111" i="25"/>
  <c r="BL110" i="27" s="1"/>
  <c r="C112" i="25"/>
  <c r="BI111" i="27" s="1"/>
  <c r="D112" i="25"/>
  <c r="BJ111" i="27" s="1"/>
  <c r="E112" i="25"/>
  <c r="BK111" i="27" s="1"/>
  <c r="F112" i="25"/>
  <c r="BL111" i="27" s="1"/>
  <c r="C113" i="25"/>
  <c r="BI112" i="27" s="1"/>
  <c r="D113" i="25"/>
  <c r="BJ112" i="27" s="1"/>
  <c r="E113" i="25"/>
  <c r="BK112" i="27" s="1"/>
  <c r="F113" i="25"/>
  <c r="BL112" i="27" s="1"/>
  <c r="C114" i="25"/>
  <c r="BI113" i="27" s="1"/>
  <c r="D114" i="25"/>
  <c r="BJ113" i="27" s="1"/>
  <c r="E114" i="25"/>
  <c r="BK113" i="27" s="1"/>
  <c r="F114" i="25"/>
  <c r="BL113" i="27" s="1"/>
  <c r="C115" i="25"/>
  <c r="BI114" i="27" s="1"/>
  <c r="D115" i="25"/>
  <c r="BJ114" i="27" s="1"/>
  <c r="E115" i="25"/>
  <c r="BK114" i="27" s="1"/>
  <c r="F115" i="25"/>
  <c r="BL114" i="27" s="1"/>
  <c r="D108" i="25"/>
  <c r="E108" i="25"/>
  <c r="BK107" i="27" s="1"/>
  <c r="F108" i="25"/>
  <c r="C108" i="25"/>
  <c r="BI107" i="27" s="1"/>
  <c r="C101" i="25"/>
  <c r="BI100" i="27" s="1"/>
  <c r="D101" i="25"/>
  <c r="BJ100" i="27" s="1"/>
  <c r="E101" i="25"/>
  <c r="BK100" i="27" s="1"/>
  <c r="F101" i="25"/>
  <c r="BL100" i="27" s="1"/>
  <c r="C102" i="25"/>
  <c r="BI101" i="27" s="1"/>
  <c r="D102" i="25"/>
  <c r="BJ101" i="27" s="1"/>
  <c r="E102" i="25"/>
  <c r="BK101" i="27" s="1"/>
  <c r="F102" i="25"/>
  <c r="BL101" i="27" s="1"/>
  <c r="C103" i="25"/>
  <c r="BI102" i="27" s="1"/>
  <c r="D103" i="25"/>
  <c r="BJ102" i="27" s="1"/>
  <c r="E103" i="25"/>
  <c r="BK102" i="27" s="1"/>
  <c r="F103" i="25"/>
  <c r="BL102" i="27" s="1"/>
  <c r="C104" i="25"/>
  <c r="BI103" i="27" s="1"/>
  <c r="D104" i="25"/>
  <c r="BJ103" i="27" s="1"/>
  <c r="E104" i="25"/>
  <c r="BK103" i="27" s="1"/>
  <c r="F104" i="25"/>
  <c r="BL103" i="27" s="1"/>
  <c r="C105" i="25"/>
  <c r="BI104" i="27" s="1"/>
  <c r="D105" i="25"/>
  <c r="BJ104" i="27" s="1"/>
  <c r="E105" i="25"/>
  <c r="BK104" i="27" s="1"/>
  <c r="F105" i="25"/>
  <c r="BL104" i="27" s="1"/>
  <c r="C106" i="25"/>
  <c r="BI105" i="27" s="1"/>
  <c r="D106" i="25"/>
  <c r="BJ105" i="27" s="1"/>
  <c r="E106" i="25"/>
  <c r="BK105" i="27" s="1"/>
  <c r="F106" i="25"/>
  <c r="BL105" i="27" s="1"/>
  <c r="C107" i="25"/>
  <c r="BI106" i="27" s="1"/>
  <c r="D107" i="25"/>
  <c r="BJ106" i="27" s="1"/>
  <c r="E107" i="25"/>
  <c r="BK106" i="27" s="1"/>
  <c r="F107" i="25"/>
  <c r="BL106" i="27" s="1"/>
  <c r="D100" i="25"/>
  <c r="E100" i="25"/>
  <c r="BK99" i="27" s="1"/>
  <c r="F100" i="25"/>
  <c r="C100" i="25"/>
  <c r="BI99" i="27" s="1"/>
  <c r="C93" i="25"/>
  <c r="BI92" i="27" s="1"/>
  <c r="D93" i="25"/>
  <c r="BJ92" i="27" s="1"/>
  <c r="E93" i="25"/>
  <c r="BK92" i="27" s="1"/>
  <c r="F93" i="25"/>
  <c r="BL92" i="27" s="1"/>
  <c r="C94" i="25"/>
  <c r="BI93" i="27" s="1"/>
  <c r="D94" i="25"/>
  <c r="BJ93" i="27" s="1"/>
  <c r="E94" i="25"/>
  <c r="BK93" i="27" s="1"/>
  <c r="F94" i="25"/>
  <c r="BL93" i="27" s="1"/>
  <c r="C95" i="25"/>
  <c r="BI94" i="27" s="1"/>
  <c r="D95" i="25"/>
  <c r="BJ94" i="27" s="1"/>
  <c r="E95" i="25"/>
  <c r="BK94" i="27" s="1"/>
  <c r="F95" i="25"/>
  <c r="BL94" i="27" s="1"/>
  <c r="C96" i="25"/>
  <c r="BI95" i="27" s="1"/>
  <c r="D96" i="25"/>
  <c r="BJ95" i="27" s="1"/>
  <c r="E96" i="25"/>
  <c r="BK95" i="27" s="1"/>
  <c r="F96" i="25"/>
  <c r="BL95" i="27" s="1"/>
  <c r="C97" i="25"/>
  <c r="BI96" i="27" s="1"/>
  <c r="D97" i="25"/>
  <c r="BJ96" i="27" s="1"/>
  <c r="E97" i="25"/>
  <c r="BK96" i="27" s="1"/>
  <c r="F97" i="25"/>
  <c r="BL96" i="27" s="1"/>
  <c r="C98" i="25"/>
  <c r="BI97" i="27" s="1"/>
  <c r="D98" i="25"/>
  <c r="BJ97" i="27" s="1"/>
  <c r="E98" i="25"/>
  <c r="BK97" i="27" s="1"/>
  <c r="F98" i="25"/>
  <c r="BL97" i="27" s="1"/>
  <c r="C99" i="25"/>
  <c r="BI98" i="27" s="1"/>
  <c r="D99" i="25"/>
  <c r="BJ98" i="27" s="1"/>
  <c r="E99" i="25"/>
  <c r="BK98" i="27" s="1"/>
  <c r="F99" i="25"/>
  <c r="BL98" i="27" s="1"/>
  <c r="D92" i="25"/>
  <c r="E92" i="25"/>
  <c r="BK91" i="27" s="1"/>
  <c r="F92" i="25"/>
  <c r="C92" i="25"/>
  <c r="BI91" i="27" s="1"/>
  <c r="C85" i="25"/>
  <c r="BI84" i="27" s="1"/>
  <c r="D85" i="25"/>
  <c r="BJ84" i="27" s="1"/>
  <c r="E85" i="25"/>
  <c r="BK84" i="27" s="1"/>
  <c r="F85" i="25"/>
  <c r="BL84" i="27" s="1"/>
  <c r="C86" i="25"/>
  <c r="BI85" i="27" s="1"/>
  <c r="D86" i="25"/>
  <c r="BJ85" i="27" s="1"/>
  <c r="E86" i="25"/>
  <c r="BK85" i="27" s="1"/>
  <c r="F86" i="25"/>
  <c r="BL85" i="27" s="1"/>
  <c r="C87" i="25"/>
  <c r="BI86" i="27" s="1"/>
  <c r="D87" i="25"/>
  <c r="BJ86" i="27" s="1"/>
  <c r="E87" i="25"/>
  <c r="BK86" i="27" s="1"/>
  <c r="F87" i="25"/>
  <c r="BL86" i="27" s="1"/>
  <c r="C88" i="25"/>
  <c r="BI87" i="27" s="1"/>
  <c r="D88" i="25"/>
  <c r="BJ87" i="27" s="1"/>
  <c r="E88" i="25"/>
  <c r="BK87" i="27" s="1"/>
  <c r="F88" i="25"/>
  <c r="BL87" i="27" s="1"/>
  <c r="C89" i="25"/>
  <c r="BI88" i="27" s="1"/>
  <c r="D89" i="25"/>
  <c r="BJ88" i="27" s="1"/>
  <c r="E89" i="25"/>
  <c r="BK88" i="27" s="1"/>
  <c r="F89" i="25"/>
  <c r="BL88" i="27" s="1"/>
  <c r="C90" i="25"/>
  <c r="BI89" i="27" s="1"/>
  <c r="D90" i="25"/>
  <c r="BJ89" i="27" s="1"/>
  <c r="E90" i="25"/>
  <c r="BK89" i="27" s="1"/>
  <c r="F90" i="25"/>
  <c r="BL89" i="27" s="1"/>
  <c r="C91" i="25"/>
  <c r="BI90" i="27" s="1"/>
  <c r="D91" i="25"/>
  <c r="BJ90" i="27" s="1"/>
  <c r="E91" i="25"/>
  <c r="BK90" i="27" s="1"/>
  <c r="F91" i="25"/>
  <c r="BL90" i="27" s="1"/>
  <c r="D84" i="25"/>
  <c r="E84" i="25"/>
  <c r="BK83" i="27" s="1"/>
  <c r="F84" i="25"/>
  <c r="C84" i="25"/>
  <c r="BI83" i="27" s="1"/>
  <c r="C77" i="25"/>
  <c r="BI76" i="27" s="1"/>
  <c r="D77" i="25"/>
  <c r="BJ76" i="27" s="1"/>
  <c r="E77" i="25"/>
  <c r="BK76" i="27" s="1"/>
  <c r="F77" i="25"/>
  <c r="BL76" i="27" s="1"/>
  <c r="C78" i="25"/>
  <c r="BI77" i="27" s="1"/>
  <c r="D78" i="25"/>
  <c r="BJ77" i="27" s="1"/>
  <c r="E78" i="25"/>
  <c r="BK77" i="27" s="1"/>
  <c r="F78" i="25"/>
  <c r="BL77" i="27" s="1"/>
  <c r="C79" i="25"/>
  <c r="BI78" i="27" s="1"/>
  <c r="D79" i="25"/>
  <c r="BJ78" i="27" s="1"/>
  <c r="E79" i="25"/>
  <c r="BK78" i="27" s="1"/>
  <c r="F79" i="25"/>
  <c r="BL78" i="27" s="1"/>
  <c r="C80" i="25"/>
  <c r="BI79" i="27" s="1"/>
  <c r="D80" i="25"/>
  <c r="BJ79" i="27" s="1"/>
  <c r="E80" i="25"/>
  <c r="BK79" i="27" s="1"/>
  <c r="F80" i="25"/>
  <c r="BL79" i="27" s="1"/>
  <c r="C81" i="25"/>
  <c r="BI80" i="27" s="1"/>
  <c r="D81" i="25"/>
  <c r="BJ80" i="27" s="1"/>
  <c r="E81" i="25"/>
  <c r="BK80" i="27" s="1"/>
  <c r="F81" i="25"/>
  <c r="BL80" i="27" s="1"/>
  <c r="C82" i="25"/>
  <c r="BI81" i="27" s="1"/>
  <c r="D82" i="25"/>
  <c r="BJ81" i="27" s="1"/>
  <c r="E82" i="25"/>
  <c r="BK81" i="27" s="1"/>
  <c r="F82" i="25"/>
  <c r="BL81" i="27" s="1"/>
  <c r="C83" i="25"/>
  <c r="BI82" i="27" s="1"/>
  <c r="D83" i="25"/>
  <c r="BJ82" i="27" s="1"/>
  <c r="E83" i="25"/>
  <c r="BK82" i="27" s="1"/>
  <c r="F83" i="25"/>
  <c r="BL82" i="27" s="1"/>
  <c r="D76" i="25"/>
  <c r="E76" i="25"/>
  <c r="BK75" i="27" s="1"/>
  <c r="F76" i="25"/>
  <c r="C76" i="25"/>
  <c r="BI75" i="27" s="1"/>
  <c r="C69" i="25"/>
  <c r="BI68" i="27" s="1"/>
  <c r="D69" i="25"/>
  <c r="BJ68" i="27" s="1"/>
  <c r="E69" i="25"/>
  <c r="BK68" i="27" s="1"/>
  <c r="F69" i="25"/>
  <c r="BL68" i="27" s="1"/>
  <c r="C70" i="25"/>
  <c r="BI69" i="27" s="1"/>
  <c r="D70" i="25"/>
  <c r="BJ69" i="27" s="1"/>
  <c r="E70" i="25"/>
  <c r="BK69" i="27" s="1"/>
  <c r="F70" i="25"/>
  <c r="BL69" i="27" s="1"/>
  <c r="C71" i="25"/>
  <c r="BI70" i="27" s="1"/>
  <c r="D71" i="25"/>
  <c r="BJ70" i="27" s="1"/>
  <c r="E71" i="25"/>
  <c r="BK70" i="27" s="1"/>
  <c r="F71" i="25"/>
  <c r="BL70" i="27" s="1"/>
  <c r="C72" i="25"/>
  <c r="BI71" i="27" s="1"/>
  <c r="D72" i="25"/>
  <c r="BJ71" i="27" s="1"/>
  <c r="E72" i="25"/>
  <c r="BK71" i="27" s="1"/>
  <c r="F72" i="25"/>
  <c r="BL71" i="27" s="1"/>
  <c r="C73" i="25"/>
  <c r="BI72" i="27" s="1"/>
  <c r="D73" i="25"/>
  <c r="BJ72" i="27" s="1"/>
  <c r="E73" i="25"/>
  <c r="BK72" i="27" s="1"/>
  <c r="F73" i="25"/>
  <c r="BL72" i="27" s="1"/>
  <c r="C74" i="25"/>
  <c r="BI73" i="27" s="1"/>
  <c r="D74" i="25"/>
  <c r="BJ73" i="27" s="1"/>
  <c r="E74" i="25"/>
  <c r="BK73" i="27" s="1"/>
  <c r="F74" i="25"/>
  <c r="BL73" i="27" s="1"/>
  <c r="C75" i="25"/>
  <c r="BI74" i="27" s="1"/>
  <c r="D75" i="25"/>
  <c r="BJ74" i="27" s="1"/>
  <c r="E75" i="25"/>
  <c r="BK74" i="27" s="1"/>
  <c r="F75" i="25"/>
  <c r="BL74" i="27" s="1"/>
  <c r="D68" i="25"/>
  <c r="BJ67" i="27" s="1"/>
  <c r="E68" i="25"/>
  <c r="BK67" i="27" s="1"/>
  <c r="F68" i="25"/>
  <c r="BL67" i="27" s="1"/>
  <c r="C68" i="25"/>
  <c r="BI67" i="27" s="1"/>
  <c r="AZ35" i="25"/>
  <c r="BA35" i="25"/>
  <c r="BB35" i="25"/>
  <c r="BC35" i="25"/>
  <c r="AZ36" i="25"/>
  <c r="BA36" i="25"/>
  <c r="BB36" i="25"/>
  <c r="BC36" i="25"/>
  <c r="AZ37" i="25"/>
  <c r="BA37" i="25"/>
  <c r="BB37" i="25"/>
  <c r="BC37" i="25"/>
  <c r="AZ38" i="25"/>
  <c r="BA38" i="25"/>
  <c r="BB38" i="25"/>
  <c r="BC38" i="25"/>
  <c r="AZ39" i="25"/>
  <c r="BA39" i="25"/>
  <c r="BB39" i="25"/>
  <c r="BC39" i="25"/>
  <c r="AZ40" i="25"/>
  <c r="BA40" i="25"/>
  <c r="BB40" i="25"/>
  <c r="BC40" i="25"/>
  <c r="AZ41" i="25"/>
  <c r="BA41" i="25"/>
  <c r="BB41" i="25"/>
  <c r="BC41" i="25"/>
  <c r="BC34" i="25"/>
  <c r="BB34" i="25"/>
  <c r="BA34" i="25"/>
  <c r="AZ34" i="25"/>
  <c r="AS35" i="25"/>
  <c r="AT35" i="25"/>
  <c r="AU35" i="25"/>
  <c r="AV35" i="25"/>
  <c r="AS36" i="25"/>
  <c r="AT36" i="25"/>
  <c r="AU36" i="25"/>
  <c r="AV36" i="25"/>
  <c r="AS37" i="25"/>
  <c r="AT37" i="25"/>
  <c r="AU37" i="25"/>
  <c r="AV37" i="25"/>
  <c r="AS38" i="25"/>
  <c r="AT38" i="25"/>
  <c r="AU38" i="25"/>
  <c r="AV38" i="25"/>
  <c r="AS39" i="25"/>
  <c r="AT39" i="25"/>
  <c r="AU39" i="25"/>
  <c r="AV39" i="25"/>
  <c r="AS40" i="25"/>
  <c r="AT40" i="25"/>
  <c r="AU40" i="25"/>
  <c r="AV40" i="25"/>
  <c r="AS41" i="25"/>
  <c r="AT41" i="25"/>
  <c r="AU41" i="25"/>
  <c r="AV41" i="25"/>
  <c r="AV34" i="25"/>
  <c r="AU34" i="25"/>
  <c r="AT34" i="25"/>
  <c r="AS34" i="25"/>
  <c r="AL35" i="25"/>
  <c r="AM35" i="25"/>
  <c r="AN35" i="25"/>
  <c r="AO35" i="25"/>
  <c r="AL36" i="25"/>
  <c r="AM36" i="25"/>
  <c r="AN36" i="25"/>
  <c r="AO36" i="25"/>
  <c r="AL37" i="25"/>
  <c r="AM37" i="25"/>
  <c r="AN37" i="25"/>
  <c r="AO37" i="25"/>
  <c r="AL38" i="25"/>
  <c r="AM38" i="25"/>
  <c r="AN38" i="25"/>
  <c r="AO38" i="25"/>
  <c r="AL39" i="25"/>
  <c r="AM39" i="25"/>
  <c r="AN39" i="25"/>
  <c r="AO39" i="25"/>
  <c r="AL40" i="25"/>
  <c r="AM40" i="25"/>
  <c r="AN40" i="25"/>
  <c r="AO40" i="25"/>
  <c r="AL41" i="25"/>
  <c r="AM41" i="25"/>
  <c r="AN41" i="25"/>
  <c r="AO41" i="25"/>
  <c r="AO34" i="25"/>
  <c r="AN34" i="25"/>
  <c r="AM34" i="25"/>
  <c r="AL34" i="25"/>
  <c r="AE41" i="25"/>
  <c r="AF41" i="25"/>
  <c r="AG41" i="25"/>
  <c r="AH41" i="25"/>
  <c r="AE35" i="25"/>
  <c r="AF35" i="25"/>
  <c r="AG35" i="25"/>
  <c r="AH35" i="25"/>
  <c r="AE36" i="25"/>
  <c r="AF36" i="25"/>
  <c r="AG36" i="25"/>
  <c r="AH36" i="25"/>
  <c r="AE37" i="25"/>
  <c r="AF37" i="25"/>
  <c r="AG37" i="25"/>
  <c r="AH37" i="25"/>
  <c r="AE38" i="25"/>
  <c r="AF38" i="25"/>
  <c r="AG38" i="25"/>
  <c r="AH38" i="25"/>
  <c r="AE39" i="25"/>
  <c r="AF39" i="25"/>
  <c r="AG39" i="25"/>
  <c r="AH39" i="25"/>
  <c r="AE40" i="25"/>
  <c r="AF40" i="25"/>
  <c r="AG40" i="25"/>
  <c r="AH40" i="25"/>
  <c r="AH34" i="25"/>
  <c r="AG34" i="25"/>
  <c r="AF34" i="25"/>
  <c r="AE34" i="25"/>
  <c r="X35" i="25"/>
  <c r="Y35" i="25"/>
  <c r="Z35" i="25"/>
  <c r="AA35" i="25"/>
  <c r="X36" i="25"/>
  <c r="Y36" i="25"/>
  <c r="Z36" i="25"/>
  <c r="AA36" i="25"/>
  <c r="X37" i="25"/>
  <c r="Y37" i="25"/>
  <c r="Z37" i="25"/>
  <c r="AA37" i="25"/>
  <c r="X38" i="25"/>
  <c r="Y38" i="25"/>
  <c r="Z38" i="25"/>
  <c r="AA38" i="25"/>
  <c r="X39" i="25"/>
  <c r="Y39" i="25"/>
  <c r="Z39" i="25"/>
  <c r="AA39" i="25"/>
  <c r="X40" i="25"/>
  <c r="Y40" i="25"/>
  <c r="Z40" i="25"/>
  <c r="AA40" i="25"/>
  <c r="X41" i="25"/>
  <c r="Y41" i="25"/>
  <c r="Z41" i="25"/>
  <c r="AA41" i="25"/>
  <c r="AA34" i="25"/>
  <c r="Z34" i="25"/>
  <c r="Y34" i="25"/>
  <c r="X34" i="25"/>
  <c r="T36" i="25"/>
  <c r="AN15" i="17"/>
  <c r="AN14" i="17"/>
  <c r="AI15" i="17"/>
  <c r="AI14" i="17"/>
  <c r="AD15" i="17"/>
  <c r="AD14" i="17"/>
  <c r="Y15" i="17"/>
  <c r="Y14" i="17"/>
  <c r="T15" i="17"/>
  <c r="T14" i="17"/>
  <c r="O15" i="17"/>
  <c r="T37" i="25" s="1"/>
  <c r="O14" i="17"/>
  <c r="J15" i="17"/>
  <c r="M37" i="25" s="1"/>
  <c r="J14" i="17"/>
  <c r="M36" i="25" s="1"/>
  <c r="E15" i="17"/>
  <c r="E14" i="17"/>
  <c r="D144" i="19"/>
  <c r="E13" i="18" l="1"/>
  <c r="C35" i="25" s="1"/>
  <c r="O13" i="18"/>
  <c r="Q35" i="25" s="1"/>
  <c r="T20" i="18"/>
  <c r="T13" i="18"/>
  <c r="Y20" i="18"/>
  <c r="Y18" i="18"/>
  <c r="Y13" i="18"/>
  <c r="AD13" i="18"/>
  <c r="AI13" i="18"/>
  <c r="AN13" i="18"/>
  <c r="K151" i="20"/>
  <c r="K151" i="19"/>
  <c r="AB42" i="24"/>
  <c r="AB43" i="24"/>
  <c r="AB28" i="24"/>
  <c r="AB52" i="24" s="1"/>
  <c r="AB72" i="24" s="1"/>
  <c r="AB77" i="24" s="1"/>
  <c r="AB97" i="24" s="1"/>
  <c r="AB34" i="24"/>
  <c r="AB57" i="24" s="1"/>
  <c r="AB66" i="24" s="1"/>
  <c r="AB82" i="24" s="1"/>
  <c r="AB90" i="24" s="1"/>
  <c r="AB35" i="24"/>
  <c r="AB32" i="24"/>
  <c r="AB24" i="24"/>
  <c r="AB49" i="24" s="1"/>
  <c r="AB19" i="24"/>
  <c r="AB37" i="24" s="1"/>
  <c r="AB15" i="24"/>
  <c r="AB33" i="24" s="1"/>
  <c r="AB56" i="24" s="1"/>
  <c r="AB65" i="24" s="1"/>
  <c r="AB81" i="24" s="1"/>
  <c r="AB89" i="24" s="1"/>
  <c r="AB16" i="24"/>
  <c r="AB17" i="24"/>
  <c r="AB44" i="24" s="1"/>
  <c r="AB18" i="24"/>
  <c r="AB36" i="24" s="1"/>
  <c r="AB14" i="24"/>
  <c r="AB41" i="24" s="1"/>
  <c r="L10" i="19"/>
  <c r="D144" i="20"/>
  <c r="F73" i="23"/>
  <c r="G69" i="23" s="1"/>
  <c r="B70" i="23" s="1"/>
  <c r="AB55" i="24" l="1"/>
  <c r="AB64" i="24" s="1"/>
  <c r="AB80" i="24" s="1"/>
  <c r="AB88" i="24" s="1"/>
  <c r="AB58" i="24"/>
  <c r="AB67" i="24" s="1"/>
  <c r="AB83" i="24" s="1"/>
  <c r="AB91" i="24" s="1"/>
  <c r="AB46" i="24"/>
  <c r="AB60" i="24" s="1"/>
  <c r="AB69" i="24" s="1"/>
  <c r="AB85" i="24" s="1"/>
  <c r="AB93" i="24" s="1"/>
  <c r="AB45" i="24"/>
  <c r="AB59" i="24" s="1"/>
  <c r="AB68" i="24" s="1"/>
  <c r="AB84" i="24" s="1"/>
  <c r="AB92" i="24" s="1"/>
  <c r="G68" i="23"/>
  <c r="B68" i="23" s="1"/>
  <c r="G66" i="23"/>
  <c r="B66" i="23" s="1"/>
  <c r="G67" i="23"/>
  <c r="B71" i="23" s="1"/>
  <c r="G72" i="23"/>
  <c r="G70" i="23"/>
  <c r="B67" i="23" s="1"/>
  <c r="G71" i="23"/>
  <c r="B69" i="23" s="1"/>
  <c r="B72" i="23" l="1"/>
  <c r="B79" i="23"/>
  <c r="AL20" i="14"/>
  <c r="AL15" i="14"/>
  <c r="AL14" i="14"/>
  <c r="AG14" i="14"/>
  <c r="AG13" i="14"/>
  <c r="AB13" i="14"/>
  <c r="W20" i="14"/>
  <c r="AL20" i="16"/>
  <c r="AL18" i="16"/>
  <c r="AG18" i="16"/>
  <c r="AG17" i="16"/>
  <c r="AB17" i="16"/>
  <c r="AB16" i="16"/>
  <c r="W16" i="16"/>
  <c r="W15" i="16"/>
  <c r="R15" i="16"/>
  <c r="R14" i="16"/>
  <c r="M14" i="16"/>
  <c r="M13" i="16"/>
  <c r="H13" i="16"/>
  <c r="J13" i="16" s="1"/>
  <c r="L35" i="25" s="1"/>
  <c r="J13" i="17"/>
  <c r="M35" i="25" s="1"/>
  <c r="C13" i="16"/>
  <c r="R20" i="14"/>
  <c r="M20" i="14"/>
  <c r="M18" i="14"/>
  <c r="H18" i="14"/>
  <c r="H17" i="14"/>
  <c r="C18" i="14"/>
  <c r="C17" i="14"/>
  <c r="C13" i="14"/>
  <c r="E13" i="14" s="1"/>
  <c r="D35" i="25" s="1"/>
  <c r="I151" i="20"/>
  <c r="H151" i="20"/>
  <c r="AL17" i="16" s="1"/>
  <c r="G151" i="20"/>
  <c r="AL16" i="16" s="1"/>
  <c r="F151" i="20"/>
  <c r="AL15" i="16" s="1"/>
  <c r="E151" i="20"/>
  <c r="AL14" i="16" s="1"/>
  <c r="D151" i="20"/>
  <c r="AL13" i="16" s="1"/>
  <c r="K150" i="20"/>
  <c r="AG20" i="16" s="1"/>
  <c r="I150" i="20"/>
  <c r="H150" i="20"/>
  <c r="G150" i="20"/>
  <c r="AG16" i="16" s="1"/>
  <c r="F150" i="20"/>
  <c r="AG15" i="16" s="1"/>
  <c r="E150" i="20"/>
  <c r="AG14" i="16" s="1"/>
  <c r="D150" i="20"/>
  <c r="AG13" i="16" s="1"/>
  <c r="K149" i="20"/>
  <c r="AB20" i="16" s="1"/>
  <c r="I149" i="20"/>
  <c r="AB18" i="16" s="1"/>
  <c r="H149" i="20"/>
  <c r="G149" i="20"/>
  <c r="F149" i="20"/>
  <c r="AB15" i="16" s="1"/>
  <c r="E149" i="20"/>
  <c r="AB14" i="16" s="1"/>
  <c r="D149" i="20"/>
  <c r="AB13" i="16" s="1"/>
  <c r="K148" i="20"/>
  <c r="W20" i="16" s="1"/>
  <c r="I148" i="20"/>
  <c r="W18" i="16" s="1"/>
  <c r="H148" i="20"/>
  <c r="W17" i="16" s="1"/>
  <c r="G148" i="20"/>
  <c r="F148" i="20"/>
  <c r="E148" i="20"/>
  <c r="W14" i="16" s="1"/>
  <c r="D148" i="20"/>
  <c r="W13" i="16" s="1"/>
  <c r="K147" i="20"/>
  <c r="R20" i="16" s="1"/>
  <c r="I147" i="20"/>
  <c r="R18" i="16" s="1"/>
  <c r="H147" i="20"/>
  <c r="R17" i="16" s="1"/>
  <c r="G147" i="20"/>
  <c r="R16" i="16" s="1"/>
  <c r="F147" i="20"/>
  <c r="E147" i="20"/>
  <c r="D147" i="20"/>
  <c r="R13" i="16" s="1"/>
  <c r="K146" i="20"/>
  <c r="M20" i="16" s="1"/>
  <c r="I146" i="20"/>
  <c r="M18" i="16" s="1"/>
  <c r="H146" i="20"/>
  <c r="M17" i="16" s="1"/>
  <c r="G146" i="20"/>
  <c r="M16" i="16" s="1"/>
  <c r="F146" i="20"/>
  <c r="M15" i="16" s="1"/>
  <c r="E146" i="20"/>
  <c r="D146" i="20"/>
  <c r="K145" i="20"/>
  <c r="H20" i="16" s="1"/>
  <c r="I145" i="20"/>
  <c r="H18" i="16" s="1"/>
  <c r="H145" i="20"/>
  <c r="H17" i="16" s="1"/>
  <c r="G145" i="20"/>
  <c r="H16" i="16" s="1"/>
  <c r="F145" i="20"/>
  <c r="H15" i="16" s="1"/>
  <c r="E145" i="20"/>
  <c r="H14" i="16" s="1"/>
  <c r="D145" i="20"/>
  <c r="K144" i="20"/>
  <c r="C20" i="16" s="1"/>
  <c r="I144" i="20"/>
  <c r="C18" i="16" s="1"/>
  <c r="H144" i="20"/>
  <c r="C17" i="16" s="1"/>
  <c r="G144" i="20"/>
  <c r="C16" i="16" s="1"/>
  <c r="F144" i="20"/>
  <c r="C15" i="16" s="1"/>
  <c r="E144" i="20"/>
  <c r="C14" i="16" s="1"/>
  <c r="I151" i="19"/>
  <c r="AL18" i="14" s="1"/>
  <c r="H151" i="19"/>
  <c r="AL17" i="14" s="1"/>
  <c r="G151" i="19"/>
  <c r="AL16" i="14" s="1"/>
  <c r="F151" i="19"/>
  <c r="E151" i="19"/>
  <c r="D151" i="19"/>
  <c r="AL13" i="14" s="1"/>
  <c r="K150" i="19"/>
  <c r="AG20" i="14" s="1"/>
  <c r="I150" i="19"/>
  <c r="AG18" i="14" s="1"/>
  <c r="H150" i="19"/>
  <c r="AG17" i="14" s="1"/>
  <c r="G150" i="19"/>
  <c r="AG16" i="14" s="1"/>
  <c r="F150" i="19"/>
  <c r="AG15" i="14" s="1"/>
  <c r="E150" i="19"/>
  <c r="D150" i="19"/>
  <c r="K149" i="19"/>
  <c r="AB20" i="14" s="1"/>
  <c r="I149" i="19"/>
  <c r="AB18" i="14" s="1"/>
  <c r="H149" i="19"/>
  <c r="AB17" i="14" s="1"/>
  <c r="G149" i="19"/>
  <c r="AB16" i="14" s="1"/>
  <c r="F149" i="19"/>
  <c r="AB15" i="14" s="1"/>
  <c r="E149" i="19"/>
  <c r="AB14" i="14" s="1"/>
  <c r="D149" i="19"/>
  <c r="K148" i="19"/>
  <c r="I148" i="19"/>
  <c r="W18" i="14" s="1"/>
  <c r="H148" i="19"/>
  <c r="W17" i="14" s="1"/>
  <c r="G148" i="19"/>
  <c r="W16" i="14" s="1"/>
  <c r="F148" i="19"/>
  <c r="W15" i="14" s="1"/>
  <c r="E148" i="19"/>
  <c r="W14" i="14" s="1"/>
  <c r="D148" i="19"/>
  <c r="W13" i="14" s="1"/>
  <c r="K147" i="19"/>
  <c r="I147" i="19"/>
  <c r="R18" i="14" s="1"/>
  <c r="H147" i="19"/>
  <c r="R17" i="14" s="1"/>
  <c r="G147" i="19"/>
  <c r="R16" i="14" s="1"/>
  <c r="F147" i="19"/>
  <c r="R15" i="14" s="1"/>
  <c r="E147" i="19"/>
  <c r="R14" i="14" s="1"/>
  <c r="D147" i="19"/>
  <c r="R13" i="14" s="1"/>
  <c r="K146" i="19"/>
  <c r="I146" i="19"/>
  <c r="H146" i="19"/>
  <c r="M17" i="14" s="1"/>
  <c r="G146" i="19"/>
  <c r="M16" i="14" s="1"/>
  <c r="F146" i="19"/>
  <c r="M15" i="14" s="1"/>
  <c r="E146" i="19"/>
  <c r="M14" i="14" s="1"/>
  <c r="D146" i="19"/>
  <c r="M13" i="14" s="1"/>
  <c r="K145" i="19"/>
  <c r="H20" i="14" s="1"/>
  <c r="I145" i="19"/>
  <c r="H145" i="19"/>
  <c r="G145" i="19"/>
  <c r="H16" i="14" s="1"/>
  <c r="F145" i="19"/>
  <c r="H15" i="14" s="1"/>
  <c r="E145" i="19"/>
  <c r="H14" i="14" s="1"/>
  <c r="D145" i="19"/>
  <c r="H13" i="14" s="1"/>
  <c r="K144" i="19"/>
  <c r="C20" i="14" s="1"/>
  <c r="E20" i="14" s="1"/>
  <c r="D41" i="25" s="1"/>
  <c r="I144" i="19"/>
  <c r="H144" i="19"/>
  <c r="G144" i="19"/>
  <c r="C16" i="14" s="1"/>
  <c r="F144" i="19"/>
  <c r="C15" i="14" s="1"/>
  <c r="E144" i="19"/>
  <c r="C14" i="14" s="1"/>
  <c r="AN20" i="18"/>
  <c r="AI20" i="18"/>
  <c r="AD20" i="18"/>
  <c r="O20" i="18"/>
  <c r="Q41" i="25" s="1"/>
  <c r="J20" i="18"/>
  <c r="J41" i="25" s="1"/>
  <c r="E20" i="18"/>
  <c r="C41" i="25" s="1"/>
  <c r="O19" i="18"/>
  <c r="J19" i="18"/>
  <c r="E19" i="18"/>
  <c r="AN18" i="18"/>
  <c r="AI18" i="18"/>
  <c r="AD18" i="18"/>
  <c r="AD12" i="18" s="1"/>
  <c r="T18" i="18"/>
  <c r="O18" i="18"/>
  <c r="Q40" i="25" s="1"/>
  <c r="J18" i="18"/>
  <c r="J40" i="25" s="1"/>
  <c r="E18" i="18"/>
  <c r="C40" i="25" s="1"/>
  <c r="AN17" i="18"/>
  <c r="AI17" i="18"/>
  <c r="AD17" i="18"/>
  <c r="Y17" i="18"/>
  <c r="T17" i="18"/>
  <c r="O17" i="18"/>
  <c r="Q39" i="25" s="1"/>
  <c r="J17" i="18"/>
  <c r="J39" i="25" s="1"/>
  <c r="E17" i="18"/>
  <c r="C39" i="25" s="1"/>
  <c r="AN16" i="18"/>
  <c r="AI16" i="18"/>
  <c r="AD16" i="18"/>
  <c r="Y16" i="18"/>
  <c r="T16" i="18"/>
  <c r="O16" i="18"/>
  <c r="Q38" i="25" s="1"/>
  <c r="J16" i="18"/>
  <c r="J38" i="25" s="1"/>
  <c r="E16" i="18"/>
  <c r="C38" i="25" s="1"/>
  <c r="AN15" i="18"/>
  <c r="AI15" i="18"/>
  <c r="AD15" i="18"/>
  <c r="Y15" i="18"/>
  <c r="T15" i="18"/>
  <c r="O15" i="18"/>
  <c r="Q37" i="25" s="1"/>
  <c r="J15" i="18"/>
  <c r="J37" i="25" s="1"/>
  <c r="E15" i="18"/>
  <c r="C37" i="25" s="1"/>
  <c r="AN14" i="18"/>
  <c r="AN12" i="18" s="1"/>
  <c r="AI14" i="18"/>
  <c r="AI12" i="18" s="1"/>
  <c r="AD14" i="18"/>
  <c r="Y14" i="18"/>
  <c r="T14" i="18"/>
  <c r="T12" i="18" s="1"/>
  <c r="O14" i="18"/>
  <c r="Q36" i="25" s="1"/>
  <c r="J14" i="18"/>
  <c r="J36" i="25" s="1"/>
  <c r="E14" i="18"/>
  <c r="C36" i="25" s="1"/>
  <c r="J13" i="18"/>
  <c r="E12" i="18"/>
  <c r="C34" i="25" s="1"/>
  <c r="AN20" i="17"/>
  <c r="AI20" i="17"/>
  <c r="AD20" i="17"/>
  <c r="Y20" i="17"/>
  <c r="T20" i="17"/>
  <c r="O20" i="17"/>
  <c r="T41" i="25" s="1"/>
  <c r="J20" i="17"/>
  <c r="M41" i="25" s="1"/>
  <c r="E20" i="17"/>
  <c r="F41" i="25" s="1"/>
  <c r="O19" i="17"/>
  <c r="J19" i="17"/>
  <c r="E19" i="17"/>
  <c r="AN18" i="17"/>
  <c r="AI18" i="17"/>
  <c r="AD18" i="17"/>
  <c r="Y18" i="17"/>
  <c r="T18" i="17"/>
  <c r="O18" i="17"/>
  <c r="T40" i="25" s="1"/>
  <c r="J18" i="17"/>
  <c r="M40" i="25" s="1"/>
  <c r="E18" i="17"/>
  <c r="F40" i="25" s="1"/>
  <c r="AN17" i="17"/>
  <c r="AI17" i="17"/>
  <c r="AD17" i="17"/>
  <c r="Y17" i="17"/>
  <c r="T17" i="17"/>
  <c r="O17" i="17"/>
  <c r="T39" i="25" s="1"/>
  <c r="J17" i="17"/>
  <c r="M39" i="25" s="1"/>
  <c r="E17" i="17"/>
  <c r="F39" i="25" s="1"/>
  <c r="AN16" i="17"/>
  <c r="AI16" i="17"/>
  <c r="AD16" i="17"/>
  <c r="Y16" i="17"/>
  <c r="T16" i="17"/>
  <c r="O16" i="17"/>
  <c r="T38" i="25" s="1"/>
  <c r="J16" i="17"/>
  <c r="M38" i="25" s="1"/>
  <c r="E16" i="17"/>
  <c r="F38" i="25" s="1"/>
  <c r="F37" i="25"/>
  <c r="F36" i="25"/>
  <c r="AN13" i="17"/>
  <c r="AI13" i="17"/>
  <c r="AD13" i="17"/>
  <c r="Y13" i="17"/>
  <c r="Y12" i="17" s="1"/>
  <c r="T13" i="17"/>
  <c r="O13" i="17"/>
  <c r="T35" i="25" s="1"/>
  <c r="E13" i="17"/>
  <c r="O12" i="18" l="1"/>
  <c r="Q34" i="25" s="1"/>
  <c r="J35" i="25"/>
  <c r="J12" i="18"/>
  <c r="J34" i="25" s="1"/>
  <c r="K99" i="23"/>
  <c r="G96" i="23"/>
  <c r="I97" i="23"/>
  <c r="E99" i="23"/>
  <c r="G100" i="23"/>
  <c r="G95" i="23"/>
  <c r="K100" i="23"/>
  <c r="H96" i="23"/>
  <c r="D98" i="23"/>
  <c r="F99" i="23"/>
  <c r="H100" i="23"/>
  <c r="D102" i="23"/>
  <c r="K101" i="23"/>
  <c r="I96" i="23"/>
  <c r="E98" i="23"/>
  <c r="G99" i="23"/>
  <c r="I100" i="23"/>
  <c r="E102" i="23"/>
  <c r="I95" i="23"/>
  <c r="K95" i="23"/>
  <c r="D97" i="23"/>
  <c r="F98" i="23"/>
  <c r="H99" i="23"/>
  <c r="D101" i="23"/>
  <c r="F102" i="23"/>
  <c r="D95" i="23"/>
  <c r="K102" i="23"/>
  <c r="I102" i="23"/>
  <c r="E97" i="23"/>
  <c r="G98" i="23"/>
  <c r="I99" i="23"/>
  <c r="E101" i="23"/>
  <c r="G102" i="23"/>
  <c r="B80" i="23"/>
  <c r="I101" i="23" s="1"/>
  <c r="K97" i="23"/>
  <c r="F95" i="23"/>
  <c r="K96" i="23"/>
  <c r="D96" i="23"/>
  <c r="F97" i="23"/>
  <c r="H98" i="23"/>
  <c r="D100" i="23"/>
  <c r="F101" i="23"/>
  <c r="H102" i="23"/>
  <c r="E96" i="23"/>
  <c r="G97" i="23"/>
  <c r="E100" i="23"/>
  <c r="G101" i="23"/>
  <c r="E95" i="23"/>
  <c r="F96" i="23"/>
  <c r="H97" i="23"/>
  <c r="D99" i="23"/>
  <c r="K98" i="23"/>
  <c r="H101" i="23"/>
  <c r="AN12" i="17"/>
  <c r="AI12" i="17"/>
  <c r="AD12" i="17"/>
  <c r="T12" i="17"/>
  <c r="O12" i="17"/>
  <c r="T34" i="25" s="1"/>
  <c r="E12" i="17"/>
  <c r="F34" i="25" s="1"/>
  <c r="F35" i="25"/>
  <c r="J12" i="17"/>
  <c r="M34" i="25" s="1"/>
  <c r="Y12" i="18"/>
  <c r="AI20" i="16"/>
  <c r="AN20" i="16"/>
  <c r="O13" i="16"/>
  <c r="S35" i="25" s="1"/>
  <c r="T13" i="16"/>
  <c r="AI13" i="16"/>
  <c r="AN13" i="16"/>
  <c r="AD20" i="16"/>
  <c r="Y20" i="16"/>
  <c r="T20" i="16"/>
  <c r="O20" i="16"/>
  <c r="S41" i="25" s="1"/>
  <c r="J20" i="16"/>
  <c r="L41" i="25" s="1"/>
  <c r="E20" i="16"/>
  <c r="E41" i="25" s="1"/>
  <c r="O19" i="16"/>
  <c r="J19" i="16"/>
  <c r="E19" i="16"/>
  <c r="AN18" i="16"/>
  <c r="AI18" i="16"/>
  <c r="AD18" i="16"/>
  <c r="Y18" i="16"/>
  <c r="T18" i="16"/>
  <c r="O18" i="16"/>
  <c r="S40" i="25" s="1"/>
  <c r="J18" i="16"/>
  <c r="L40" i="25" s="1"/>
  <c r="E18" i="16"/>
  <c r="E40" i="25" s="1"/>
  <c r="AN17" i="16"/>
  <c r="AI17" i="16"/>
  <c r="AD17" i="16"/>
  <c r="Y17" i="16"/>
  <c r="T17" i="16"/>
  <c r="O17" i="16"/>
  <c r="S39" i="25" s="1"/>
  <c r="J17" i="16"/>
  <c r="L39" i="25" s="1"/>
  <c r="E17" i="16"/>
  <c r="E39" i="25" s="1"/>
  <c r="AN16" i="16"/>
  <c r="AI16" i="16"/>
  <c r="AD16" i="16"/>
  <c r="Y16" i="16"/>
  <c r="T16" i="16"/>
  <c r="O16" i="16"/>
  <c r="S38" i="25" s="1"/>
  <c r="J16" i="16"/>
  <c r="L38" i="25" s="1"/>
  <c r="E16" i="16"/>
  <c r="E38" i="25" s="1"/>
  <c r="AN15" i="16"/>
  <c r="AI15" i="16"/>
  <c r="AD15" i="16"/>
  <c r="Y15" i="16"/>
  <c r="T15" i="16"/>
  <c r="O15" i="16"/>
  <c r="S37" i="25" s="1"/>
  <c r="J15" i="16"/>
  <c r="L37" i="25" s="1"/>
  <c r="E15" i="16"/>
  <c r="E37" i="25" s="1"/>
  <c r="AN14" i="16"/>
  <c r="AN12" i="16" s="1"/>
  <c r="AI14" i="16"/>
  <c r="AD14" i="16"/>
  <c r="Y14" i="16"/>
  <c r="T14" i="16"/>
  <c r="O14" i="16"/>
  <c r="S36" i="25" s="1"/>
  <c r="J14" i="16"/>
  <c r="L36" i="25" s="1"/>
  <c r="E14" i="16"/>
  <c r="E36" i="25" s="1"/>
  <c r="AD13" i="16"/>
  <c r="AD12" i="16" s="1"/>
  <c r="Y13" i="16"/>
  <c r="E13" i="16"/>
  <c r="E35" i="25" s="1"/>
  <c r="K151" i="15"/>
  <c r="I151" i="15"/>
  <c r="H151" i="15"/>
  <c r="G151" i="15"/>
  <c r="F151" i="15"/>
  <c r="E151" i="15"/>
  <c r="D151" i="15"/>
  <c r="K150" i="15"/>
  <c r="I150" i="15"/>
  <c r="H150" i="15"/>
  <c r="G150" i="15"/>
  <c r="F150" i="15"/>
  <c r="E150" i="15"/>
  <c r="D150" i="15"/>
  <c r="K149" i="15"/>
  <c r="I149" i="15"/>
  <c r="H149" i="15"/>
  <c r="G149" i="15"/>
  <c r="F149" i="15"/>
  <c r="E149" i="15"/>
  <c r="D149" i="15"/>
  <c r="K148" i="15"/>
  <c r="I148" i="15"/>
  <c r="H148" i="15"/>
  <c r="G148" i="15"/>
  <c r="F148" i="15"/>
  <c r="E148" i="15"/>
  <c r="D148" i="15"/>
  <c r="K147" i="15"/>
  <c r="I147" i="15"/>
  <c r="H147" i="15"/>
  <c r="G147" i="15"/>
  <c r="F147" i="15"/>
  <c r="E147" i="15"/>
  <c r="D147" i="15"/>
  <c r="K146" i="15"/>
  <c r="I146" i="15"/>
  <c r="H146" i="15"/>
  <c r="G146" i="15"/>
  <c r="F146" i="15"/>
  <c r="E146" i="15"/>
  <c r="D146" i="15"/>
  <c r="K145" i="15"/>
  <c r="I145" i="15"/>
  <c r="H145" i="15"/>
  <c r="G145" i="15"/>
  <c r="F145" i="15"/>
  <c r="E145" i="15"/>
  <c r="D145" i="15"/>
  <c r="K144" i="15"/>
  <c r="I144" i="15"/>
  <c r="H144" i="15"/>
  <c r="G144" i="15"/>
  <c r="F144" i="15"/>
  <c r="E144" i="15"/>
  <c r="D144" i="15"/>
  <c r="J13" i="14"/>
  <c r="K35" i="25" s="1"/>
  <c r="E14" i="14"/>
  <c r="D36" i="25" s="1"/>
  <c r="E15" i="14"/>
  <c r="D37" i="25" s="1"/>
  <c r="E16" i="14"/>
  <c r="D38" i="25" s="1"/>
  <c r="E17" i="14"/>
  <c r="D39" i="25" s="1"/>
  <c r="E18" i="14"/>
  <c r="D40" i="25" s="1"/>
  <c r="E19" i="14"/>
  <c r="J20" i="14"/>
  <c r="K41" i="25" s="1"/>
  <c r="J14" i="14"/>
  <c r="K36" i="25" s="1"/>
  <c r="J15" i="14"/>
  <c r="K37" i="25" s="1"/>
  <c r="J16" i="14"/>
  <c r="K38" i="25" s="1"/>
  <c r="J17" i="14"/>
  <c r="K39" i="25" s="1"/>
  <c r="J18" i="14"/>
  <c r="K40" i="25" s="1"/>
  <c r="J19" i="14"/>
  <c r="O20" i="14"/>
  <c r="R41" i="25" s="1"/>
  <c r="O14" i="14"/>
  <c r="R36" i="25" s="1"/>
  <c r="O15" i="14"/>
  <c r="R37" i="25" s="1"/>
  <c r="O16" i="14"/>
  <c r="R38" i="25" s="1"/>
  <c r="O17" i="14"/>
  <c r="R39" i="25" s="1"/>
  <c r="O18" i="14"/>
  <c r="R40" i="25" s="1"/>
  <c r="O19" i="14"/>
  <c r="O13" i="14"/>
  <c r="R35" i="25" s="1"/>
  <c r="AI13" i="14"/>
  <c r="AN13" i="14"/>
  <c r="AN17" i="14"/>
  <c r="AN14" i="14"/>
  <c r="AI18" i="14"/>
  <c r="AD18" i="14"/>
  <c r="AD16" i="14"/>
  <c r="Y16" i="14"/>
  <c r="Y15" i="14"/>
  <c r="Y14" i="14"/>
  <c r="T20" i="14"/>
  <c r="T18" i="14"/>
  <c r="T17" i="14"/>
  <c r="T15" i="14"/>
  <c r="P582" i="10"/>
  <c r="P583" i="10"/>
  <c r="P477" i="10"/>
  <c r="P476" i="10"/>
  <c r="P475" i="10"/>
  <c r="P474" i="10"/>
  <c r="P473" i="10"/>
  <c r="P472" i="10"/>
  <c r="P471" i="10"/>
  <c r="P470" i="10"/>
  <c r="P469" i="10"/>
  <c r="P468" i="10"/>
  <c r="P467" i="10"/>
  <c r="P466" i="10"/>
  <c r="T13" i="14"/>
  <c r="D73" i="13"/>
  <c r="K80" i="13"/>
  <c r="E74" i="13"/>
  <c r="F74" i="13"/>
  <c r="G74" i="13"/>
  <c r="H74" i="13"/>
  <c r="I74" i="13"/>
  <c r="K74" i="13"/>
  <c r="E75" i="13"/>
  <c r="F75" i="13"/>
  <c r="G75" i="13"/>
  <c r="H75" i="13"/>
  <c r="I75" i="13"/>
  <c r="K75" i="13"/>
  <c r="E76" i="13"/>
  <c r="F76" i="13"/>
  <c r="G76" i="13"/>
  <c r="H76" i="13"/>
  <c r="I76" i="13"/>
  <c r="K76" i="13"/>
  <c r="E77" i="13"/>
  <c r="F77" i="13"/>
  <c r="G77" i="13"/>
  <c r="H77" i="13"/>
  <c r="I77" i="13"/>
  <c r="K77" i="13"/>
  <c r="E78" i="13"/>
  <c r="F78" i="13"/>
  <c r="G78" i="13"/>
  <c r="H78" i="13"/>
  <c r="I78" i="13"/>
  <c r="K78" i="13"/>
  <c r="E79" i="13"/>
  <c r="F79" i="13"/>
  <c r="G79" i="13"/>
  <c r="H79" i="13"/>
  <c r="I79" i="13"/>
  <c r="K79" i="13"/>
  <c r="E80" i="13"/>
  <c r="F80" i="13"/>
  <c r="G80" i="13"/>
  <c r="H80" i="13"/>
  <c r="I80" i="13"/>
  <c r="F73" i="13"/>
  <c r="G73" i="13"/>
  <c r="H73" i="13"/>
  <c r="I73" i="13"/>
  <c r="K73" i="13"/>
  <c r="E73" i="13"/>
  <c r="D80" i="13"/>
  <c r="D74" i="13"/>
  <c r="D75" i="13"/>
  <c r="D76" i="13"/>
  <c r="D77" i="13"/>
  <c r="D78" i="13"/>
  <c r="D79" i="13"/>
  <c r="AN20" i="14"/>
  <c r="AI20" i="14"/>
  <c r="AD20" i="14"/>
  <c r="Y20" i="14"/>
  <c r="AN18" i="14"/>
  <c r="Y18" i="14"/>
  <c r="AI17" i="14"/>
  <c r="AD17" i="14"/>
  <c r="Y17" i="14"/>
  <c r="AN16" i="14"/>
  <c r="AI16" i="14"/>
  <c r="T16" i="14"/>
  <c r="AN15" i="14"/>
  <c r="AI15" i="14"/>
  <c r="AD15" i="14"/>
  <c r="AI14" i="14"/>
  <c r="AD14" i="14"/>
  <c r="T14" i="14"/>
  <c r="AD13" i="14"/>
  <c r="Y13" i="14"/>
  <c r="E13" i="11"/>
  <c r="E14" i="11"/>
  <c r="E15" i="11"/>
  <c r="E16" i="11"/>
  <c r="E17" i="11"/>
  <c r="E18" i="11"/>
  <c r="E19" i="11"/>
  <c r="E20" i="11"/>
  <c r="E22" i="11"/>
  <c r="J14" i="11"/>
  <c r="J15" i="11"/>
  <c r="J16" i="11"/>
  <c r="J17" i="11"/>
  <c r="J18" i="11"/>
  <c r="J19" i="11"/>
  <c r="J20" i="11"/>
  <c r="J22" i="11"/>
  <c r="J13" i="11"/>
  <c r="O22" i="11"/>
  <c r="O14" i="11"/>
  <c r="O15" i="11"/>
  <c r="O16" i="11"/>
  <c r="O17" i="11"/>
  <c r="O18" i="11"/>
  <c r="O19" i="11"/>
  <c r="O20" i="11"/>
  <c r="O13" i="11"/>
  <c r="T22" i="11"/>
  <c r="T14" i="11"/>
  <c r="T15" i="11"/>
  <c r="T16" i="11"/>
  <c r="T17" i="11"/>
  <c r="T18" i="11"/>
  <c r="T19" i="11"/>
  <c r="T20" i="11"/>
  <c r="T13" i="11"/>
  <c r="Y14" i="11"/>
  <c r="Y15" i="11"/>
  <c r="Y16" i="11"/>
  <c r="Y17" i="11"/>
  <c r="Y18" i="11"/>
  <c r="Y19" i="11"/>
  <c r="Y20" i="11"/>
  <c r="Y22" i="11"/>
  <c r="Y13" i="11"/>
  <c r="AD22" i="11"/>
  <c r="AI22" i="11"/>
  <c r="AD14" i="11"/>
  <c r="AD15" i="11"/>
  <c r="AD16" i="11"/>
  <c r="AD17" i="11"/>
  <c r="AD18" i="11"/>
  <c r="AD19" i="11"/>
  <c r="AD20" i="11"/>
  <c r="AD13" i="11"/>
  <c r="AI14" i="11"/>
  <c r="AI15" i="11"/>
  <c r="AI16" i="11"/>
  <c r="AI17" i="11"/>
  <c r="AI18" i="11"/>
  <c r="AI19" i="11"/>
  <c r="AI20" i="11"/>
  <c r="AI13" i="11"/>
  <c r="AI12" i="11" l="1"/>
  <c r="AI12" i="14"/>
  <c r="AI12" i="16"/>
  <c r="I98" i="23"/>
  <c r="F100" i="23"/>
  <c r="H95" i="23"/>
  <c r="Y12" i="16"/>
  <c r="E12" i="16"/>
  <c r="E34" i="25" s="1"/>
  <c r="O12" i="14"/>
  <c r="R34" i="25" s="1"/>
  <c r="E12" i="14"/>
  <c r="D34" i="25" s="1"/>
  <c r="J12" i="16"/>
  <c r="L34" i="25" s="1"/>
  <c r="O12" i="16"/>
  <c r="S34" i="25" s="1"/>
  <c r="T12" i="16"/>
  <c r="AD12" i="14"/>
  <c r="J12" i="14"/>
  <c r="K34" i="25" s="1"/>
  <c r="AN12" i="14"/>
  <c r="T12" i="14"/>
  <c r="Y12" i="14"/>
  <c r="J12" i="11"/>
  <c r="AD12" i="11"/>
  <c r="Y12" i="11"/>
  <c r="T12" i="11"/>
  <c r="O12" i="11"/>
  <c r="E12" i="11"/>
  <c r="AG49" i="11"/>
  <c r="O453" i="10"/>
  <c r="O447" i="10"/>
  <c r="AG27" i="11"/>
  <c r="O409" i="10"/>
  <c r="AG25" i="11" s="1"/>
  <c r="AG24" i="11"/>
  <c r="AI56" i="11" s="1"/>
  <c r="O434" i="10"/>
  <c r="O412" i="10"/>
  <c r="AB27" i="11"/>
  <c r="O363" i="10"/>
  <c r="O344" i="10"/>
  <c r="O327" i="10"/>
  <c r="O314" i="10"/>
  <c r="AB25" i="11" s="1"/>
  <c r="O320" i="10"/>
  <c r="O248" i="10"/>
  <c r="O259" i="10"/>
  <c r="O241" i="10"/>
  <c r="W24" i="11" s="1"/>
  <c r="Y66" i="11" s="1"/>
  <c r="O195" i="10"/>
  <c r="M24" i="11"/>
  <c r="O46" i="11" s="1"/>
  <c r="AN81" i="11" s="1"/>
  <c r="P141" i="10"/>
  <c r="P140" i="10"/>
  <c r="P83" i="10"/>
  <c r="P56" i="10"/>
  <c r="G27" i="10"/>
  <c r="G28" i="10"/>
  <c r="R24" i="11" l="1"/>
  <c r="T38" i="11" s="1"/>
  <c r="W22" i="18"/>
  <c r="W22" i="17"/>
  <c r="W22" i="16"/>
  <c r="W22" i="14"/>
  <c r="H22" i="18"/>
  <c r="H22" i="17"/>
  <c r="H22" i="16"/>
  <c r="H22" i="14"/>
  <c r="AG26" i="18"/>
  <c r="AG26" i="17"/>
  <c r="AG26" i="14"/>
  <c r="AG26" i="16"/>
  <c r="AL23" i="18"/>
  <c r="AL23" i="17"/>
  <c r="AL23" i="16"/>
  <c r="AL23" i="14"/>
  <c r="H24" i="11"/>
  <c r="J63" i="11" s="1"/>
  <c r="C24" i="11"/>
  <c r="C22" i="18"/>
  <c r="C22" i="17"/>
  <c r="C22" i="14"/>
  <c r="C22" i="16"/>
  <c r="AG27" i="18"/>
  <c r="AG27" i="17"/>
  <c r="AG27" i="14"/>
  <c r="AG27" i="16"/>
  <c r="W28" i="11"/>
  <c r="AB26" i="18"/>
  <c r="AB26" i="17"/>
  <c r="AB26" i="14"/>
  <c r="AB26" i="16"/>
  <c r="R22" i="18"/>
  <c r="R22" i="17"/>
  <c r="R22" i="16"/>
  <c r="R22" i="14"/>
  <c r="W25" i="11"/>
  <c r="AB23" i="18"/>
  <c r="AB23" i="17"/>
  <c r="AB23" i="14"/>
  <c r="AB23" i="16"/>
  <c r="AB28" i="11"/>
  <c r="AL47" i="18"/>
  <c r="AL47" i="17"/>
  <c r="AL47" i="16"/>
  <c r="AL47" i="14"/>
  <c r="AB22" i="18"/>
  <c r="AB22" i="17"/>
  <c r="AB22" i="16"/>
  <c r="AB22" i="14"/>
  <c r="R23" i="18"/>
  <c r="R23" i="17"/>
  <c r="R23" i="16"/>
  <c r="R23" i="14"/>
  <c r="AB24" i="11"/>
  <c r="AD73" i="11" s="1"/>
  <c r="AG22" i="18"/>
  <c r="AG22" i="17"/>
  <c r="AG22" i="16"/>
  <c r="AG22" i="14"/>
  <c r="AB29" i="11"/>
  <c r="AL48" i="18"/>
  <c r="AL48" i="17"/>
  <c r="AL48" i="16"/>
  <c r="AL48" i="14"/>
  <c r="C23" i="18"/>
  <c r="C23" i="17"/>
  <c r="C23" i="14"/>
  <c r="C23" i="16"/>
  <c r="AL22" i="18"/>
  <c r="AL22" i="17"/>
  <c r="AL22" i="14"/>
  <c r="AL22" i="16"/>
  <c r="AG23" i="18"/>
  <c r="AG23" i="17"/>
  <c r="AG23" i="16"/>
  <c r="AG23" i="14"/>
  <c r="C25" i="11"/>
  <c r="M25" i="11"/>
  <c r="AG25" i="18"/>
  <c r="AG25" i="17"/>
  <c r="AG25" i="16"/>
  <c r="AG25" i="14"/>
  <c r="AL25" i="18"/>
  <c r="AL25" i="17"/>
  <c r="AL25" i="16"/>
  <c r="AL25" i="14"/>
  <c r="AG50" i="11"/>
  <c r="AN80" i="11"/>
  <c r="AN96" i="11"/>
  <c r="AN95" i="11"/>
  <c r="AN97" i="11"/>
  <c r="AN98" i="11"/>
  <c r="AN99" i="11"/>
  <c r="AN100" i="11"/>
  <c r="AN101" i="11"/>
  <c r="AN102" i="11"/>
  <c r="AN103" i="11"/>
  <c r="BA44" i="4"/>
  <c r="BB44" i="4" s="1"/>
  <c r="BA43" i="4"/>
  <c r="BB43" i="4" s="1"/>
  <c r="BA42" i="4"/>
  <c r="BB42" i="4" s="1"/>
  <c r="BA41" i="4"/>
  <c r="BB41" i="4" s="1"/>
  <c r="BA40" i="4"/>
  <c r="BB40" i="4" s="1"/>
  <c r="BA39" i="4"/>
  <c r="BB39" i="4" s="1"/>
  <c r="AP44" i="4"/>
  <c r="AQ44" i="4" s="1"/>
  <c r="AP43" i="4"/>
  <c r="AQ43" i="4" s="1"/>
  <c r="AP42" i="4"/>
  <c r="AQ42" i="4" s="1"/>
  <c r="AP41" i="4"/>
  <c r="AQ41" i="4" s="1"/>
  <c r="AP40" i="4"/>
  <c r="AQ40" i="4" s="1"/>
  <c r="AP39" i="4"/>
  <c r="AQ39" i="4" s="1"/>
  <c r="Z44" i="4"/>
  <c r="AA44" i="4" s="1"/>
  <c r="Z43" i="4"/>
  <c r="AA43" i="4" s="1"/>
  <c r="Z42" i="4"/>
  <c r="AA42" i="4" s="1"/>
  <c r="Z41" i="4"/>
  <c r="AA41" i="4" s="1"/>
  <c r="Z40" i="4"/>
  <c r="AA40" i="4" s="1"/>
  <c r="Z39" i="4"/>
  <c r="AA39" i="4" s="1"/>
  <c r="J44" i="4"/>
  <c r="K44" i="4" s="1"/>
  <c r="J43" i="4"/>
  <c r="K43" i="4" s="1"/>
  <c r="J42" i="4"/>
  <c r="K42" i="4" s="1"/>
  <c r="J41" i="4"/>
  <c r="K41" i="4" s="1"/>
  <c r="J40" i="4"/>
  <c r="K40" i="4" s="1"/>
  <c r="J39" i="4"/>
  <c r="K39" i="4" s="1"/>
  <c r="G208" i="5"/>
  <c r="G200" i="5"/>
  <c r="G201" i="5"/>
  <c r="G202" i="5"/>
  <c r="G203" i="5"/>
  <c r="G204" i="5"/>
  <c r="G205" i="5"/>
  <c r="G206" i="5"/>
  <c r="G207" i="5"/>
  <c r="G232" i="5"/>
  <c r="G231" i="5"/>
  <c r="G230" i="5"/>
  <c r="G229" i="5"/>
  <c r="G228" i="5"/>
  <c r="G227" i="5"/>
  <c r="G226" i="5"/>
  <c r="G225" i="5"/>
  <c r="G224" i="5"/>
  <c r="G184" i="5"/>
  <c r="G183" i="5"/>
  <c r="G182" i="5"/>
  <c r="G181" i="5"/>
  <c r="G180" i="5"/>
  <c r="G179" i="5"/>
  <c r="G178" i="5"/>
  <c r="G177" i="5"/>
  <c r="G176" i="5"/>
  <c r="G160" i="5"/>
  <c r="G159" i="5"/>
  <c r="G158" i="5"/>
  <c r="G157" i="5"/>
  <c r="G156" i="5"/>
  <c r="G155" i="5"/>
  <c r="G154" i="5"/>
  <c r="G153" i="5"/>
  <c r="G152" i="5"/>
  <c r="G136" i="5"/>
  <c r="G135" i="5"/>
  <c r="G134" i="5"/>
  <c r="G133" i="5"/>
  <c r="G132" i="5"/>
  <c r="G131" i="5"/>
  <c r="G130" i="5"/>
  <c r="G129" i="5"/>
  <c r="G128" i="5"/>
  <c r="G104" i="5"/>
  <c r="G112" i="5"/>
  <c r="G111" i="5"/>
  <c r="G110" i="5"/>
  <c r="G109" i="5"/>
  <c r="G108" i="5"/>
  <c r="G107" i="5"/>
  <c r="G106" i="5"/>
  <c r="G105" i="5"/>
  <c r="G88" i="5"/>
  <c r="G87" i="5"/>
  <c r="G86" i="5"/>
  <c r="G85" i="5"/>
  <c r="G84" i="5"/>
  <c r="G83" i="5"/>
  <c r="G82" i="5"/>
  <c r="G81" i="5"/>
  <c r="G80" i="5"/>
  <c r="G64" i="5"/>
  <c r="G63" i="5"/>
  <c r="G62" i="5"/>
  <c r="G61" i="5"/>
  <c r="G60" i="5"/>
  <c r="G59" i="5"/>
  <c r="G58" i="5"/>
  <c r="G57" i="5"/>
  <c r="G56" i="5"/>
  <c r="K45" i="4" l="1"/>
  <c r="AN92" i="11"/>
  <c r="AX87" i="11" s="1"/>
  <c r="AN85" i="11"/>
  <c r="AN84" i="11"/>
  <c r="AN86" i="11"/>
  <c r="AN87" i="11"/>
  <c r="AN89" i="11"/>
  <c r="AN88" i="11"/>
  <c r="AN90" i="11"/>
  <c r="AN91" i="11"/>
  <c r="BB45" i="4"/>
  <c r="AQ45" i="4"/>
  <c r="AA45" i="4"/>
  <c r="G33" i="5"/>
  <c r="G34" i="5"/>
  <c r="G35" i="5"/>
  <c r="G36" i="5"/>
  <c r="G37" i="5"/>
  <c r="G38" i="5"/>
  <c r="G39" i="5"/>
  <c r="G40" i="5"/>
  <c r="G32" i="5"/>
  <c r="G9" i="5"/>
  <c r="H9" i="5"/>
  <c r="H8" i="5"/>
  <c r="G8" i="5"/>
  <c r="AX86" i="11" l="1"/>
  <c r="BA34" i="4"/>
  <c r="BB34" i="4" s="1"/>
  <c r="BA33" i="4"/>
  <c r="BB33" i="4" s="1"/>
  <c r="BA32" i="4"/>
  <c r="BB32" i="4" s="1"/>
  <c r="BA31" i="4"/>
  <c r="BB31" i="4" s="1"/>
  <c r="BA30" i="4"/>
  <c r="BB30" i="4" s="1"/>
  <c r="BA29" i="4"/>
  <c r="BB29" i="4" s="1"/>
  <c r="AP34" i="4"/>
  <c r="AQ34" i="4" s="1"/>
  <c r="AP33" i="4"/>
  <c r="AQ33" i="4" s="1"/>
  <c r="AP32" i="4"/>
  <c r="AQ32" i="4" s="1"/>
  <c r="AP31" i="4"/>
  <c r="AQ31" i="4" s="1"/>
  <c r="AP30" i="4"/>
  <c r="AQ30" i="4" s="1"/>
  <c r="AP29" i="4"/>
  <c r="AQ29" i="4" s="1"/>
  <c r="Z34" i="4"/>
  <c r="AA34" i="4" s="1"/>
  <c r="Z33" i="4"/>
  <c r="AA33" i="4" s="1"/>
  <c r="Z32" i="4"/>
  <c r="AA32" i="4" s="1"/>
  <c r="Z31" i="4"/>
  <c r="AA31" i="4" s="1"/>
  <c r="Z30" i="4"/>
  <c r="AA30" i="4" s="1"/>
  <c r="Z29" i="4"/>
  <c r="AA29" i="4" s="1"/>
  <c r="J30" i="4"/>
  <c r="K30" i="4" s="1"/>
  <c r="J31" i="4"/>
  <c r="K31" i="4" s="1"/>
  <c r="J32" i="4"/>
  <c r="K32" i="4" s="1"/>
  <c r="J33" i="4"/>
  <c r="K33" i="4" s="1"/>
  <c r="J34" i="4"/>
  <c r="K34" i="4" s="1"/>
  <c r="J29" i="4"/>
  <c r="K29" i="4" s="1"/>
  <c r="BA26" i="4"/>
  <c r="BB26" i="4" s="1"/>
  <c r="BA25" i="4"/>
  <c r="BB25" i="4" s="1"/>
  <c r="BA24" i="4"/>
  <c r="BB24" i="4" s="1"/>
  <c r="BA23" i="4"/>
  <c r="BB23" i="4" s="1"/>
  <c r="BA22" i="4"/>
  <c r="BB22" i="4" s="1"/>
  <c r="BA21" i="4"/>
  <c r="BB21" i="4" s="1"/>
  <c r="AP26" i="4"/>
  <c r="AQ26" i="4" s="1"/>
  <c r="AP25" i="4"/>
  <c r="AQ25" i="4" s="1"/>
  <c r="AP24" i="4"/>
  <c r="AQ24" i="4" s="1"/>
  <c r="AP23" i="4"/>
  <c r="AQ23" i="4" s="1"/>
  <c r="AP22" i="4"/>
  <c r="AQ22" i="4" s="1"/>
  <c r="AP21" i="4"/>
  <c r="AQ21" i="4" s="1"/>
  <c r="Z26" i="4"/>
  <c r="AA26" i="4" s="1"/>
  <c r="Z25" i="4"/>
  <c r="AA25" i="4" s="1"/>
  <c r="Z24" i="4"/>
  <c r="AA24" i="4" s="1"/>
  <c r="Z23" i="4"/>
  <c r="AA23" i="4" s="1"/>
  <c r="Z22" i="4"/>
  <c r="AA22" i="4" s="1"/>
  <c r="Z21" i="4"/>
  <c r="AA21" i="4" s="1"/>
  <c r="J22" i="4"/>
  <c r="K22" i="4" s="1"/>
  <c r="J23" i="4"/>
  <c r="K23" i="4" s="1"/>
  <c r="J24" i="4"/>
  <c r="K24" i="4" s="1"/>
  <c r="J25" i="4"/>
  <c r="K25" i="4" s="1"/>
  <c r="J26" i="4"/>
  <c r="K26" i="4" s="1"/>
  <c r="J21" i="4"/>
  <c r="K21" i="4" s="1"/>
  <c r="BA16" i="4"/>
  <c r="BB16" i="4" s="1"/>
  <c r="BA18" i="4"/>
  <c r="BB18" i="4" s="1"/>
  <c r="BA17" i="4"/>
  <c r="BB17" i="4" s="1"/>
  <c r="BA15" i="4"/>
  <c r="BB15" i="4" s="1"/>
  <c r="BA14" i="4"/>
  <c r="BB14" i="4" s="1"/>
  <c r="BA13" i="4"/>
  <c r="BB13" i="4" s="1"/>
  <c r="AP18" i="4"/>
  <c r="AQ18" i="4" s="1"/>
  <c r="AP17" i="4"/>
  <c r="AQ17" i="4" s="1"/>
  <c r="AP16" i="4"/>
  <c r="AQ16" i="4" s="1"/>
  <c r="AP15" i="4"/>
  <c r="AQ15" i="4" s="1"/>
  <c r="AP14" i="4"/>
  <c r="AQ14" i="4" s="1"/>
  <c r="AP13" i="4"/>
  <c r="AQ13" i="4" s="1"/>
  <c r="Z18" i="4"/>
  <c r="AA18" i="4" s="1"/>
  <c r="Z17" i="4"/>
  <c r="AA17" i="4" s="1"/>
  <c r="Z16" i="4"/>
  <c r="AA16" i="4" s="1"/>
  <c r="Z15" i="4"/>
  <c r="AA15" i="4" s="1"/>
  <c r="Z14" i="4"/>
  <c r="AA14" i="4" s="1"/>
  <c r="Z13" i="4"/>
  <c r="AA13" i="4" s="1"/>
  <c r="J16" i="4"/>
  <c r="K16" i="4" s="1"/>
  <c r="J14" i="4"/>
  <c r="K14" i="4" s="1"/>
  <c r="J15" i="4"/>
  <c r="K15" i="4" s="1"/>
  <c r="J17" i="4"/>
  <c r="K17" i="4" s="1"/>
  <c r="J18" i="4"/>
  <c r="K18" i="4" s="1"/>
  <c r="J13" i="4"/>
  <c r="K13" i="4" s="1"/>
  <c r="K11" i="4"/>
  <c r="J5" i="4"/>
  <c r="BA10" i="4"/>
  <c r="BB10" i="4" s="1"/>
  <c r="BA9" i="4"/>
  <c r="BB9" i="4" s="1"/>
  <c r="BA8" i="4"/>
  <c r="BB8" i="4" s="1"/>
  <c r="BA7" i="4"/>
  <c r="BB7" i="4" s="1"/>
  <c r="BA6" i="4"/>
  <c r="BB6" i="4" s="1"/>
  <c r="BA5" i="4"/>
  <c r="BB5" i="4" s="1"/>
  <c r="AP10" i="4"/>
  <c r="AP9" i="4"/>
  <c r="AQ9" i="4" s="1"/>
  <c r="AP8" i="4"/>
  <c r="AP7" i="4"/>
  <c r="AP6" i="4"/>
  <c r="AP5" i="4"/>
  <c r="Z10" i="4"/>
  <c r="Z9" i="4"/>
  <c r="AA9" i="4" s="1"/>
  <c r="Z8" i="4"/>
  <c r="Z7" i="4"/>
  <c r="Z6" i="4"/>
  <c r="Z5" i="4"/>
  <c r="AA27" i="4" l="1"/>
  <c r="K27" i="4"/>
  <c r="BB27" i="4"/>
  <c r="AA35" i="4"/>
  <c r="AQ35" i="4"/>
  <c r="K19" i="4"/>
  <c r="AQ27" i="4"/>
  <c r="BB35" i="4"/>
  <c r="K35" i="4"/>
  <c r="AQ19" i="4"/>
  <c r="AA19" i="4"/>
  <c r="BB19" i="4"/>
  <c r="AQ8" i="4"/>
  <c r="AA7" i="4"/>
  <c r="BB11" i="4"/>
  <c r="AQ10" i="4"/>
  <c r="AQ5" i="4"/>
  <c r="AQ6" i="4"/>
  <c r="AQ7" i="4"/>
  <c r="AA10" i="4"/>
  <c r="AA8" i="4"/>
  <c r="AA5" i="4"/>
  <c r="AA6" i="4"/>
  <c r="AQ11" i="4" l="1"/>
  <c r="AA11" i="4"/>
</calcChain>
</file>

<file path=xl/sharedStrings.xml><?xml version="1.0" encoding="utf-8"?>
<sst xmlns="http://schemas.openxmlformats.org/spreadsheetml/2006/main" count="14662" uniqueCount="1387">
  <si>
    <t>Manufacturing Scenarios</t>
  </si>
  <si>
    <t>Future</t>
  </si>
  <si>
    <t>Time</t>
  </si>
  <si>
    <t>Scenario Description</t>
  </si>
  <si>
    <t>What actually happened in 2018 can be checked in sheet#3</t>
  </si>
  <si>
    <t>What actually happened in 2020 can be checked in sheet#3</t>
  </si>
  <si>
    <t>PV panels 100% made in U.S.</t>
  </si>
  <si>
    <t>PV panels 100% made in all countries same as 2021 except China</t>
  </si>
  <si>
    <t>*share of China in current supply chains distributed to other countries</t>
  </si>
  <si>
    <t>HTS code</t>
  </si>
  <si>
    <t>8541.40.6015</t>
  </si>
  <si>
    <t>8541.40.6020</t>
  </si>
  <si>
    <t>8541.40.6025</t>
  </si>
  <si>
    <t>8541.40.6030</t>
  </si>
  <si>
    <t>8541.40.6035</t>
  </si>
  <si>
    <t>Solar Cells, Crystalline Silicon Photovoltaic Cells Of A Kind Described In Stat Note 11 To This Chapter, Assembled Into Modules Or Panels</t>
  </si>
  <si>
    <t>*Statistical Note 11 to chapter 85, HTSUS, provides that "For the purposes of statistical reporting numbers 8541.40.6015 and 8541.40.6025, the term "crystalline silicon photovoltaic cells" means crystalline silicon photovoltaic cells of a thickness equal to or greater than 20 micrometers, having a p/n junction (or variant thereof) formed by any means, whether or not the cell imported under statistical reporting number 8541.40.6025 (or subassemblies thereof imported under statistical reporting number 8541.40.6015) has undergone other processing, including, but not limited to, cleaning, etching, coating, and/or addition of materials (including, but not limited to, metallization and conductor patterns) to collect and forward the electricity that is generated by the cell. Such cells include photovoltaic cells that contain crystalline silicon in addition to other photovoltaic materials. This includes, but is not limited to, passivated emitter rear contact cells, heterojunction with intrinsic thin-layer cells, and other so-called hybrid cells."</t>
  </si>
  <si>
    <t>Solar Cells Assembled Into Modules Or Panels</t>
  </si>
  <si>
    <t>Solar Cells, Crystalline Silicon Photovoltaic Cells Of A Kind Described In Stat Note 11 To This Chapter, Others</t>
  </si>
  <si>
    <t>For HTS 8541.40.6030, solar cells, a second unit of quantity, "W" (for total wattage), will be added.</t>
  </si>
  <si>
    <t>For statistical reporting purposes under subheading 8541.40.6030, importers should report the total watts at maximum power based on standard test conditions according to the latest revision of International Electrotechnical Commission (IEC) 60904, "Photovoltaic Devices."</t>
  </si>
  <si>
    <t>*Effective February 7, 2018, the following changes to the Harmonized Tariff Schedule for units of quantity reporting will take effect:</t>
  </si>
  <si>
    <t>Solar Cells, Not Assembled Into Modules Or Made Up Into Panels</t>
  </si>
  <si>
    <t>Solar Cells, Assembled Into Modules Or Made Up Into Panels, Others</t>
  </si>
  <si>
    <t>HTS Code</t>
  </si>
  <si>
    <t>Description</t>
  </si>
  <si>
    <t xml:space="preserve">https://hts.usitc.gov/?query=8541.40.60 </t>
  </si>
  <si>
    <t>Selected for distribution of PV imports (market share calculations)</t>
  </si>
  <si>
    <t>Yes</t>
  </si>
  <si>
    <t>No</t>
  </si>
  <si>
    <t>Customs Value</t>
  </si>
  <si>
    <t>Units of Quantity</t>
  </si>
  <si>
    <t>CIF Import Value</t>
  </si>
  <si>
    <t>Import Charges</t>
  </si>
  <si>
    <r>
      <t>The Customs value is the</t>
    </r>
    <r>
      <rPr>
        <b/>
        <sz val="11"/>
        <color rgb="FF2E3638"/>
        <rFont val="Times New Roman"/>
        <family val="1"/>
      </rPr>
      <t xml:space="preserve"> value of imports</t>
    </r>
    <r>
      <rPr>
        <sz val="11"/>
        <color rgb="FF2E3638"/>
        <rFont val="Times New Roman"/>
        <family val="1"/>
      </rPr>
      <t xml:space="preserve"> as appraised by U.S. Customs and Border Protection (Customs). This value is defined as the</t>
    </r>
    <r>
      <rPr>
        <b/>
        <sz val="11"/>
        <color rgb="FF2E3638"/>
        <rFont val="Times New Roman"/>
        <family val="1"/>
      </rPr>
      <t xml:space="preserve"> price actually paid or payable for merchandise</t>
    </r>
    <r>
      <rPr>
        <sz val="11"/>
        <color rgb="FF2E3638"/>
        <rFont val="Times New Roman"/>
        <family val="1"/>
      </rPr>
      <t xml:space="preserve"> excluding U.S. import duties, freight, insurance, and other charges.</t>
    </r>
  </si>
  <si>
    <r>
      <t>The units of quantity refer to the</t>
    </r>
    <r>
      <rPr>
        <b/>
        <sz val="11"/>
        <color rgb="FF2E3638"/>
        <rFont val="Times New Roman"/>
        <family val="1"/>
      </rPr>
      <t xml:space="preserve"> units specified</t>
    </r>
    <r>
      <rPr>
        <sz val="11"/>
        <color rgb="FF2E3638"/>
        <rFont val="Times New Roman"/>
        <family val="1"/>
      </rPr>
      <t xml:space="preserve"> in the HTS for each HTS classification. Typically, but not always, for items with a specific rate (for example, $0.36 per dozen) or compound rate (for example, $1 per kg + 2.5%), if there are two units of quantity, </t>
    </r>
    <r>
      <rPr>
        <b/>
        <sz val="11"/>
        <color rgb="FF2E3638"/>
        <rFont val="Times New Roman"/>
        <family val="1"/>
      </rPr>
      <t>the first is used for tariff purposes, and the second might be used for quota or other purposes</t>
    </r>
    <r>
      <rPr>
        <sz val="11"/>
        <color rgb="FF2E3638"/>
        <rFont val="Times New Roman"/>
        <family val="1"/>
      </rPr>
      <t>. However, for some items with two units of quantity, the first might be used for quota purposes, particularly for textiles, or other purposes. Some items with complex tariff rates may use both the first and second units of quantity (for example, $0.35 per kilogram plus $1.50 each) for tariff purposes.</t>
    </r>
  </si>
  <si>
    <r>
      <t>The CIF (cost, insurance, and freight) value represents the</t>
    </r>
    <r>
      <rPr>
        <b/>
        <sz val="11"/>
        <color rgb="FF2E3638"/>
        <rFont val="Times New Roman"/>
        <family val="1"/>
      </rPr>
      <t xml:space="preserve"> landed value at the first port of arrival</t>
    </r>
    <r>
      <rPr>
        <sz val="11"/>
        <color rgb="FF2E3638"/>
        <rFont val="Times New Roman"/>
        <family val="1"/>
      </rPr>
      <t xml:space="preserve"> excluding U.S. import duties. It is "Import Charges" plus "Customs Value".</t>
    </r>
  </si>
  <si>
    <r>
      <t xml:space="preserve">The import charges represent </t>
    </r>
    <r>
      <rPr>
        <b/>
        <sz val="11"/>
        <color rgb="FF2E3638"/>
        <rFont val="Times New Roman"/>
        <family val="1"/>
      </rPr>
      <t>the aggregate cost</t>
    </r>
    <r>
      <rPr>
        <sz val="11"/>
        <color rgb="FF2E3638"/>
        <rFont val="Times New Roman"/>
        <family val="1"/>
      </rPr>
      <t xml:space="preserve"> of all freight, insurance, and other charges (excluding U.S. import duties) incurred.</t>
    </r>
  </si>
  <si>
    <t>8541406015</t>
  </si>
  <si>
    <t>General Imports | Monthly data for 2018</t>
  </si>
  <si>
    <t>Data Type</t>
  </si>
  <si>
    <t>Country</t>
  </si>
  <si>
    <t>General Customs Value</t>
  </si>
  <si>
    <t>China</t>
  </si>
  <si>
    <t>Singapore</t>
  </si>
  <si>
    <t>JUL</t>
  </si>
  <si>
    <t>AUG</t>
  </si>
  <si>
    <t>SEP</t>
  </si>
  <si>
    <t>OCT</t>
  </si>
  <si>
    <t>NOV</t>
  </si>
  <si>
    <t>DEC</t>
  </si>
  <si>
    <t>Annual Sum</t>
  </si>
  <si>
    <t>Percentage</t>
  </si>
  <si>
    <t>General Imports | Monthly data for 2019</t>
  </si>
  <si>
    <t>JAN</t>
  </si>
  <si>
    <t>FEB</t>
  </si>
  <si>
    <t>MAR</t>
  </si>
  <si>
    <t>APR</t>
  </si>
  <si>
    <t>MAY</t>
  </si>
  <si>
    <t>JUN</t>
  </si>
  <si>
    <t>RoW</t>
  </si>
  <si>
    <t>General Imports | Monthly data for 2020</t>
  </si>
  <si>
    <t>General Imports | Monthly data for 2021</t>
  </si>
  <si>
    <t>Malaysia</t>
  </si>
  <si>
    <t>Vietnam</t>
  </si>
  <si>
    <t>Thailand</t>
  </si>
  <si>
    <t>South Korea</t>
  </si>
  <si>
    <t>Cambodia</t>
  </si>
  <si>
    <t>Mexico</t>
  </si>
  <si>
    <t>General First Unit of Quantity</t>
  </si>
  <si>
    <t>General Second Unit of Quantity</t>
  </si>
  <si>
    <t>number</t>
  </si>
  <si>
    <t>watts</t>
  </si>
  <si>
    <t>Maybe</t>
  </si>
  <si>
    <t>General CIF Imports Value</t>
  </si>
  <si>
    <t>unit</t>
  </si>
  <si>
    <t>https://www.epa.gov/egrid/data-explorer</t>
  </si>
  <si>
    <t>EPA</t>
  </si>
  <si>
    <t>US Environmental Protection Agency</t>
  </si>
  <si>
    <t xml:space="preserve"> CO2 equivalent</t>
  </si>
  <si>
    <t xml:space="preserve"> CO2</t>
  </si>
  <si>
    <t>Output Emission Rates (lb/MWh) level</t>
  </si>
  <si>
    <t>=</t>
  </si>
  <si>
    <t>Output Emission Rates (kg/kWh) level</t>
  </si>
  <si>
    <t>lb</t>
  </si>
  <si>
    <t>MWh</t>
  </si>
  <si>
    <t>kg</t>
  </si>
  <si>
    <t>kWh</t>
  </si>
  <si>
    <t>U.S.</t>
  </si>
  <si>
    <t>https://malaysiacities.mit.edu/paperadeyemi</t>
  </si>
  <si>
    <t>https://www.iea.org/countries/malaysia</t>
  </si>
  <si>
    <t>g</t>
  </si>
  <si>
    <t>MJ</t>
  </si>
  <si>
    <t>CO2 Emission Final Energy Carbon Intensity (kg/kWh) level</t>
  </si>
  <si>
    <t>CO2 Emission Final Energy Carbon Intensity (g/MJ) level</t>
  </si>
  <si>
    <t>Emission Factor (kg/kWh) level</t>
  </si>
  <si>
    <t>An emissions factor is a representative value that attempts to relate the quantity of a pollutant released to the atmosphere with an activity associated with the release of that pollutant.</t>
  </si>
  <si>
    <t>Carbon intensity (energy supply): The amount of carbon by weight emitted per unit of energy consumed (CO2/energy or CO2/Btu)</t>
  </si>
  <si>
    <t>https://www.iea.org/countries/viet-nam</t>
  </si>
  <si>
    <t>Viet-nam</t>
  </si>
  <si>
    <t>https://www.iea.org/countries/korea</t>
  </si>
  <si>
    <t>Korea</t>
  </si>
  <si>
    <t>https://www.iea.org/countries/thailand</t>
  </si>
  <si>
    <t>https://www.iea.org/countries/china</t>
  </si>
  <si>
    <t>https://www.iea.org/countries/mexico</t>
  </si>
  <si>
    <t>https://www.iea.org/countries/singapore</t>
  </si>
  <si>
    <t>https://www.iea.org/countries/cambodia</t>
  </si>
  <si>
    <t>https://www.iea.org/countries/united-states</t>
  </si>
  <si>
    <t>United States</t>
  </si>
  <si>
    <t>US Import Countries</t>
  </si>
  <si>
    <t>General Second Unit of Quantity, 2018</t>
  </si>
  <si>
    <t>General Second Unit of Quantity, 2019</t>
  </si>
  <si>
    <t>General Second Unit of Quantity, 2020</t>
  </si>
  <si>
    <t>General Second Unit of Quantity, 2021</t>
  </si>
  <si>
    <t>Calculate the emission rate by multiplying the emission factor by the maximum capacity of the operation</t>
  </si>
  <si>
    <t>shu</t>
  </si>
  <si>
    <t>Types of Electricity</t>
  </si>
  <si>
    <t>Low voltage is what households and the service industries consume</t>
  </si>
  <si>
    <t>Medium voltage is for the production industry, so electricity consumed in factories and industrial processes</t>
  </si>
  <si>
    <t>High voltage is only for very energy intensive or remote activities</t>
  </si>
  <si>
    <t>Production mixes contain the electricity fuel types, so what percent of the electricity mix is from coal, nuclear, natural gas, solar, and so forth</t>
  </si>
  <si>
    <t>VN</t>
  </si>
  <si>
    <t>https://v38.ecoquery.ecoinvent.org/Details/LCIA/de2ebce4-eb08-429f-933a-2f68a2bcc75e/290c1f85-4cc4-4fa1-b0c8-2cb7f4276dce</t>
  </si>
  <si>
    <t>biomass</t>
  </si>
  <si>
    <t>renewable energy resources, biomass</t>
  </si>
  <si>
    <t>MJ-Eq</t>
  </si>
  <si>
    <t>fossil</t>
  </si>
  <si>
    <t>non-renewable energy resources, fossil</t>
  </si>
  <si>
    <t>geothermal</t>
  </si>
  <si>
    <t>renewable energy resources, geothermal, converted</t>
  </si>
  <si>
    <t>nuclear</t>
  </si>
  <si>
    <t>non-renewable energy resources, nuclear</t>
  </si>
  <si>
    <t>primary forest</t>
  </si>
  <si>
    <t>non-renewable energy resources, primary forest</t>
  </si>
  <si>
    <t>solar</t>
  </si>
  <si>
    <t>renewable energy resources, solar, converted</t>
  </si>
  <si>
    <t>water</t>
  </si>
  <si>
    <t>renewable energy resources, potential (in barrage water), converted</t>
  </si>
  <si>
    <t>wind</t>
  </si>
  <si>
    <t>renewable energy resources, kinetic (in wind), converted</t>
  </si>
  <si>
    <t>cumulative energy demand</t>
  </si>
  <si>
    <t>IPCC 2013</t>
  </si>
  <si>
    <t>climate change</t>
  </si>
  <si>
    <t>GTP 100a</t>
  </si>
  <si>
    <t>kg CO2-Eq</t>
  </si>
  <si>
    <t>GTP 20a</t>
  </si>
  <si>
    <t>GWP 100a</t>
  </si>
  <si>
    <t>GWP 20a</t>
  </si>
  <si>
    <t>MY</t>
  </si>
  <si>
    <t>https://v38.ecoquery.ecoinvent.org/Details/LCIA/c5dc6563-b85d-4f2e-856c-1f9e977dbea4/290c1f85-4cc4-4fa1-b0c8-2cb7f4276dce</t>
  </si>
  <si>
    <t>electricity, high voltage, production mix</t>
  </si>
  <si>
    <t>https://v38.ecoquery.ecoinvent.org/Details/LCIA/31c1c676-c0e8-4aca-834e-257286772c53/290c1f85-4cc4-4fa1-b0c8-2cb7f4276dce</t>
  </si>
  <si>
    <t>TH</t>
  </si>
  <si>
    <t>IPCC 2013 no LT</t>
  </si>
  <si>
    <t>https://v38.ecoquery.ecoinvent.org/Details/LCIA/9d2c5ca2-7e81-4a92-a560-fe5583438c3f/290c1f85-4cc4-4fa1-b0c8-2cb7f4276dce</t>
  </si>
  <si>
    <t>KR</t>
  </si>
  <si>
    <t>https://v38.ecoquery.ecoinvent.org/Details/LCIA/44c10869-6a7f-43b5-8c8a-b7e0ae87f23c/290c1f85-4cc4-4fa1-b0c8-2cb7f4276dce</t>
  </si>
  <si>
    <t>SG</t>
  </si>
  <si>
    <t>MX</t>
  </si>
  <si>
    <t>https://v38.ecoquery.ecoinvent.org/Details/LCIA/762c952d-a200-4040-9394-34f19e939a78/290c1f85-4cc4-4fa1-b0c8-2cb7f4276dce</t>
  </si>
  <si>
    <t>https://v38.ecoquery.ecoinvent.org/Details/LCIA/1b232ae9-e5a9-4e74-ab8f-9babd8042b29/290c1f85-4cc4-4fa1-b0c8-2cb7f4276dce</t>
  </si>
  <si>
    <t>KH</t>
  </si>
  <si>
    <t>fossil: coal, natural gas, shale oil</t>
  </si>
  <si>
    <t>biomass: wood, forest, crops</t>
  </si>
  <si>
    <t>geothermal: geothermal water</t>
  </si>
  <si>
    <t>Northeast Power Coordinating Council, US part only</t>
  </si>
  <si>
    <t>https://v38.ecoquery.ecoinvent.org/Details/LCIA/c92f1549-4c66-4840-a4b3-48a29933556e/290c1f85-4cc4-4fa1-b0c8-2cb7f4276dce</t>
  </si>
  <si>
    <t>https://v38.ecoquery.ecoinvent.org/Details/LCIA/e13a8e08-4cfe-4c7d-8398-2a89201ee925/290c1f85-4cc4-4fa1-b0c8-2cb7f4276dce</t>
  </si>
  <si>
    <t>Midwest Reliability Organization, US part only</t>
  </si>
  <si>
    <t>US-MRO</t>
  </si>
  <si>
    <t>US-NPCC</t>
  </si>
  <si>
    <t>US-HICC</t>
  </si>
  <si>
    <t>https://v38.ecoquery.ecoinvent.org/Details/LCIA/44657f38-bb13-4ae2-b795-4c6f1acd0611/290c1f85-4cc4-4fa1-b0c8-2cb7f4276dce</t>
  </si>
  <si>
    <t>United States of America, Alaska Systems Coordinating Council</t>
  </si>
  <si>
    <t>US-ASCC</t>
  </si>
  <si>
    <t>https://v38.ecoquery.ecoinvent.org/Details/LCIA/a9b82995-bad8-4117-9eb2-82b5a0012850/290c1f85-4cc4-4fa1-b0c8-2cb7f4276dce</t>
  </si>
  <si>
    <t>Puerto Rico</t>
  </si>
  <si>
    <t>US-PR</t>
  </si>
  <si>
    <t>https://v38.ecoquery.ecoinvent.org/Details/LCIA/afa2bd01-6d7f-435f-8389-3980bb6eeb72/290c1f85-4cc4-4fa1-b0c8-2cb7f4276dce</t>
  </si>
  <si>
    <t>ReliabilityFirst Corporation</t>
  </si>
  <si>
    <t>US-RFC</t>
  </si>
  <si>
    <t>https://v38.ecoquery.ecoinvent.org/Details/LCIA/fcb717bf-1f6a-4563-ab1f-1ccf18d2fc21/290c1f85-4cc4-4fa1-b0c8-2cb7f4276dce</t>
  </si>
  <si>
    <t>SERC Reliability Corporation</t>
  </si>
  <si>
    <t>US-SERC</t>
  </si>
  <si>
    <t>https://v38.ecoquery.ecoinvent.org/Details/LCIA/389f4fb2-a5ee-41f2-9180-4d66d6703304/290c1f85-4cc4-4fa1-b0c8-2cb7f4276dce</t>
  </si>
  <si>
    <t>Texas Regional Entity</t>
  </si>
  <si>
    <t>US-TRE</t>
  </si>
  <si>
    <t>https://v38.ecoquery.ecoinvent.org/Details/LCIA/2e7bb180-9bfb-4f17-b2b2-e57a33a9f1f6/290c1f85-4cc4-4fa1-b0c8-2cb7f4276dce</t>
  </si>
  <si>
    <t>Western Electricity Coordinating Council, US part only</t>
  </si>
  <si>
    <t>US-WECC</t>
  </si>
  <si>
    <t>https://v38.ecoquery.ecoinvent.org/Details/LCIA/d7329b04-347a-4e9a-9259-bfcb2adcd0c6/290c1f85-4cc4-4fa1-b0c8-2cb7f4276dce</t>
  </si>
  <si>
    <t>The shares of electricity technologies on this market are valid for the year 2018. They have been calculated by the data provider and don't correspond with the production volumes entered in the undefined datasets of the different electricity supplying technologies. The shares have been calculated based on statistics from 2018: IEA World Energy Statistics and Balances. OECD iLibrary, eISSN: 1683-4240, DOI: 10.1787/enestats-data-en. Grid losses are based on data from 2018 (also IEA World Energy Statistics and Balances).</t>
  </si>
  <si>
    <t>market for electricity, high voltage</t>
  </si>
  <si>
    <t>This is a market activity. Each market represents the consumption mix of a product in a given geography, connecting suppliers with consumers of the same product in the same geographical area. Markets group the producers and also the imports of the product (if relevant) within the same geographical area. They also account for transport to the consumer and for the losses during that process, when relevant.</t>
  </si>
  <si>
    <t>market for electricity, medium voltage</t>
  </si>
  <si>
    <t>market for electricity, high voltage, medium voltage, low voltage</t>
  </si>
  <si>
    <t>https://v38.ecoquery.ecoinvent.org/Details/LCIA/5dfe1cc9-9f41-4bb1-a6da-8e4069220dd1/290c1f85-4cc4-4fa1-b0c8-2cb7f4276dce</t>
  </si>
  <si>
    <t>https://v38.ecoquery.ecoinvent.org/Details/LCIA/32a7a00f-c5d9-4a6d-8a70-ab11454295e0/290c1f85-4cc4-4fa1-b0c8-2cb7f4276dce</t>
  </si>
  <si>
    <t>https://v38.ecoquery.ecoinvent.org/Details/LCIA/0ca1e696-37cd-4eab-9381-60a97dc71ec9/290c1f85-4cc4-4fa1-b0c8-2cb7f4276dce</t>
  </si>
  <si>
    <t>https://v38.ecoquery.ecoinvent.org/Details/LCIA/664bd1d8-e5b5-483d-bd93-b993e2880cae/290c1f85-4cc4-4fa1-b0c8-2cb7f4276dce</t>
  </si>
  <si>
    <t>https://v38.ecoquery.ecoinvent.org/Details/LCIA/c6e51919-5ca9-4517-8559-b0fdb2cd1610/290c1f85-4cc4-4fa1-b0c8-2cb7f4276dce</t>
  </si>
  <si>
    <t>https://v38.ecoquery.ecoinvent.org/Details/LCIA/7c0fbcfe-77db-4b2a-9c75-5229236c7cf9/290c1f85-4cc4-4fa1-b0c8-2cb7f4276dce</t>
  </si>
  <si>
    <t>https://v38.ecoquery.ecoinvent.org/Details/LCIA/ed5942bb-d6d6-467f-b3a2-18f4a0e3f93e/290c1f85-4cc4-4fa1-b0c8-2cb7f4276dce</t>
  </si>
  <si>
    <t>https://v38.ecoquery.ecoinvent.org/Details/LCIA/ff532966-9d88-4ae2-90b6-8946c4657123/290c1f85-4cc4-4fa1-b0c8-2cb7f4276dce</t>
  </si>
  <si>
    <t>https://v38.ecoquery.ecoinvent.org/Details/LCIA/be0a56d9-706e-491d-adc7-f3eae4734c22/290c1f85-4cc4-4fa1-b0c8-2cb7f4276dce</t>
  </si>
  <si>
    <t>https://v38.ecoquery.ecoinvent.org/Details/LCIA/6c0712c9-ee18-4bd4-925b-077cbeca87d6/290c1f85-4cc4-4fa1-b0c8-2cb7f4276dce</t>
  </si>
  <si>
    <t>https://v38.ecoquery.ecoinvent.org/Details/LCIA/79467fc8-4b0d-4499-a62a-13ea1e1f4949/290c1f85-4cc4-4fa1-b0c8-2cb7f4276dce</t>
  </si>
  <si>
    <t>https://v38.ecoquery.ecoinvent.org/Details/LCIA/5bab457c-e7f3-4f12-b229-11214cca3aeb/290c1f85-4cc4-4fa1-b0c8-2cb7f4276dce</t>
  </si>
  <si>
    <t>https://v38.ecoquery.ecoinvent.org/Details/LCIA/2c4cf04e-4a8e-4be6-a667-fa7caf9adef8/290c1f85-4cc4-4fa1-b0c8-2cb7f4276dce</t>
  </si>
  <si>
    <t>https://v38.ecoquery.ecoinvent.org/Details/LCIA/00923c7d-56d3-43a8-a06f-b256b9640f9f/290c1f85-4cc4-4fa1-b0c8-2cb7f4276dce</t>
  </si>
  <si>
    <t>https://v38.ecoquery.ecoinvent.org/Details/LCIA/89cdb961-b425-40d1-975f-7434a67bb9f8/290c1f85-4cc4-4fa1-b0c8-2cb7f4276dce</t>
  </si>
  <si>
    <t>https://v38.ecoquery.ecoinvent.org/Details/LCIA/0de2dfac-ff3f-4c6c-8956-227da44a2742/290c1f85-4cc4-4fa1-b0c8-2cb7f4276dce</t>
  </si>
  <si>
    <t>https://v38.ecoquery.ecoinvent.org/Details/LCIA/b680c035-1ebb-46c4-b8ea-b094da953cb6/290c1f85-4cc4-4fa1-b0c8-2cb7f4276dce</t>
  </si>
  <si>
    <t>https://v38.ecoquery.ecoinvent.org/Details/LCIA/5daaafe4-dea5-4b8c-bf12-c050cc5e6013/290c1f85-4cc4-4fa1-b0c8-2cb7f4276dce</t>
  </si>
  <si>
    <t>https://v38.ecoquery.ecoinvent.org/Details/LCIA/a4c5a95b-972b-4949-9be9-4b342881ac21/290c1f85-4cc4-4fa1-b0c8-2cb7f4276dce</t>
  </si>
  <si>
    <t>https://v38.ecoquery.ecoinvent.org/Details/LCIA/cbd2cae6-446b-493f-aab0-d7559c8c2de2/290c1f85-4cc4-4fa1-b0c8-2cb7f4276dce</t>
  </si>
  <si>
    <t>https://v38.ecoquery.ecoinvent.org/Details/LCIA/73e306e8-3872-4ca3-a8c3-29163117d656/290c1f85-4cc4-4fa1-b0c8-2cb7f4276dce</t>
  </si>
  <si>
    <t>https://v38.ecoquery.ecoinvent.org/Details/LCIA/fa55f9f5-2533-4a82-9136-5448a32a1962/290c1f85-4cc4-4fa1-b0c8-2cb7f4276dce</t>
  </si>
  <si>
    <t>https://v38.ecoquery.ecoinvent.org/Details/LCIA/d76e3862-99b3-46cc-b1c1-9a83f65aa8d5/290c1f85-4cc4-4fa1-b0c8-2cb7f4276dce</t>
  </si>
  <si>
    <t>https://v38.ecoquery.ecoinvent.org/Details/LCIA/d3a3047a-fdd0-4661-9d1a-03e68602c2c5/290c1f85-4cc4-4fa1-b0c8-2cb7f4276dce</t>
  </si>
  <si>
    <t>https://v38.ecoquery.ecoinvent.org/Details/LCIA/5e8b4dd0-5ba7-4862-b575-8c4b6677c9e9/290c1f85-4cc4-4fa1-b0c8-2cb7f4276dce</t>
  </si>
  <si>
    <t>market for electricity, low voltage</t>
  </si>
  <si>
    <t>https://v38.ecoquery.ecoinvent.org/Details/LCIA/69577a1c-fe4a-49d3-b3d9-ac6bba25b6a7/290c1f85-4cc4-4fa1-b0c8-2cb7f4276dce</t>
  </si>
  <si>
    <t>https://v38.ecoquery.ecoinvent.org/Details/LCIA/78e000a4-5100-4f59-8ba7-08113d2d2d0c/290c1f85-4cc4-4fa1-b0c8-2cb7f4276dce</t>
  </si>
  <si>
    <t>https://v38.ecoquery.ecoinvent.org/Details/LCIA/c4299e90-2a77-421a-9fb7-561c4b538519/290c1f85-4cc4-4fa1-b0c8-2cb7f4276dce</t>
  </si>
  <si>
    <t>https://v38.ecoquery.ecoinvent.org/Details/LCIA/1fd1112e-9e81-4629-bcd7-100ed7782097/290c1f85-4cc4-4fa1-b0c8-2cb7f4276dce</t>
  </si>
  <si>
    <t>https://v38.ecoquery.ecoinvent.org/Details/LCIA/7084dc83-b5af-4c87-886a-2f2bd3fa79c6/290c1f85-4cc4-4fa1-b0c8-2cb7f4276dce</t>
  </si>
  <si>
    <t>https://v38.ecoquery.ecoinvent.org/Details/LCIA/90e49e56-da1f-4cc1-8e85-563b2517cf5f/290c1f85-4cc4-4fa1-b0c8-2cb7f4276dce</t>
  </si>
  <si>
    <t>https://v38.ecoquery.ecoinvent.org/Details/LCIA/9657a76c-1456-4ff0-b2e6-5322ef1672f2/290c1f85-4cc4-4fa1-b0c8-2cb7f4276dce</t>
  </si>
  <si>
    <t>https://v38.ecoquery.ecoinvent.org/Details/LCIA/73f9dd21-61d2-45aa-bafe-66779141d159/290c1f85-4cc4-4fa1-b0c8-2cb7f4276dce</t>
  </si>
  <si>
    <t>https://v38.ecoquery.ecoinvent.org/Details/LCIA/fa56f8e2-9edf-4f09-bc2e-7f80382b5288/290c1f85-4cc4-4fa1-b0c8-2cb7f4276dce</t>
  </si>
  <si>
    <t>z</t>
  </si>
  <si>
    <t>Definition of the voltage levels:</t>
  </si>
  <si>
    <t>High voltage level above 24 kV (large scale industry)</t>
  </si>
  <si>
    <t>Low voltage level below 1 kV (Households)</t>
  </si>
  <si>
    <t>Medium voltage level between 1 kV and 24 kV (medium to small scale industry, service sector and public buildings)</t>
  </si>
  <si>
    <t>Location: RoW</t>
  </si>
  <si>
    <t>Time:2018</t>
  </si>
  <si>
    <t>Market Share:</t>
  </si>
  <si>
    <t>Multi-Si PV</t>
  </si>
  <si>
    <t>Multi-Si Crystal                    Production</t>
  </si>
  <si>
    <t>Photovoltaic Cell                   Production</t>
  </si>
  <si>
    <t>CED (MJ)</t>
  </si>
  <si>
    <t>Input</t>
  </si>
  <si>
    <t>Output</t>
  </si>
  <si>
    <t>silica sand production, RoW</t>
  </si>
  <si>
    <t>https://v371.ecoquery.ecoinvent.org/Details/LCIA/5da80722-5e51-4a4a-bdb7-ba85cf1abd2f/290c1f85-4cc4-4fa1-b0c8-2cb7f4276dce</t>
  </si>
  <si>
    <t>Flow</t>
  </si>
  <si>
    <t>Category</t>
  </si>
  <si>
    <t>Amount</t>
  </si>
  <si>
    <t>Unit</t>
  </si>
  <si>
    <t>Costs/Revenues</t>
  </si>
  <si>
    <t>Uncertainty</t>
  </si>
  <si>
    <t>Avoided waste</t>
  </si>
  <si>
    <t>Provider</t>
  </si>
  <si>
    <t>Data quality entry</t>
  </si>
  <si>
    <t>heat, district or industrial, other than natural gas</t>
  </si>
  <si>
    <t>D:Electricity, gas, steam and air conditioning supply/35:Electricity, gas, steam and air conditioning supply/353:Steam and air conditioning supply/3530:Steam and air conditioning supply</t>
  </si>
  <si>
    <t>lognormal: gmean=2.10617E-05 gsigma=1.10517</t>
  </si>
  <si>
    <t>market for heat, district or industrial, other than natural gas | heat, district or industrial, other than natural gas | Cutoff, U - CH</t>
  </si>
  <si>
    <t>(2; 3; 5; 5; 3)</t>
  </si>
  <si>
    <t>Literature value. A heat input is needed for drying the sand from 5% to 1% of water content.</t>
  </si>
  <si>
    <t>lognormal: gmean=3.22538E-05 gsigma=1.10517</t>
  </si>
  <si>
    <t>market for heat, district or industrial, other than natural gas | heat, district or industrial, other than natural gas | Cutoff, U - CA-QC</t>
  </si>
  <si>
    <t>lognormal: gmean=0.199947 gsigma=1.10517</t>
  </si>
  <si>
    <t>market for heat, district or industrial, other than natural gas | heat, district or industrial, other than natural gas | Cutoff, U - RoW</t>
  </si>
  <si>
    <t>sand</t>
  </si>
  <si>
    <t>B:Mining and quarrying/08:Other mining and quarrying/081:Quarrying of stone, sand and clay/0810:Quarrying of stone, sand and clay</t>
  </si>
  <si>
    <t>lognormal: gmean=0.00530808 gsigma=1.25058</t>
  </si>
  <si>
    <t>market for sand | sand | Cutoff, U - IN</t>
  </si>
  <si>
    <t>(5; 5; 5; 5; 3)</t>
  </si>
  <si>
    <t>Estimation, based on measured values. The input of sand was calculated from data from a German company, with a yearly production of 450000 tonnes, and assuming a lifespan of 20 years. An extra amount of sand is considered due to losses in the conveyor belt transportation.</t>
  </si>
  <si>
    <t>lognormal: gmean=0.0122420 gsigma=1.25058</t>
  </si>
  <si>
    <t>market for sand | sand | Cutoff, U - CH</t>
  </si>
  <si>
    <t>lognormal: gmean=1.02245 gsigma=1.25058</t>
  </si>
  <si>
    <t>market for sand | sand | Cutoff, U - BR</t>
  </si>
  <si>
    <t xml:space="preserve">heat </t>
  </si>
  <si>
    <t>heat</t>
  </si>
  <si>
    <t>Avoided product</t>
  </si>
  <si>
    <t>silica sand</t>
  </si>
  <si>
    <t>0.0312 EUR</t>
  </si>
  <si>
    <t>none</t>
  </si>
  <si>
    <t>Silica sand is special sand with a SiO2 (Quarz) -content of more than 85% (w/w). If the SiO2-content is higher than 98% the silica sand is called pure silica sand or industrial sand. Pure silica sand with a SiO2-content over 99% and heavy crop content (especially iron compounds) under 0.05% is called “vitreous“ sand. Important silica sand deposits are found in Germany: Niedersachsen, Westfalen and Niederrhein (Bach et al. (1999)). The use of silica sand is subdivided in two categories (Bach et al. (1999)): Building sand: Used as aggregate for concrete, mortar, plaster, dumping, non-freezing, used for the production of sand-lime bricks and as paring and brake sand. Industrial sand: Glass-, grinding-, enamel-, oil-, moulding- and filter sand Beside the use in the building sector silica sand is also used in the beverage industry, as raw material for the chemical industry, for the production of refractories, as filling material or for the covering of playing fields.  Further references: Bach M., Rohlf U. and Frunder B. (1999) Römpp Lexikon Chemie. Georg Thieme Verlag, Stuttgart.</t>
  </si>
  <si>
    <t>silicon production, metallurgical grade</t>
  </si>
  <si>
    <t>charcoal</t>
  </si>
  <si>
    <t>A:Agriculture, forestry and fishing/02:Forestry and logging/022:Logging/0220:Logging</t>
  </si>
  <si>
    <t>lognormal: gmean=0.170000 gsigma=1.00000</t>
  </si>
  <si>
    <t>market for charcoal | charcoal | Cutoff, U - GLO</t>
  </si>
  <si>
    <t>(2; 2; 5; 5; 1)</t>
  </si>
  <si>
    <t>Literature value, Jungbluth et al. (2009) are combining several different literature sources for this value. Reference(s): Jungbluth N., Stucki M, and Frischknecht R. (2009) Photovoltaics. In Dones, R. (Ed.) et al., Sachbilanzen von Energiesystemen: Grundlagen für den ökologischen Vergleich von Energiesystemen und den Einbezug von Energiesystemen in Ökobilanzen für die Schweiz. ecoinvent report No. 6-XII, Swiss Centre for Life Cycle Inventories, Dübendorf, CH, 2009.</t>
  </si>
  <si>
    <t>coke</t>
  </si>
  <si>
    <t>C:Manufacturing/19:Manufacture of coke and refined petroleum products/191:Manufacture of coke oven products/1910:Manufacture of coke oven products</t>
  </si>
  <si>
    <t>lognormal: gmean=23.1200 gsigma=1.00000</t>
  </si>
  <si>
    <t>market for coke | coke | Cutoff, U - GLO</t>
  </si>
  <si>
    <t>Literature value, reported as 'coal' in Jungbluth et al. (2009).  Several different literature sources are combined by Jungbluth et al. (2009). Reference(s): Jungbluth N., Stucki M, and Frischknecht R. (2009) Photovoltaics. In Dones, R. (Ed.) et al., Sachbilanzen von Energiesystemen: Grundlagen für den ökologischen Vergleich von Energiesystemen und den Einbezug von Energiesystemen in Ökobilanzen für die Schweiz. ecoinvent report No. 6-XII, Swiss Centre for Life Cycle Inventories, Dübendorf, CH, 2009.'</t>
  </si>
  <si>
    <t>electricity, medium voltage</t>
  </si>
  <si>
    <t>D:Electricity, gas, steam and air conditioning supply/35:Electricity, gas, steam and air conditioning supply/351:Electric power generation, transmission and distribution/3510:Electric power generation, transmission and distribution</t>
  </si>
  <si>
    <t>lognormal: gmean=0.00294119 gsigma=1.00000</t>
  </si>
  <si>
    <t>market for electricity, medium voltage | electricity, medium voltage | Consequential, U - MD</t>
  </si>
  <si>
    <t xml:space="preserve">Literature value, Jungbluth et al. (2009) are combining several different literature sources. Lower range taken here to account for heat recovery. Reference(s): Jungbluth N., Stucki M, and Frischknecht R. (2009) Photovoltaics. In Dones, R. (Ed.) et al., Sachbilanzen von Energiesystemen: Grundlagen für den ökologischen Vergleich von Energiesystemen und den Einbezug von Energiesystemen in Ökobilanzen für die Schweiz. ecoinvent report No. 6-XII, Swiss Centre for Life Cycle Inventories, Dübendorf, CH, 2009.' </t>
  </si>
  <si>
    <t>lognormal: gmean=0.00391306 gsigma=1.00000</t>
  </si>
  <si>
    <t>market for electricity, medium voltage | electricity, medium voltage | Consequential, U - AL</t>
  </si>
  <si>
    <t>lognormal: gmean=0.00989863 gsigma=1.00000</t>
  </si>
  <si>
    <t>market for electricity, medium voltage | electricity, medium voltage | Cutoff, U - IS</t>
  </si>
  <si>
    <t>lognormal: gmean=0.0161693 gsigma=1.00000</t>
  </si>
  <si>
    <t>market for electricity, medium voltage | electricity, medium voltage | Consequential, U - BY</t>
  </si>
  <si>
    <t>lognormal: gmean=0.485455 gsigma=1.00000</t>
  </si>
  <si>
    <t>market for electricity, medium voltage | electricity, medium voltage | Cutoff, U - RU</t>
  </si>
  <si>
    <t>lognormal: gmean=0.360902 gsigma=1.00000</t>
  </si>
  <si>
    <t>market group for electricity, medium voltage | electricity, medium voltage | Cutoff, U - RAF</t>
  </si>
  <si>
    <t>lognormal: gmean=0.00117533 gsigma=1.00000</t>
  </si>
  <si>
    <t>market for electricity, medium voltage | electricity, medium voltage | Cutoff, U - MT</t>
  </si>
  <si>
    <t>lognormal: gmean=0.733856 gsigma=1.00000</t>
  </si>
  <si>
    <t>market group for electricity, medium voltage | electricity, medium voltage | Cutoff, U - RLA</t>
  </si>
  <si>
    <t>lognormal: gmean=2.44373 gsigma=1.00000</t>
  </si>
  <si>
    <t>market group for electricity, medium voltage | electricity, medium voltage | Cutoff, U - RNA</t>
  </si>
  <si>
    <t>lognormal: gmean=0.113009 gsigma=1.00000</t>
  </si>
  <si>
    <t>market for electricity, medium voltage | electricity, medium voltage | Cutoff, U - AU</t>
  </si>
  <si>
    <t>lognormal: gmean=0.0714099 gsigma=1.00000</t>
  </si>
  <si>
    <t>market for electricity, medium voltage | electricity, medium voltage | Cutoff, U - UA</t>
  </si>
  <si>
    <t>lognormal: gmean=0.0165865 gsigma=1.00000</t>
  </si>
  <si>
    <t>market for electricity, medium voltage | electricity, medium voltage | Cutoff, U - DK</t>
  </si>
  <si>
    <t>lognormal: gmean=0.0141415 gsigma=1.00000</t>
  </si>
  <si>
    <t>market for electricity, medium voltage | electricity, medium voltage | Cutoff, U - IE</t>
  </si>
  <si>
    <t>lognormal: gmean=0.00354004 gsigma=1.00000</t>
  </si>
  <si>
    <t>market for electricity, medium voltage | electricity, medium voltage | Cutoff, U - LV</t>
  </si>
  <si>
    <t>lognormal: gmean=0.0403325 gsigma=1.00000</t>
  </si>
  <si>
    <t>market for electricity, medium voltage | electricity, medium voltage | Cutoff, U - FI</t>
  </si>
  <si>
    <t>lognormal: gmean=0.0215383 gsigma=1.00000</t>
  </si>
  <si>
    <t>market for electricity, medium voltage | electricity, medium voltage | Consequential, U - NZ</t>
  </si>
  <si>
    <t>lognormal: gmean=5.23188 gsigma=1.00000</t>
  </si>
  <si>
    <t>market group for electricity, medium voltage | electricity, medium voltage | Cutoff, U - RAS</t>
  </si>
  <si>
    <t>lognormal: gmean=0.00617377 gsigma=1.00000</t>
  </si>
  <si>
    <t>market for electricity, medium voltage | electricity, medium voltage | Cutoff, U - LT</t>
  </si>
  <si>
    <t>lognormal: gmean=0.00410850 gsigma=1.00000</t>
  </si>
  <si>
    <t>market for electricity, medium voltage | electricity, medium voltage | Cutoff, U - EE</t>
  </si>
  <si>
    <t>lognormal: gmean=1.20074 gsigma=1.00000</t>
  </si>
  <si>
    <t>market group for electricity, medium voltage | electricity, medium voltage | Cutoff, U - UCTE</t>
  </si>
  <si>
    <t>lognormal: gmean=0.147489 gsigma=1.00000</t>
  </si>
  <si>
    <t>market for electricity, medium voltage | electricity, medium voltage | Cutoff, U - GB</t>
  </si>
  <si>
    <t>lognormal: gmean=0.0710096 gsigma=1.00000</t>
  </si>
  <si>
    <t>market for electricity, medium voltage | electricity, medium voltage | Cutoff, U - SE</t>
  </si>
  <si>
    <t>graphite</t>
  </si>
  <si>
    <t>B:Mining and quarrying/08:Other mining and quarrying/089:Mining and quarrying n.e.c./0899:Other mining and quarrying n.e.c.</t>
  </si>
  <si>
    <t>lognormal: gmean=0.100000 gsigma=1.00000</t>
  </si>
  <si>
    <t>market for graphite | graphite | Cutoff, U - GLO</t>
  </si>
  <si>
    <t>Literature value, reported as 'graphite electrodes' in Jungbluth et al. (2009).  Several different literature sources are combined by Jungbluth et al. (2009). Reference(s): Jungbluth N., Stucki M, and Frischknecht R. (2009) Photovoltaics. In Dones, R. (Ed.) et al., Sachbilanzen von Energiesystemen: Grundlagen für den ökologischen Vergleich von Energiesystemen und den Einbezug von Energiesystemen in Ökobilanzen für die Schweiz. ecoinvent report No. 6-XII, Swiss Centre for Life Cycle Inventories, Dübendorf, CH, 2009.'</t>
  </si>
  <si>
    <t>oxygen, liquid</t>
  </si>
  <si>
    <t>C:Manufacturing/20:Manufacture of chemicals and chemical products/201:Manufacture of basic chemicals, fertilizers and nitrogen compounds, plastics and synthetic rubber in primary forms/2011:Manufacture of basic chemicals</t>
  </si>
  <si>
    <t>lognormal: gmean=0.0200000 gsigma=1.10517</t>
  </si>
  <si>
    <t>market for oxygen, liquid | oxygen, liquid | Cutoff, U - RoW</t>
  </si>
  <si>
    <t>(3; 4; 5; 5; 1)</t>
  </si>
  <si>
    <t>petroleum coke</t>
  </si>
  <si>
    <t>C:Manufacturing/19:Manufacture of coke and refined petroleum products/192:Manufacture of refined petroleum products/1920:Manufacture of refined petroleum products</t>
  </si>
  <si>
    <t>lognormal: gmean=0.500000 gsigma=1.00000</t>
  </si>
  <si>
    <t>market for petroleum coke | petroleum coke | Cutoff, U - GLO</t>
  </si>
  <si>
    <t>lognormal: gmean=2.70000 gsigma=1.00000</t>
  </si>
  <si>
    <t>market for silica sand | silica sand | Cutoff, U - GLO</t>
  </si>
  <si>
    <t>silicone factory</t>
  </si>
  <si>
    <t>F:Construction/42:Civil engineering/429:Construction of other civil engineering projects/4290:Construction of other civil engineering projects</t>
  </si>
  <si>
    <t>Item(s)</t>
  </si>
  <si>
    <t>lognormal: gmean=1.00000E-11 gsigma=1.74504</t>
  </si>
  <si>
    <t>market for silicone factory | silicone factory | Cutoff, U - GLO</t>
  </si>
  <si>
    <t>(1; 2; 5; 5; 3)</t>
  </si>
  <si>
    <t>Estimation.</t>
  </si>
  <si>
    <t>wood chips, wet, measured as dry mass</t>
  </si>
  <si>
    <t>lognormal: gmean=0.548089 gsigma=1.00000</t>
  </si>
  <si>
    <t>market for wood chips, wet, measured as dry mass | wood chips, wet, measured as dry mass | Cutoff, U - RoW</t>
  </si>
  <si>
    <t xml:space="preserve">Literature value, Jungbluth et al. (2009) are combining several different literature sources for this value (1.35 kg). Reference(s): Jungbluth N., Stucki M, and Frischknecht R. (2009) Photovoltaics. In Dones, R. (Ed.) et al., Sachbilanzen von Energiesystemen: Grundlagen für den ökologischen Vergleich von Energiesystemen und den Einbezug von Energiesystemen in Ökobilanzen für die Schweiz. ecoinvent report No. 6-XII, Swiss Centre for Life Cycle Inventories, Dübendorf, CH, 2009. </t>
  </si>
  <si>
    <t>lognormal: gmean=0.00124184 gsigma=1.00000</t>
  </si>
  <si>
    <t>market for wood chips, wet, measured as dry mass | wood chips, wet, measured as dry mass | Cutoff, U - CA-QC</t>
  </si>
  <si>
    <t>lognormal: gmean=0.000425741 gsigma=1.00000</t>
  </si>
  <si>
    <t>market for wood chips, wet, measured as dry mass | wood chips, wet, measured as dry mass | Cutoff, U - CH</t>
  </si>
  <si>
    <t>Aluminium</t>
  </si>
  <si>
    <t>Elementary flows/Emission to air/low population density</t>
  </si>
  <si>
    <t>lognormal: gmean=1.55080E-06 gsigma=2.23944</t>
  </si>
  <si>
    <t xml:space="preserve">Literature, in dust. </t>
  </si>
  <si>
    <t>Antimony</t>
  </si>
  <si>
    <t>lognormal: gmean=7.85190E-09 gsigma=2.23944</t>
  </si>
  <si>
    <t>Arsenic</t>
  </si>
  <si>
    <t>lognormal: gmean=9.42230E-09 gsigma=2.23944</t>
  </si>
  <si>
    <t>Boron</t>
  </si>
  <si>
    <t>lognormal: gmean=2.79140E-07 gsigma=2.23944</t>
  </si>
  <si>
    <t>Cadmium</t>
  </si>
  <si>
    <t>lognormal: gmean=3.14080E-10 gsigma=2.23944</t>
  </si>
  <si>
    <t>Calcium</t>
  </si>
  <si>
    <t>lognormal: gmean=7.75380E-07 gsigma=2.23944</t>
  </si>
  <si>
    <t>Carbon dioxide, biogenic</t>
  </si>
  <si>
    <t>lognormal: gmean=1.60980 gsigma=1.00000</t>
  </si>
  <si>
    <t>Calculation, biogenic fuels.</t>
  </si>
  <si>
    <t>Carbon dioxide, fossil</t>
  </si>
  <si>
    <t>lognormal: gmean=3.58080 gsigma=1.00000</t>
  </si>
  <si>
    <t>Calculation, fossil fuels.</t>
  </si>
  <si>
    <t>Carbon monoxide, fossil</t>
  </si>
  <si>
    <t>lognormal: gmean=0.00137970 gsigma=2.23944</t>
  </si>
  <si>
    <t>Literature value.</t>
  </si>
  <si>
    <t>Carbon monoxide, land transformation</t>
  </si>
  <si>
    <t>lognormal: gmean=0.000620270 gsigma=2.23944</t>
  </si>
  <si>
    <t>Chlorine</t>
  </si>
  <si>
    <t>lognormal: gmean=7.85190E-08 gsigma=1.27756</t>
  </si>
  <si>
    <t>Chromium</t>
  </si>
  <si>
    <t>Literature, in dust.</t>
  </si>
  <si>
    <t>Cyanide</t>
  </si>
  <si>
    <t>lognormal: gmean=6.87040E-06 gsigma=1.27756</t>
  </si>
  <si>
    <t>Fluorine</t>
  </si>
  <si>
    <t>lognormal: gmean=3.87690E-08 gsigma=1.27756</t>
  </si>
  <si>
    <t>Hydrogen fluoride</t>
  </si>
  <si>
    <t>lognormal: gmean=0.000500000 gsigma=1.27756</t>
  </si>
  <si>
    <t>Hydrogen sulfide</t>
  </si>
  <si>
    <t>Iron</t>
  </si>
  <si>
    <t>lognormal: gmean=3.87690E-06 gsigma=2.23944</t>
  </si>
  <si>
    <t>Lead</t>
  </si>
  <si>
    <t>lognormal: gmean=3.43520E-07 gsigma=2.23944</t>
  </si>
  <si>
    <t>Mercury</t>
  </si>
  <si>
    <t>Nitrogen oxides</t>
  </si>
  <si>
    <t>lognormal: gmean=0.00974320 gsigma=1.22140</t>
  </si>
  <si>
    <t>(3; 2; 5; 5; 1)</t>
  </si>
  <si>
    <t>Calculation based on environmental report.</t>
  </si>
  <si>
    <t>NMVOC, non-methane volatile organic compounds, unspecified origin</t>
  </si>
  <si>
    <t>lognormal: gmean=9.60000E-05 gsigma=1.27756</t>
  </si>
  <si>
    <t>Literature.</t>
  </si>
  <si>
    <t>Particulates, &gt; 10 um</t>
  </si>
  <si>
    <t>lognormal: gmean=0.00775380 gsigma=1.22140</t>
  </si>
  <si>
    <t>Potassium</t>
  </si>
  <si>
    <t>lognormal: gmean=6.20300E-05 gsigma=1.22140</t>
  </si>
  <si>
    <t>Silicon</t>
  </si>
  <si>
    <t>lognormal: gmean=0.00751340 gsigma=2.23944</t>
  </si>
  <si>
    <t xml:space="preserve">Literature, SiO2 in dust. </t>
  </si>
  <si>
    <t>silicon, metallurgical grade</t>
  </si>
  <si>
    <t>2.32 EUR</t>
  </si>
  <si>
    <t>Metallurgical-grade silicon is used for the production of aluminium compounds, silicones and semiconductors. For the use in semiconductors, further purification is necessary.  References: Jungbluth N., Stucki M, and Frischknecht R. (2009) Photovoltaics. In Dones, R. (Ed.) et al., Sachbilanzen von Energiesystemen: Grundlagen für den ökologischen Vergleich von Energiesystemen und den Einbezug von Energiesystemen in Ökobilanzen für die Schweiz. ecoinvent report No. 6-XII, Swiss Centre for Life Cycle Inventories, Dübendorf, CH, 2009.</t>
  </si>
  <si>
    <t>slag from metallurgical grade silicon production</t>
  </si>
  <si>
    <t>E:Water supply; sewerage, waste management and remediation activities/38:Waste collection, treatment and disposal activities; materials recovery/382:Waste treatment and disposal/3821:Treatment and disposal of non-hazardous waste</t>
  </si>
  <si>
    <t>lognormal: gmean=0.0250000 gsigma=1.00000</t>
  </si>
  <si>
    <t>market for slag from metallurgical grade silicon production | slag from metallurgical grade silicon production | Cutoff, U - GLO</t>
  </si>
  <si>
    <t>Literature value. This slag is reported to be disposed in a landfill.</t>
  </si>
  <si>
    <t>Sodium</t>
  </si>
  <si>
    <t>lognormal: gmean=7.75380E-07 gsigma=1.22140</t>
  </si>
  <si>
    <t>Sulfur dioxide</t>
  </si>
  <si>
    <t>lognormal: gmean=0.0122410 gsigma=1.00000</t>
  </si>
  <si>
    <t>Tin</t>
  </si>
  <si>
    <t xml:space="preserve"> </t>
  </si>
  <si>
    <t>wet wood chips</t>
  </si>
  <si>
    <t>Item</t>
  </si>
  <si>
    <t xml:space="preserve">GWP (kgCO2-Eq) </t>
  </si>
  <si>
    <t>NMVOC</t>
  </si>
  <si>
    <t>slag</t>
  </si>
  <si>
    <t xml:space="preserve">CO </t>
  </si>
  <si>
    <t>silicon production, solar grade</t>
  </si>
  <si>
    <t>electricity, high voltage</t>
  </si>
  <si>
    <t>D:Electricity, gas, steam and air conditioning supply/35:Electricity, gas, steam and air conditioning supply/351:Electric power generation, transmission and distribution/3510:Electric power generation, transmission and distribution/3510a: Electric power generation based on liquid fuels</t>
  </si>
  <si>
    <t>lognormal: gmean=0.107750 gsigma=1.00000</t>
  </si>
  <si>
    <t>market for electricity, high voltage | electricity, high voltage | Consequential, U - NZ</t>
  </si>
  <si>
    <t>(2; 3; 5; 5; 1)</t>
  </si>
  <si>
    <t>Literature, actual sources of electricity can vary with considered production location</t>
  </si>
  <si>
    <t>lognormal: gmean=4.13675 gsigma=1.00000</t>
  </si>
  <si>
    <t>market group for electricity, high voltage | electricity, high voltage | Cutoff, U - RLA</t>
  </si>
  <si>
    <t>lognormal: gmean=26.1781 gsigma=1.00000</t>
  </si>
  <si>
    <t>market group for electricity, high voltage | electricity, high voltage | Cutoff, U - RAS</t>
  </si>
  <si>
    <t>lognormal: gmean=12.1915 gsigma=1.00000</t>
  </si>
  <si>
    <t>market group for electricity, high voltage | electricity, high voltage | Cutoff, U - RNA</t>
  </si>
  <si>
    <t>lognormal: gmean=1.82042 gsigma=1.00000</t>
  </si>
  <si>
    <t>market group for electricity, high voltage | electricity, high voltage | Cutoff, U - RAF</t>
  </si>
  <si>
    <t>lognormal: gmean=0.565515 gsigma=1.00000</t>
  </si>
  <si>
    <t>market for electricity, high voltage | electricity, high voltage | Cutoff, U - AU</t>
  </si>
  <si>
    <t>lognormal: gmean=65.0000 gsigma=1.00000</t>
  </si>
  <si>
    <t>electricity production, hydro, run-of-river | electricity, high voltage | Cutoff, U - RoW</t>
  </si>
  <si>
    <t>heat, district or industrial, natural gas</t>
  </si>
  <si>
    <t>lognormal: gmean=181.981 gsigma=1.00000</t>
  </si>
  <si>
    <t>market for heat, district or industrial, natural gas | heat, district or industrial, natural gas | Cutoff, U - RoW</t>
  </si>
  <si>
    <t>Literature, for process heat</t>
  </si>
  <si>
    <t>lognormal: gmean=3.01909 gsigma=1.00000</t>
  </si>
  <si>
    <t>market for heat, district or industrial, natural gas | heat, district or industrial, natural gas | Cutoff, U - CA-QC</t>
  </si>
  <si>
    <t>hydrochloric acid, without water, in 30% solution state</t>
  </si>
  <si>
    <t>lognormal: gmean=1.60170 gsigma=1.00000</t>
  </si>
  <si>
    <t>market for hydrochloric acid, without water, in 30% solution state | hydrochloric acid, without water, in 30% solution state | Cutoff, U - RoW</t>
  </si>
  <si>
    <t>(3; 3; 5; 5; 1)</t>
  </si>
  <si>
    <t>De Wild 2007, share of NaOH, HCl and H2 estimated with EG-Si data</t>
  </si>
  <si>
    <t>hydrogen, liquid</t>
  </si>
  <si>
    <t>lognormal: gmean=0.0501390 gsigma=1.00000</t>
  </si>
  <si>
    <t>market for hydrogen, liquid | hydrogen, liquid | Cutoff, U - RoW</t>
  </si>
  <si>
    <t>lognormal: gmean=1.13000 gsigma=1.00000</t>
  </si>
  <si>
    <t>market for silicon, metallurgical grade | silicon, metallurgical grade | Cutoff, U - GLO</t>
  </si>
  <si>
    <t>Literature</t>
  </si>
  <si>
    <t>(1; 3; 5; 5; 3)</t>
  </si>
  <si>
    <t>Estimation</t>
  </si>
  <si>
    <t>sodium hydroxide, without water, in 50% solution state</t>
  </si>
  <si>
    <t>lognormal: gmean=0.348190 gsigma=1.00000</t>
  </si>
  <si>
    <t>market for sodium hydroxide, without water, in 50% solution state | sodium hydroxide, without water, in 50% solution state | Cutoff, U - GLO</t>
  </si>
  <si>
    <t>AOX, Adsorbable Organic Halogen as Cl</t>
  </si>
  <si>
    <t>Elementary flows/Emission to water/surface water</t>
  </si>
  <si>
    <t>lognormal: gmean=1.26190E-05 gsigma=1.25058</t>
  </si>
  <si>
    <t>Environmental report 2002, average Si product</t>
  </si>
  <si>
    <t>BOD5, Biological Oxygen Demand</t>
  </si>
  <si>
    <t>lognormal: gmean=0.000204710 gsigma=1.25058</t>
  </si>
  <si>
    <t>Chloride</t>
  </si>
  <si>
    <t>lognormal: gmean=0.0359910 gsigma=1.74504</t>
  </si>
  <si>
    <t>COD, Chemical Oxygen Demand</t>
  </si>
  <si>
    <t>lognormal: gmean=0.00202000 gsigma=1.25058</t>
  </si>
  <si>
    <t>Copper, ion</t>
  </si>
  <si>
    <t>lognormal: gmean=1.02360E-07 gsigma=2.23944</t>
  </si>
  <si>
    <t>DOC, Dissolved Organic Carbon</t>
  </si>
  <si>
    <t>lognormal: gmean=0.000909980 gsigma=1.22140</t>
  </si>
  <si>
    <t>(3; 5; 5; 5; 1)</t>
  </si>
  <si>
    <t>Extrapolation for sum parameter</t>
  </si>
  <si>
    <t>Iron, ion</t>
  </si>
  <si>
    <t>lognormal: gmean=5.60850E-06 gsigma=2.23944</t>
  </si>
  <si>
    <t>Nitrogen</t>
  </si>
  <si>
    <t>lognormal: gmean=0.000207510 gsigma=1.25058</t>
  </si>
  <si>
    <t>Phosphate</t>
  </si>
  <si>
    <t>lognormal: gmean=2.80430E-06 gsigma=1.25058</t>
  </si>
  <si>
    <t>silicon, solar grade</t>
  </si>
  <si>
    <t>18.4 EUR</t>
  </si>
  <si>
    <t>Solar grade silicon finds application in the photovoltaic industry. References: Jungbluth N., Stucki M, and Frischknecht R. (2009) Photovoltaics. In Dones, R. (Ed.) et al., Sachbilanzen von Energiesystemen: Grundlagen für den ökologischen Vergleich von Energiesystemen und den Einbezug von Energiesystemen in Ökobilanzen für die Schweiz. ecoinvent report No. 6-XII, Swiss Centre for Life Cycle Inventories, Dübendorf, CH, 2009.</t>
  </si>
  <si>
    <t>Sodium, ion</t>
  </si>
  <si>
    <t>lognormal: gmean=0.0337900 gsigma=1.25058</t>
  </si>
  <si>
    <t>TOC, Total Organic Carbon</t>
  </si>
  <si>
    <t>lognormal: gmean=0.000909980 gsigma=1.25058</t>
  </si>
  <si>
    <t>Zinc, ion</t>
  </si>
  <si>
    <t>lognormal: gmean=1.96300E-06 gsigma=2.23944</t>
  </si>
  <si>
    <t>silicon production, multi-Si, casted</t>
  </si>
  <si>
    <t>argon, liquid</t>
  </si>
  <si>
    <t>lognormal: gmean=0.266610 gsigma=1.00000</t>
  </si>
  <si>
    <t>market for argon, liquid | argon, liquid | Cutoff, U - RoW</t>
  </si>
  <si>
    <t>(1; 2; 5; 5; 1)</t>
  </si>
  <si>
    <t>Literature value (de Wild 2007),  for ingot growing</t>
  </si>
  <si>
    <t>ceramic tile</t>
  </si>
  <si>
    <t>C:Manufacturing/23:Manufacture of other non-metallic mineral products/239:Manufacture of non-metallic mineral products n.e.c./2392:Manufacture of clay building materials</t>
  </si>
  <si>
    <t>lognormal: gmean=0.342040 gsigma=1.00000</t>
  </si>
  <si>
    <t>market for ceramic tile | ceramic tile | Cutoff, U - GLO</t>
  </si>
  <si>
    <t>Literature value (de Wild 2007), quarz for ingot growing</t>
  </si>
  <si>
    <t>lognormal: gmean=0.790439 gsigma=1.00000</t>
  </si>
  <si>
    <t>Estimation based on literature values (de Wild 2007).</t>
  </si>
  <si>
    <t>lognormal: gmean=11.4587 gsigma=1.00000</t>
  </si>
  <si>
    <t>lognormal: gmean=0.0471727 gsigma=1.00000</t>
  </si>
  <si>
    <t>lognormal: gmean=1.60727 gsigma=1.00000</t>
  </si>
  <si>
    <t>lognormal: gmean=0.378728 gsigma=1.00000</t>
  </si>
  <si>
    <t>market group for electricity, medium voltage | electricity, medium voltage | Consequential, U - Canada without Quebec</t>
  </si>
  <si>
    <t>lognormal: gmean=0.247511 gsigma=1.00000</t>
  </si>
  <si>
    <t>lognormal: gmean=4.76513 gsigma=1.00000</t>
  </si>
  <si>
    <t>market group for electricity, medium voltage | electricity, medium voltage | Cutoff, U - US</t>
  </si>
  <si>
    <t>helium</t>
  </si>
  <si>
    <t>lognormal: gmean=0.000119430 gsigma=1.00000</t>
  </si>
  <si>
    <t>market for helium | helium | Cutoff, U - GLO</t>
  </si>
  <si>
    <t>Literature value (de Wild 2007), for ingot growing</t>
  </si>
  <si>
    <t>nitrogen, liquid</t>
  </si>
  <si>
    <t>lognormal: gmean=0.0467470 gsigma=1.00000</t>
  </si>
  <si>
    <t>market for nitrogen, liquid | nitrogen, liquid | Cutoff, U - RoW</t>
  </si>
  <si>
    <t>silicon, electronics grade</t>
  </si>
  <si>
    <t>lognormal: gmean=0.165945 gsigma=1.02480</t>
  </si>
  <si>
    <t>market for silicon, electronics grade | silicon, electronics grade | Cutoff, U - GLO</t>
  </si>
  <si>
    <t>Literature value (de Wild 2007),  total silicon needed minus internally recycled silicon from ingot cut-offs and broken wafers. The ratio between silicon, electronics grade and silicon, solar grade is based on world production volumes (Jungbluth, 2007, ecoinvent v2 report no.6).</t>
  </si>
  <si>
    <t>lognormal: gmean=0.974258 gsigma=1.02480</t>
  </si>
  <si>
    <t>market for silicon, solar grade | silicon, solar grade | Cutoff, U - GLO</t>
  </si>
  <si>
    <t>Estimated value</t>
  </si>
  <si>
    <t>Water, cooling, unspecified natural origin</t>
  </si>
  <si>
    <t>Elementary flows/Resource/in water</t>
  </si>
  <si>
    <t>m3</t>
  </si>
  <si>
    <t>lognormal: gmean=5.00000 gsigma=1.10517</t>
  </si>
  <si>
    <t>Literature value (Nijs 1997).</t>
  </si>
  <si>
    <t>silicon, multi-Si, casted</t>
  </si>
  <si>
    <t>31.56153074794 EUR</t>
  </si>
  <si>
    <t>The silicon blocks are produced by melting and casting electronic-grade silicon, off-grade silicon and solar-grade silicon into quartz crucibles. This type of silicon is the starting material for the production of crystalline silicon wafers, either for electronic or for photovoltaic applications.  References: Jungbluth N., Stucki M, and Frischknecht R. (2009) Photovoltaics. In Dones, R. (Ed.) et al., Sachbilanzen von Energiesystemen: Grundlagen für den ökologischen Vergleich von Energiesystemen und den Einbezug von Energiesystemen in Ökobilanzen für die Schweiz. ecoinvent report No. 6-XII, Swiss Centre for Life Cycle Inventories, Dübendorf, CH, 2009.</t>
  </si>
  <si>
    <t>Water</t>
  </si>
  <si>
    <t>Elementary flows/Emission to air/unspecified</t>
  </si>
  <si>
    <t>lognormal: gmean=1.93750 gsigma=1.22140</t>
  </si>
  <si>
    <t>Calculated as a fraction of the input of water. For more details, refer to the mathematical relation and the parameters.</t>
  </si>
  <si>
    <t>Elementary flows/Emission to water/unspecified</t>
  </si>
  <si>
    <t>lognormal: gmean=3.06250 gsigma=1.22140</t>
  </si>
  <si>
    <t>multi-Si wafer production</t>
  </si>
  <si>
    <t>acetic acid, without water, in 98% solution state</t>
  </si>
  <si>
    <t>lognormal: gmean=0.0390000 gsigma=1.00000</t>
  </si>
  <si>
    <t>market for acetic acid, without water, in 98% solution state | acetic acid, without water, in 98% solution state | Cutoff, U - GLO</t>
  </si>
  <si>
    <t>EcoSpold01Location=RER</t>
  </si>
  <si>
    <t>acrylic binder, without water, in 34% solution state</t>
  </si>
  <si>
    <t>C:Manufacturing/20:Manufacture of chemicals and chemical products/202:Manufacture of other chemical products/2022:Manufacture of paints, varnishes and similar coatings, printing ink and mas</t>
  </si>
  <si>
    <t>lognormal: gmean=0.00200000 gsigma=1.00000</t>
  </si>
  <si>
    <t>market for acrylic binder, without water, in 34% solution state | acrylic binder, without water, in 34% solution state | Cutoff, U - RoW</t>
  </si>
  <si>
    <t>De Wild 2007, adhesive for temporarily attachment of bricks to wire-sawing equipment</t>
  </si>
  <si>
    <t>alkylbenzene sulfonate, linear, petrochemical</t>
  </si>
  <si>
    <t>C:Manufacturing/20:Manufacture of chemicals and chemical products/202:Manufacture of other chemical products/2023:Manufacture of soap and detergents, cleaning and polishing preparations, pe</t>
  </si>
  <si>
    <t>lognormal: gmean=0.240000 gsigma=1.00000</t>
  </si>
  <si>
    <t>market for alkylbenzene sulfonate, linear, petrochemical | alkylbenzene sulfonate, linear, petrochemical | Cutoff, U - GLO</t>
  </si>
  <si>
    <t>De Wild 2007, for wafer cleaning</t>
  </si>
  <si>
    <t>brass</t>
  </si>
  <si>
    <t>C:Manufacturing/24:Manufacture of basic metals/242:Manufacture of basic precious and other non-ferrous metals/2420:Manufacture of basic precious and other non-ferrous metals</t>
  </si>
  <si>
    <t>lognormal: gmean=0.00745000 gsigma=1.00000</t>
  </si>
  <si>
    <t>market for brass | brass | Cutoff, U - RoW</t>
  </si>
  <si>
    <t>De Wild 2007, wire saws, high resistance brass-coated steel with carbon content in the range 0.7%-0.9%, 5g/kg brass</t>
  </si>
  <si>
    <t>dipropylene glycol monomethyl ether</t>
  </si>
  <si>
    <t>lognormal: gmean=0.300000 gsigma=1.00000</t>
  </si>
  <si>
    <t>market for dipropylene glycol monomethyl ether | dipropylene glycol monomethyl ether | Cutoff, U - RoW</t>
  </si>
  <si>
    <t>lognormal: gmean=0.324227 gsigma=1.43413</t>
  </si>
  <si>
    <t>Estimation based on literature data, high range of literature values</t>
  </si>
  <si>
    <t>lognormal: gmean=0.659282 gsigma=1.43413</t>
  </si>
  <si>
    <t>lognormal: gmean=2.19540 gsigma=1.43413</t>
  </si>
  <si>
    <t>lognormal: gmean=4.70022 gsigma=1.43413</t>
  </si>
  <si>
    <t>lognormal: gmean=0.101525 gsigma=1.43413</t>
  </si>
  <si>
    <t>lognormal: gmean=0.0193496 gsigma=1.43413</t>
  </si>
  <si>
    <t>glass wool mat</t>
  </si>
  <si>
    <t>C:Manufacturing/23:Manufacture of other non-metallic mineral products/239:Manufacture of non-metallic mineral products n.e.c./2399:Manufacture of other non-metallic mineral products n.e.c.</t>
  </si>
  <si>
    <t>lognormal: gmean=0.0100000 gsigma=1.00000</t>
  </si>
  <si>
    <t>market for glass wool mat | glass wool mat | Cutoff, U - GLO</t>
  </si>
  <si>
    <t>EcoSpold01Location=CH</t>
  </si>
  <si>
    <t>lognormal: gmean=3.54125 gsigma=1.00000</t>
  </si>
  <si>
    <t>lognormal: gmean=0.0587498 gsigma=1.00000</t>
  </si>
  <si>
    <t>lognormal: gmean=0.00270000 gsigma=1.00000</t>
  </si>
  <si>
    <t>packaging film, low density polyethylene</t>
  </si>
  <si>
    <t>C:Manufacturing/22:Manufacture of rubber and plastics products/222:Manufacture of plastics products/2220:Manufacture of plastics products</t>
  </si>
  <si>
    <t>lognormal: gmean=0.100000 gsigma=1.15191</t>
  </si>
  <si>
    <t>market for packaging film, low density polyethylene | packaging film, low density polyethylene | Cutoff, U - GLO</t>
  </si>
  <si>
    <t>(4; 4; 5; 5; 1)</t>
  </si>
  <si>
    <t>paper, woodfree, coated</t>
  </si>
  <si>
    <t>C:Manufacturing/17:Manufacture of paper and paper products/170:Manufacture of paper and paper products/1701:Manufacture of pulp, paper and paperboard</t>
  </si>
  <si>
    <t>lognormal: gmean=0.190000 gsigma=1.10517</t>
  </si>
  <si>
    <t>market for paper, woodfree, coated | paper, woodfree, coated | Cutoff, U - RoW</t>
  </si>
  <si>
    <t>Hagedorn 1992</t>
  </si>
  <si>
    <t>polystyrene, high impact</t>
  </si>
  <si>
    <t>C:Manufacturing/20:Manufacture of chemicals and chemical products/201:Manufacture of basic chemicals, fertilizers and nitrogen compounds, plastics and synthetic rubber in primary forms/2013:Manufacture of plastics and synthetic rubber in primary forms</t>
  </si>
  <si>
    <t>lognormal: gmean=0.200000 gsigma=1.15191</t>
  </si>
  <si>
    <t>market for polystyrene, high impact | polystyrene, high impact | Cutoff, U - GLO</t>
  </si>
  <si>
    <t>Estimation packaging</t>
  </si>
  <si>
    <t>silicon carbide</t>
  </si>
  <si>
    <t>C:Manufacturing/23:Manufacture of other non-metallic mineral products/239:Manufacture of non-metallic mineral products n.e.c./2391:Manufacture of refractory products</t>
  </si>
  <si>
    <t>lognormal: gmean=2.63000 gsigma=1.00000</t>
  </si>
  <si>
    <t>market for silicon carbide | silicon carbide | Cutoff, U - GLO</t>
  </si>
  <si>
    <t>lognormal: gmean=0.0101315 gsigma=1.00000</t>
  </si>
  <si>
    <t>market for silicon, multi-Si, casted | silicon, multi-Si, casted | Consequential, U - CA-QC</t>
  </si>
  <si>
    <t>lognormal: gmean=1.13007 gsigma=1.00000</t>
  </si>
  <si>
    <t>market for silicon, multi-Si, casted | silicon, multi-Si, casted | Cutoff, U - RoW</t>
  </si>
  <si>
    <t>lognormal: gmean=0.0150000 gsigma=1.00000</t>
  </si>
  <si>
    <t>steel, low-alloyed, hot rolled</t>
  </si>
  <si>
    <t>C:Manufacturing/24:Manufacture of basic metals/241:Manufacture of basic iron and steel/2410:Manufacture of basic iron and steel</t>
  </si>
  <si>
    <t>lognormal: gmean=1.48260 gsigma=1.00000</t>
  </si>
  <si>
    <t>market for steel, low-alloyed, hot rolled | steel, low-alloyed, hot rolled | Cutoff, U - GLO</t>
  </si>
  <si>
    <t>tap water</t>
  </si>
  <si>
    <t>E:Water supply; sewerage, waste management and remediation activities/36:Water collection, treatment and supply/360:Water collection, treatment and supply/3600:Water collection, treatment and supply</t>
  </si>
  <si>
    <t>lognormal: gmean=0.00536141 gsigma=1.00000</t>
  </si>
  <si>
    <t>market for tap water | tap water | Cutoff, U - RoW</t>
  </si>
  <si>
    <t>lognormal: gmean=0.000468511 gsigma=1.00000</t>
  </si>
  <si>
    <t>market for tap water | tap water | Cutoff, U - IN</t>
  </si>
  <si>
    <t>lognormal: gmean=9.33961E-05 gsigma=1.00000</t>
  </si>
  <si>
    <t>market for tap water | tap water | Cutoff, U - BR</t>
  </si>
  <si>
    <t>lognormal: gmean=1.12424E-05 gsigma=1.00000</t>
  </si>
  <si>
    <t>market for tap water | tap water | Cutoff, U - CA-QC</t>
  </si>
  <si>
    <t>lognormal: gmean=1.21882E-05 gsigma=1.00000</t>
  </si>
  <si>
    <t>market for tap water | tap water | Cutoff, U - PE</t>
  </si>
  <si>
    <t>lognormal: gmean=3.46691E-05 gsigma=1.00000</t>
  </si>
  <si>
    <t>market for tap water | tap water | Cutoff, U - ZA</t>
  </si>
  <si>
    <t>lognormal: gmean=1.85799E-05 gsigma=1.00000</t>
  </si>
  <si>
    <t>market for tap water | tap water | Cutoff, U - CO</t>
  </si>
  <si>
    <t>triethylene glycol</t>
  </si>
  <si>
    <t>lognormal: gmean=2.71000 gsigma=1.00000</t>
  </si>
  <si>
    <t>market for triethylene glycol | triethylene glycol | Cutoff, U - RoW</t>
  </si>
  <si>
    <t>wafer factory</t>
  </si>
  <si>
    <t>lognormal: gmean=4.00000E-06 gsigma=1.72931</t>
  </si>
  <si>
    <t>market for wafer factory | wafer factory | Cutoff, U - GLO</t>
  </si>
  <si>
    <t>EcoSpold01Location=DE</t>
  </si>
  <si>
    <t>water, completely softened</t>
  </si>
  <si>
    <t>lognormal: gmean=27.8264 gsigma=1.00000</t>
  </si>
  <si>
    <t>market for water, completely softened | water, completely softened | Cutoff, U - US</t>
  </si>
  <si>
    <t>lognormal: gmean=37.1736 gsigma=1.00000</t>
  </si>
  <si>
    <t>market for water, completely softened | water, completely softened | Cutoff, U - RoW</t>
  </si>
  <si>
    <t>wire drawing, steel</t>
  </si>
  <si>
    <t>lognormal: gmean=1.49000 gsigma=1.00000</t>
  </si>
  <si>
    <t>market for wire drawing, steel | wire drawing, steel | Cutoff, U - GLO</t>
  </si>
  <si>
    <t>lognormal: gmean=0.000501290 gsigma=1.25058</t>
  </si>
  <si>
    <t>(2; 4; 5; 5; 1)</t>
  </si>
  <si>
    <t>Environmental report Wacker 2006, formed by nitric acid use</t>
  </si>
  <si>
    <t>lognormal: gmean=0.0295550 gsigma=1.25058</t>
  </si>
  <si>
    <t>Cadmium, ion</t>
  </si>
  <si>
    <t>lognormal: gmean=6.05080E-06 gsigma=1.74504</t>
  </si>
  <si>
    <t>Environmental report Wacker 2000</t>
  </si>
  <si>
    <t>Chromium, ion</t>
  </si>
  <si>
    <t>lognormal: gmean=3.02540E-05 gsigma=1.74504</t>
  </si>
  <si>
    <t>lognormal: gmean=6.05080E-05 gsigma=1.74504</t>
  </si>
  <si>
    <t>lognormal: gmean=0.0110830 gsigma=1.25058</t>
  </si>
  <si>
    <t>lognormal: gmean=3.02540E-05 gsigma=2.25332</t>
  </si>
  <si>
    <t>lognormal: gmean=6.05080E-06 gsigma=2.25332</t>
  </si>
  <si>
    <t>multi-Si wafer</t>
  </si>
  <si>
    <t>C:Manufacturing/26:Manufacture of computer, electronic and optical products/261:Manufacture of electronic components and boards/2610:Manufacture of electronic components and boards</t>
  </si>
  <si>
    <t>m2</t>
  </si>
  <si>
    <t>42.5575122086321 EUR</t>
  </si>
  <si>
    <t>Nickel, ion</t>
  </si>
  <si>
    <t>lognormal: gmean=6.05080E-05 gsigma=2.25332</t>
  </si>
  <si>
    <t>lognormal: gmean=0.00994490 gsigma=1.25058</t>
  </si>
  <si>
    <t>Environmental report Wacker 2006, 50% of total emissions</t>
  </si>
  <si>
    <t>Environmental report Wacker 2006</t>
  </si>
  <si>
    <t>waste, from silicon wafer production</t>
  </si>
  <si>
    <t>market for waste, from silicon wafer production | waste, from silicon wafer production | Cutoff, U - GLO</t>
  </si>
  <si>
    <t>lognormal: gmean=0.00975090 gsigma=1.22140</t>
  </si>
  <si>
    <t>Calculated value based on literature values and expert opinion. See comments in the parametres' comment field.</t>
  </si>
  <si>
    <t>lognormal: gmean=0.0552551 gsigma=1.22140</t>
  </si>
  <si>
    <t>photovoltaic cell production, multi-Si wafer</t>
  </si>
  <si>
    <t>lognormal: gmean=4.21993 gsigma=1.00000</t>
  </si>
  <si>
    <t>De Wild 2007, company data</t>
  </si>
  <si>
    <t>lognormal: gmean=0.0700092 gsigma=1.00000</t>
  </si>
  <si>
    <t>lognormal: gmean=0.000178365 gsigma=1.00000</t>
  </si>
  <si>
    <t>lognormal: gmean=1.10572 gsigma=1.00000</t>
  </si>
  <si>
    <t>lognormal: gmean=0.998520 gsigma=1.00000</t>
  </si>
  <si>
    <t>lognormal: gmean=1.06000 gsigma=1.00000</t>
  </si>
  <si>
    <t>market for multi-Si wafer | multi-Si wafer | Cutoff, U - GLO</t>
  </si>
  <si>
    <t>lognormal: gmean=0.383804 gsigma=1.00000</t>
  </si>
  <si>
    <t>lognormal: gmean=8.29942 gsigma=1.00000</t>
  </si>
  <si>
    <t>lognormal: gmean=0.0731486 gsigma=1.00000</t>
  </si>
  <si>
    <t>lognormal: gmean=1.22570 gsigma=1.00000</t>
  </si>
  <si>
    <t>lognormal: gmean=17.7686 gsigma=1.00000</t>
  </si>
  <si>
    <t>lognormal: gmean=2.49233 gsigma=1.00000</t>
  </si>
  <si>
    <t>lognormal: gmean=0.00282710 gsigma=1.00000</t>
  </si>
  <si>
    <t>De Wild 2007, for cleaning</t>
  </si>
  <si>
    <t>ammonia, anhydrous, liquid</t>
  </si>
  <si>
    <t>C:Manufacturing/20:Manufacture of chemicals and chemical products/201:Manufacture of basic chemicals, fertilizers and nitrogen compounds, plastics and synthetic rubber in primary forms/2012:Manufacture of fertilizers and nitrogen compounds</t>
  </si>
  <si>
    <t>lognormal: gmean=0.000171822 gsigma=1.00000</t>
  </si>
  <si>
    <t>market for ammonia, anhydrous, liquid | ammonia, anhydrous, liquid | Cutoff, U - UN-SEASIA</t>
  </si>
  <si>
    <t>lognormal: gmean=0.000374300 gsigma=1.00000</t>
  </si>
  <si>
    <t>market for ammonia, anhydrous, liquid | ammonia, anhydrous, liquid | Cutoff, U - RNA</t>
  </si>
  <si>
    <t>lognormal: gmean=0.000366715 gsigma=1.00000</t>
  </si>
  <si>
    <t>market for ammonia, anhydrous, liquid | ammonia, anhydrous, liquid | Cutoff, U - SAS</t>
  </si>
  <si>
    <t>lognormal: gmean=0.000188911 gsigma=1.00000</t>
  </si>
  <si>
    <t>market for ammonia, anhydrous, liquid | ammonia, anhydrous, liquid | Cutoff, U - RLA</t>
  </si>
  <si>
    <t>lognormal: gmean=0.000121428 gsigma=1.00000</t>
  </si>
  <si>
    <t>market for ammonia, anhydrous, liquid | ammonia, anhydrous, liquid | Cutoff, U - RAF</t>
  </si>
  <si>
    <t>lognormal: gmean=3.84357E-05 gsigma=1.00000</t>
  </si>
  <si>
    <t>market for ammonia, anhydrous, liquid | ammonia, anhydrous, liquid | Cutoff, U - UN-OCEANIA</t>
  </si>
  <si>
    <t>lognormal: gmean=0.00406480 gsigma=1.00000</t>
  </si>
  <si>
    <t>market for ammonia, anhydrous, liquid | ammonia, anhydrous, liquid | Cutoff, U - RoW</t>
  </si>
  <si>
    <t>lognormal: gmean=0.00141258 gsigma=1.00000</t>
  </si>
  <si>
    <t>market for ammonia, anhydrous, liquid | ammonia, anhydrous, liquid | Cutoff, U - CN</t>
  </si>
  <si>
    <t>lognormal: gmean=0.0256820 gsigma=1.00000</t>
  </si>
  <si>
    <t>calcium chloride</t>
  </si>
  <si>
    <t>lognormal: gmean=0.0215730 gsigma=1.00000</t>
  </si>
  <si>
    <t>market for calcium chloride | calcium chloride | Cutoff, U - RoW</t>
  </si>
  <si>
    <t>ethanol, without water, in 99.7% solution state, from ethylene</t>
  </si>
  <si>
    <t>lognormal: gmean=0.000641030 gsigma=1.00000</t>
  </si>
  <si>
    <t>market for ethanol, without water, in 99.7% solution state, from ethylene | ethanol, without water, in 99.7% solution state, from ethylene | Cutoff, U - RoW</t>
  </si>
  <si>
    <t>lognormal: gmean=0.0456110 gsigma=1.00000</t>
  </si>
  <si>
    <t>hydrogen fluoride</t>
  </si>
  <si>
    <t>lognormal: gmean=0.0377220 gsigma=1.00000</t>
  </si>
  <si>
    <t>market for hydrogen fluoride | hydrogen fluoride | Cutoff, U - RoW</t>
  </si>
  <si>
    <t>EcoSpold01Location=GLO</t>
  </si>
  <si>
    <t>isopropanol</t>
  </si>
  <si>
    <t>lognormal: gmean=0.0788950 gsigma=1.00000</t>
  </si>
  <si>
    <t>market for isopropanol | isopropanol | Cutoff, U - RoW</t>
  </si>
  <si>
    <t>metallization paste, back side</t>
  </si>
  <si>
    <t>C:Manufacturing/20:Manufacture of chemicals and chemical products/202:Manufacture of other chemical products/2029:Manufacture of other chemical products n.e.c.</t>
  </si>
  <si>
    <t>lognormal: gmean=0.00493100 gsigma=1.00000</t>
  </si>
  <si>
    <t>market for metallization paste, back side | metallization paste, back side | Cutoff, U - RoW</t>
  </si>
  <si>
    <t>De Wild 2007, for electric contacts</t>
  </si>
  <si>
    <t>metallization paste, back side, aluminium</t>
  </si>
  <si>
    <t>lognormal: gmean=0.0719100 gsigma=1.00000</t>
  </si>
  <si>
    <t>market for metallization paste, back side, aluminium | metallization paste, back side, aluminium | Cutoff, U - RoW</t>
  </si>
  <si>
    <t>metallization paste, front side</t>
  </si>
  <si>
    <t>lognormal: gmean=0.00739640 gsigma=1.00000</t>
  </si>
  <si>
    <t>market for metallization paste, front side | metallization paste, front side | Cutoff, U - RoW</t>
  </si>
  <si>
    <t>nitric acid, without water, in 50% solution state</t>
  </si>
  <si>
    <t>lognormal: gmean=0.00125364 gsigma=1.00000</t>
  </si>
  <si>
    <t>market for nitric acid, without water, in 50% solution state | nitric acid, without water, in 50% solution state | Cutoff, U - RAF</t>
  </si>
  <si>
    <t>De Wild 2007, for etching phosphor glass</t>
  </si>
  <si>
    <t>lognormal: gmean=0.00513761 gsigma=1.00000</t>
  </si>
  <si>
    <t>market for nitric acid, without water, in 50% solution state | nitric acid, without water, in 50% solution state | Cutoff, U - CN</t>
  </si>
  <si>
    <t>lognormal: gmean=0.00124900 gsigma=1.00000</t>
  </si>
  <si>
    <t>market for nitric acid, without water, in 50% solution state | nitric acid, without water, in 50% solution state | Cutoff, U - UN-SEASIA</t>
  </si>
  <si>
    <t>lognormal: gmean=0.00951842 gsigma=1.00000</t>
  </si>
  <si>
    <t>market for nitric acid, without water, in 50% solution state | nitric acid, without water, in 50% solution state | Cutoff, U - RNA</t>
  </si>
  <si>
    <t>lognormal: gmean=0.000843719 gsigma=1.00000</t>
  </si>
  <si>
    <t>market for nitric acid, without water, in 50% solution state | nitric acid, without water, in 50% solution state | Cutoff, U - UN-OCEANIA</t>
  </si>
  <si>
    <t>lognormal: gmean=0.00311756 gsigma=1.00000</t>
  </si>
  <si>
    <t>market for nitric acid, without water, in 50% solution state | nitric acid, without water, in 50% solution state | Cutoff, U - RLA</t>
  </si>
  <si>
    <t>lognormal: gmean=0.00405429 gsigma=1.00000</t>
  </si>
  <si>
    <t>market for nitric acid, without water, in 50% solution state | nitric acid, without water, in 50% solution state | Cutoff, U - RoW</t>
  </si>
  <si>
    <t>lognormal: gmean=0.00149377 gsigma=1.00000</t>
  </si>
  <si>
    <t>market for nitric acid, without water, in 50% solution state | nitric acid, without water, in 50% solution state | Cutoff, U - SAS</t>
  </si>
  <si>
    <t>lognormal: gmean=1.85320 gsigma=1.00000</t>
  </si>
  <si>
    <t>lognormal: gmean=0.101910 gsigma=1.00000</t>
  </si>
  <si>
    <t>phosphoric acid, fertiliser grade, without water, in 70% solution state</t>
  </si>
  <si>
    <t>lognormal: gmean=0.00767440 gsigma=1.00000</t>
  </si>
  <si>
    <t>market for phosphoric acid, fertiliser grade, without water, in 70% solution state | phosphoric acid, fertiliser grade, without water, in 70% solution state | Cutoff, U - RoW</t>
  </si>
  <si>
    <t>phosphoryl chloride</t>
  </si>
  <si>
    <t>lognormal: gmean=0.00159500 gsigma=1.00000</t>
  </si>
  <si>
    <t>market for phosphoryl chloride | phosphoryl chloride | Cutoff, U - RoW</t>
  </si>
  <si>
    <t>De Wild 2007, POCl3 for emitter formation</t>
  </si>
  <si>
    <t>polystyrene, expandable</t>
  </si>
  <si>
    <t>lognormal: gmean=0.000407220 gsigma=1.00000</t>
  </si>
  <si>
    <t>market for polystyrene, expandable | polystyrene, expandable | Cutoff, U - GLO</t>
  </si>
  <si>
    <t>De Wild 2007, packaging</t>
  </si>
  <si>
    <t>silicone product</t>
  </si>
  <si>
    <t>lognormal: gmean=0.00121220 gsigma=1.00000</t>
  </si>
  <si>
    <t>market for silicone product | silicone product | Cutoff, U - RoW</t>
  </si>
  <si>
    <t>De Wild 2007, silane (SiH4) for silicon nitride deposition</t>
  </si>
  <si>
    <t>lognormal: gmean=0.156970 gsigma=1.00000</t>
  </si>
  <si>
    <t>sodium silicate, spray powder, 80%</t>
  </si>
  <si>
    <t>lognormal: gmean=0.0747860 gsigma=1.00000</t>
  </si>
  <si>
    <t>market for sodium silicate, spray powder, 80% | sodium silicate, spray powder, 80% | Cutoff, U - RoW</t>
  </si>
  <si>
    <t>De Wild 2007</t>
  </si>
  <si>
    <t>solvent, organic</t>
  </si>
  <si>
    <t>lognormal: gmean=0.00143410 gsigma=1.00000</t>
  </si>
  <si>
    <t>market for solvent, organic | solvent, organic | Cutoff, U - GLO</t>
  </si>
  <si>
    <t>tetrafluoroethylene</t>
  </si>
  <si>
    <t>lognormal: gmean=0.00315580 gsigma=1.00000</t>
  </si>
  <si>
    <t>market for tetrafluoroethylene | tetrafluoroethylene | Cutoff, U - GLO</t>
  </si>
  <si>
    <t>titanium dioxide</t>
  </si>
  <si>
    <t>lognormal: gmean=1.41770E-06 gsigma=1.00000</t>
  </si>
  <si>
    <t>market for titanium dioxide | titanium dioxide | Cutoff, U - RoW</t>
  </si>
  <si>
    <t>lognormal: gmean=78.4935 gsigma=1.00000</t>
  </si>
  <si>
    <t>lognormal: gmean=58.7565 gsigma=1.00000</t>
  </si>
  <si>
    <t>photovoltaic cell factory</t>
  </si>
  <si>
    <t>lognormal: gmean=4.00000E-07 gsigma=1.72931</t>
  </si>
  <si>
    <t>market for photovoltaic cell factory | photovoltaic cell factory | Cutoff, U - GLO</t>
  </si>
  <si>
    <t>Elementary flows/Emission to air/high population density</t>
  </si>
  <si>
    <t>lognormal: gmean=0.000772520 gsigma=2.23944</t>
  </si>
  <si>
    <t>Ethane, hexafluoro-, HFC-116</t>
  </si>
  <si>
    <t>lognormal: gmean=0.000118610 gsigma=1.22140</t>
  </si>
  <si>
    <t>De Wild 2007, calculated as 50% of CO2-eq for FC-gases</t>
  </si>
  <si>
    <t>Hydrogen chloride</t>
  </si>
  <si>
    <t>lognormal: gmean=0.000266270 gsigma=1.22140</t>
  </si>
  <si>
    <t>lognormal: gmean=4.84880E-06 gsigma=1.22140</t>
  </si>
  <si>
    <t>Methane, tetrafluoro-, R-14</t>
  </si>
  <si>
    <t>lognormal: gmean=0.000247630 gsigma=1.22140</t>
  </si>
  <si>
    <t>lognormal: gmean=5.00000E-05 gsigma=1.25058</t>
  </si>
  <si>
    <t>Hagedorn 1992, due to nitric acid use</t>
  </si>
  <si>
    <t>lognormal: gmean=0.193540 gsigma=1.22140</t>
  </si>
  <si>
    <t>Particulates, &lt; 2.5 um</t>
  </si>
  <si>
    <t>lognormal: gmean=0.00266270 gsigma=1.72931</t>
  </si>
  <si>
    <t>photovoltaic cell, multi-Si wafer</t>
  </si>
  <si>
    <t>56.5419005170067 EUR</t>
  </si>
  <si>
    <t>lognormal: gmean=7.27320E-05 gsigma=2.23944</t>
  </si>
  <si>
    <t>Silver</t>
  </si>
  <si>
    <t>lognormal: gmean=4.84880E-05 gsigma=2.23944</t>
  </si>
  <si>
    <t>waste, from silicon wafer production, inorganic</t>
  </si>
  <si>
    <t>E:Water supply; sewerage, waste management and remediation activities/38:Waste collection, treatment and disposal activities; materials recovery/382:Waste treatment and disposal/3822:Treatment and disposal of hazardous waste</t>
  </si>
  <si>
    <t>lognormal: gmean=0.275720 gsigma=1.00000</t>
  </si>
  <si>
    <t>market for waste, from silicon wafer production, inorganic | waste, from silicon wafer production, inorganic | Cutoff, U - GLO</t>
  </si>
  <si>
    <t>wastewater from PV cell production</t>
  </si>
  <si>
    <t>E:Water supply; sewerage, waste management and remediation activities/37:Sewerage/370:Sewerage/3700:Sewerage</t>
  </si>
  <si>
    <t>lognormal: gmean=0.217340 gsigma=1.00000</t>
  </si>
  <si>
    <t>market for wastewater from PV cell production | wastewater from PV cell production | Cutoff, U - GLO</t>
  </si>
  <si>
    <t>De Wild 2007, company data, mix of neutral, alkaline and acid solution and organic waste</t>
  </si>
  <si>
    <t>lognormal: gmean=0.407514 gsigma=1.22140</t>
  </si>
  <si>
    <t>(4; 4; 5; 2; 4)</t>
  </si>
  <si>
    <t>lognormal: gmean=0.510916 gsigma=1.22140</t>
  </si>
  <si>
    <t>photovoltaic panel production</t>
  </si>
  <si>
    <t>lognormal: gmean=4.78697 gsigma=1.00000</t>
  </si>
  <si>
    <t>Calculated mean figure of 3 companies</t>
  </si>
  <si>
    <t>lognormal: gmean=0.0794165 gsigma=1.00000</t>
  </si>
  <si>
    <t>lognormal: gmean=0.932410 gsigma=1.00000</t>
  </si>
  <si>
    <t>market for photovoltaic cell, multi-Si wafer | photovoltaic cell, multi-Si wafer | Cutoff, U - GLO</t>
  </si>
  <si>
    <t>(1; 4; 5; 5; 1)</t>
  </si>
  <si>
    <t>lognormal: gmean=0.0597820 gsigma=1.00000</t>
  </si>
  <si>
    <t>EcoSpold01Location=UCTE</t>
  </si>
  <si>
    <t>lognormal: gmean=2.76767 gsigma=1.00000</t>
  </si>
  <si>
    <t>lognormal: gmean=0.388210 gsigma=1.00000</t>
  </si>
  <si>
    <t>lognormal: gmean=1.29273 gsigma=1.00000</t>
  </si>
  <si>
    <t>lognormal: gmean=0.0113938 gsigma=1.00000</t>
  </si>
  <si>
    <t>lognormal: gmean=0.190917 gsigma=1.00000</t>
  </si>
  <si>
    <t>1-propanol</t>
  </si>
  <si>
    <t>lognormal: gmean=0.00813860 gsigma=1.00000</t>
  </si>
  <si>
    <t>market for 1-propanol | 1-propanol | Cutoff, U - GLO</t>
  </si>
  <si>
    <t>acetone, liquid</t>
  </si>
  <si>
    <t>lognormal: gmean=0.0129590 gsigma=1.00000</t>
  </si>
  <si>
    <t>market for acetone, liquid | acetone, liquid | Cutoff, U - RoW</t>
  </si>
  <si>
    <t>De Wild 2007, cleaning fluid</t>
  </si>
  <si>
    <t>aluminium alloy, AlMg3</t>
  </si>
  <si>
    <t>lognormal: gmean=2.62940 gsigma=1.00000</t>
  </si>
  <si>
    <t>market for aluminium alloy, AlMg3 | aluminium alloy, AlMg3 | Cutoff, U - GLO</t>
  </si>
  <si>
    <t>brazing solder, cadmium free</t>
  </si>
  <si>
    <t>lognormal: gmean=0.00876470 gsigma=1.00000</t>
  </si>
  <si>
    <t>market for brazing solder, cadmium free | brazing solder, cadmium free | Cutoff, U - GLO</t>
  </si>
  <si>
    <t>De Wild 2007, Sn60Pb40 plating on tabbing material, Sn plating on interconnect/terminal ribbons</t>
  </si>
  <si>
    <t>copper, cathode</t>
  </si>
  <si>
    <t>lognormal: gmean=0.112690 gsigma=1.00000</t>
  </si>
  <si>
    <t>market for copper, cathode | copper, cathode | Cutoff, U - GLO</t>
  </si>
  <si>
    <t>corrugated board box</t>
  </si>
  <si>
    <t>C:Manufacturing/17:Manufacture of paper and paper products/170:Manufacture of paper and paper products/1702:Manufacture of corrugated paper and paperboard and of containers of paper a</t>
  </si>
  <si>
    <t>lognormal: gmean=1.08285 gsigma=1.00000</t>
  </si>
  <si>
    <t>market for corrugated board box | corrugated board box | Cutoff, U - RoW</t>
  </si>
  <si>
    <t>lognormal: gmean=0.0127464 gsigma=1.00000</t>
  </si>
  <si>
    <t>market for corrugated board box | corrugated board box | Cutoff, U - CA-QC</t>
  </si>
  <si>
    <t>ethylvinylacetate, foil</t>
  </si>
  <si>
    <t>lognormal: gmean=1.00170 gsigma=1.00000</t>
  </si>
  <si>
    <t>market for ethylvinylacetate, foil | ethylvinylacetate, foil | Cutoff, U - GLO</t>
  </si>
  <si>
    <t>glass fibre reinforced plastic, polyamide, injection moulded</t>
  </si>
  <si>
    <t>C:Manufacturing/13:Manufacture of textiles/131:Spinning, weaving and finishing of textiles/1312:Weaving of textiles</t>
  </si>
  <si>
    <t>lognormal: gmean=0.187810 gsigma=1.00000</t>
  </si>
  <si>
    <t>market for glass fibre reinforced plastic, polyamide, injection moulded | glass fibre reinforced plastic, polyamide, injection moulded | Cutoff, U - GLO</t>
  </si>
  <si>
    <t>De Wild 2007, polyphenylenoxid for junction box</t>
  </si>
  <si>
    <t>lubricating oil</t>
  </si>
  <si>
    <t>lognormal: gmean=0.00160690 gsigma=1.00000</t>
  </si>
  <si>
    <t>market for lubricating oil | lubricating oil | Cutoff, U - RoW</t>
  </si>
  <si>
    <t>GSS 2001, auxiliary material</t>
  </si>
  <si>
    <t>methanol</t>
  </si>
  <si>
    <t>lognormal: gmean=0.00215560 gsigma=1.00000</t>
  </si>
  <si>
    <t>market for methanol | methanol | Cutoff, U - GLO</t>
  </si>
  <si>
    <t>nickel, class 1</t>
  </si>
  <si>
    <t>lognormal: gmean=0.000162770 gsigma=1.00000</t>
  </si>
  <si>
    <t>market for nickel, class 1 | nickel, class 1 | Cutoff, U - GLO</t>
  </si>
  <si>
    <t>polyethylene terephthalate, granulate, amorphous</t>
  </si>
  <si>
    <t>lognormal: gmean=0.372970 gsigma=1.00000</t>
  </si>
  <si>
    <t>market for polyethylene terephthalate, granulate, amorphous | polyethylene terephthalate, granulate, amorphous | Cutoff, U - GLO</t>
  </si>
  <si>
    <t>De Wild 2007, back foil, for solar cell module, 350 micron thickness: 2x37 micron polyvinyl fluoride, 250 micron polyethylene terephthalate; 0.488 g/m2,  7% cutting loss</t>
  </si>
  <si>
    <t>polyvinylfluoride, film</t>
  </si>
  <si>
    <t>lognormal: gmean=0.110400 gsigma=1.00000</t>
  </si>
  <si>
    <t>market for polyvinylfluoride, film | polyvinylfluoride, film | Cutoff, U - GLO</t>
  </si>
  <si>
    <t>lognormal: gmean=0.121950 gsigma=1.00000</t>
  </si>
  <si>
    <t>De Wild 2007, kit to attach frame and junction box and for diaphragm of laminator</t>
  </si>
  <si>
    <t>solar glass, low-iron</t>
  </si>
  <si>
    <t>C:Manufacturing/23:Manufacture of other non-metallic mineral products/231:Manufacture of glass and glass products/2310:Manufacture of glass and glass products</t>
  </si>
  <si>
    <t>lognormal: gmean=10.0790 gsigma=1.10517</t>
  </si>
  <si>
    <t>market for solar glass, low-iron | solar glass, low-iron | Cutoff, U - GLO</t>
  </si>
  <si>
    <t>(1; 4; 5; 5; 3)</t>
  </si>
  <si>
    <t>lognormal: gmean=0.122995 gsigma=1.00000</t>
  </si>
  <si>
    <t>De Wild 2007, glass rinsing and general use</t>
  </si>
  <si>
    <t>lognormal: gmean=1.66212 gsigma=1.00000</t>
  </si>
  <si>
    <t>lognormal: gmean=0.0398842 gsigma=1.00000</t>
  </si>
  <si>
    <t>lognormal: gmean=0.0432397 gsigma=1.00000</t>
  </si>
  <si>
    <t>lognormal: gmean=0.331338 gsigma=1.00000</t>
  </si>
  <si>
    <t>lognormal: gmean=0.0659152 gsigma=1.00000</t>
  </si>
  <si>
    <t>lognormal: gmean=19.0205 gsigma=1.00000</t>
  </si>
  <si>
    <t>tempering, flat glass</t>
  </si>
  <si>
    <t>lognormal: gmean=10.0790 gsigma=1.00000</t>
  </si>
  <si>
    <t>market for tempering, flat glass | tempering, flat glass | Cutoff, U - GLO</t>
  </si>
  <si>
    <t>vinyl acetate</t>
  </si>
  <si>
    <t>lognormal: gmean=0.00164340 gsigma=1.00000</t>
  </si>
  <si>
    <t>market for vinyl acetate | vinyl acetate | Cutoff, U - GLO</t>
  </si>
  <si>
    <t>wire drawing, copper</t>
  </si>
  <si>
    <t>market for wire drawing, copper | wire drawing, copper | Cutoff, U - GLO</t>
  </si>
  <si>
    <t>Estimation for use of copper wires</t>
  </si>
  <si>
    <t>photovoltaic panel factory</t>
  </si>
  <si>
    <t>market for photovoltaic panel factory | photovoltaic panel factory | Cutoff, U - GLO</t>
  </si>
  <si>
    <t>municipal solid waste</t>
  </si>
  <si>
    <t>lognormal: gmean=1.52396E-05 gsigma=1.00000</t>
  </si>
  <si>
    <t>market for municipal solid waste | municipal solid waste | Cutoff, U - IN</t>
  </si>
  <si>
    <t>lognormal: gmean=0.0299318 gsigma=1.00000</t>
  </si>
  <si>
    <t>market for municipal solid waste | municipal solid waste | Cutoff, U - RoW</t>
  </si>
  <si>
    <t>lognormal: gmean=4.23220E-05 gsigma=1.00000</t>
  </si>
  <si>
    <t>market for municipal solid waste | municipal solid waste | Cutoff, U - CA-QC</t>
  </si>
  <si>
    <t>lognormal: gmean=1.06641E-05 gsigma=1.00000</t>
  </si>
  <si>
    <t>market for municipal solid waste | municipal solid waste | Consequential, U - CY</t>
  </si>
  <si>
    <t>photovoltaic panel, multi-Si wafer</t>
  </si>
  <si>
    <t>488.0 EUR</t>
  </si>
  <si>
    <t>waste mineral oil</t>
  </si>
  <si>
    <t>C:Manufacturing/23:Manufacture of other non-metallic mineral products/239:Manufacture of non-metallic mineral products n.e.c./2394:Manufacture of cement, lime and plaster</t>
  </si>
  <si>
    <t>market for waste mineral oil | waste mineral oil | Cutoff, U - RoW</t>
  </si>
  <si>
    <t>Calculation, oil used during production</t>
  </si>
  <si>
    <t>waste plastic, mixture</t>
  </si>
  <si>
    <t>lognormal: gmean=0.00231013 gsigma=1.00000</t>
  </si>
  <si>
    <t>market for waste plastic, mixture | waste plastic, mixture | Consequential, U - PE</t>
  </si>
  <si>
    <t>Calculation, including disposal of the panel after life time</t>
  </si>
  <si>
    <t>lognormal: gmean=0.0138446 gsigma=1.00000</t>
  </si>
  <si>
    <t>market for waste plastic, mixture | waste plastic, mixture | Consequential, U - CO</t>
  </si>
  <si>
    <t>lognormal: gmean=0.00571832 gsigma=1.00000</t>
  </si>
  <si>
    <t>market for waste plastic, mixture | waste plastic, mixture | Consequential, U - IN</t>
  </si>
  <si>
    <t>lognormal: gmean=0.207204 gsigma=1.00000</t>
  </si>
  <si>
    <t>market for waste plastic, mixture | waste plastic, mixture | Consequential, U - BR</t>
  </si>
  <si>
    <t>lognormal: gmean=0.00543008 gsigma=1.00000</t>
  </si>
  <si>
    <t>market for waste plastic, mixture | waste plastic, mixture | Consequential, U - ZA</t>
  </si>
  <si>
    <t>lognormal: gmean=0.00104704 gsigma=1.00000</t>
  </si>
  <si>
    <t>market for waste plastic, mixture | waste plastic, mixture | Consequential, U - CY</t>
  </si>
  <si>
    <t>lognormal: gmean=1.45055 gsigma=1.00000</t>
  </si>
  <si>
    <t>market for waste plastic, mixture | waste plastic, mixture | Cutoff, U - RoW</t>
  </si>
  <si>
    <t>waste polyvinylfluoride</t>
  </si>
  <si>
    <t>market for waste polyvinylfluoride | waste polyvinylfluoride | Cutoff, U - RoW</t>
  </si>
  <si>
    <t>wastewater, from residence</t>
  </si>
  <si>
    <t>lognormal: gmean=0.0212860 gsigma=1.00000</t>
  </si>
  <si>
    <t>market for wastewater, from residence | wastewater, from residence | Cutoff, U - RoW</t>
  </si>
  <si>
    <t>Calculation, water use</t>
  </si>
  <si>
    <t>lognormal: gmean=0.00319290 gsigma=1.22140</t>
  </si>
  <si>
    <t>Solar Grade                             Silicon Production</t>
  </si>
  <si>
    <t>hydrochloric acid</t>
  </si>
  <si>
    <t>sodium hydroxide</t>
  </si>
  <si>
    <t>AOX</t>
  </si>
  <si>
    <t>BOD5</t>
  </si>
  <si>
    <t>COD</t>
  </si>
  <si>
    <t>DOC</t>
  </si>
  <si>
    <t>TOC</t>
  </si>
  <si>
    <t>Water, cooling</t>
  </si>
  <si>
    <t>acetic acid, without water</t>
  </si>
  <si>
    <t>acrylic binder, without water</t>
  </si>
  <si>
    <t>alkylbenzene sulfonate</t>
  </si>
  <si>
    <t>packaging film</t>
  </si>
  <si>
    <t>waste</t>
  </si>
  <si>
    <t>nitric acid</t>
  </si>
  <si>
    <t>acetic acid</t>
  </si>
  <si>
    <t>ethanol</t>
  </si>
  <si>
    <t>metallization paste, aluminium</t>
  </si>
  <si>
    <t>phosphoric acid</t>
  </si>
  <si>
    <t>sodium silicate, spray powder</t>
  </si>
  <si>
    <t>wastw</t>
  </si>
  <si>
    <t>wastewater</t>
  </si>
  <si>
    <t>glass fibre reinforced plastic</t>
  </si>
  <si>
    <t>polyethylene terephthalate</t>
  </si>
  <si>
    <t>Metallurgical Grade               Silicon Production</t>
  </si>
  <si>
    <t>Silica Sand     Production</t>
  </si>
  <si>
    <t>Multi-Si Wafer                             Production</t>
  </si>
  <si>
    <t>Photovoltaic Panel                      Production</t>
  </si>
  <si>
    <t>1 m2 panel CED</t>
  </si>
  <si>
    <t>1 m2 panel GWP</t>
  </si>
  <si>
    <t>Medium SG</t>
  </si>
  <si>
    <t>Medium MY</t>
  </si>
  <si>
    <t>Medium VN</t>
  </si>
  <si>
    <t>Medium TH</t>
  </si>
  <si>
    <t>Medium KR</t>
  </si>
  <si>
    <t>China Southern Power Grid</t>
  </si>
  <si>
    <t>State Grid Corporation of China</t>
  </si>
  <si>
    <t>High MY</t>
  </si>
  <si>
    <t>high VN</t>
  </si>
  <si>
    <t>High TH</t>
  </si>
  <si>
    <t>High KR</t>
  </si>
  <si>
    <t>High SG</t>
  </si>
  <si>
    <t>CN-SGCC, high</t>
  </si>
  <si>
    <t>CN-CSG, high</t>
  </si>
  <si>
    <t>Elec, medium</t>
  </si>
  <si>
    <t>Elec, high</t>
  </si>
  <si>
    <t>kwh</t>
  </si>
  <si>
    <t xml:space="preserve"> medium voltage</t>
  </si>
  <si>
    <t xml:space="preserve"> high voltage</t>
  </si>
  <si>
    <t>kgCO2-Eq)</t>
  </si>
  <si>
    <t>Cumulative Energy Demand</t>
  </si>
  <si>
    <t>GWP 100a (IPCC 2013)</t>
  </si>
  <si>
    <t>kgCO2-Eq</t>
  </si>
  <si>
    <t>China SPG</t>
  </si>
  <si>
    <t>China SGCC</t>
  </si>
  <si>
    <t>Name</t>
  </si>
  <si>
    <t>Inventory result</t>
  </si>
  <si>
    <t>Impact factor</t>
  </si>
  <si>
    <t>Impact result</t>
  </si>
  <si>
    <t>Non-renewable, biomass</t>
  </si>
  <si>
    <t>Non renewable, fossil</t>
  </si>
  <si>
    <t>Renewable, water</t>
  </si>
  <si>
    <t>Non-renewable, nuclear</t>
  </si>
  <si>
    <t>Renewable, biomass</t>
  </si>
  <si>
    <t>Renewable, wind, solar, geothe</t>
  </si>
  <si>
    <t>1. silica sand production | silica sand | Cutoff, U RoW</t>
  </si>
  <si>
    <t>IPCC GWP 100a</t>
  </si>
  <si>
    <t>kg CO2 eq</t>
  </si>
  <si>
    <t>2. silicon production, metallurgical grade | silicon, metallurgical grade | Cutoff, U RoW</t>
  </si>
  <si>
    <t>3. silicon production, electronics grade | silicon, electronics grade | Cutoff, U RoW</t>
  </si>
  <si>
    <t>3. silicon production, solar grade, modified Siemens process | silicon, solar grade | Cutoff, U RoW</t>
  </si>
  <si>
    <t>4. silicon production, multi-Si, casted | silicon, multi-Si, casted | Cutoff, U RoW</t>
  </si>
  <si>
    <t>5. multi-Si wafer production | multi-Si wafer | Cutoff, U RoW</t>
  </si>
  <si>
    <t>6. photovoltaic cell production, multi-Si wafer | photovoltaic cell, multi-Si wafer | Cutoff, U RoW</t>
  </si>
  <si>
    <t>7. photovoltaic panel production, multi-Si wafer | photovoltaic panel, multi-Si wafer | Cutoff, U RoW</t>
  </si>
  <si>
    <t>1. silica sand production | silica sand | Cutoff, U MY</t>
  </si>
  <si>
    <t>2. silicon production, metallurgical grade | silicon, metallurgical grade | Cutoff, U MY</t>
  </si>
  <si>
    <t>3. silicon production, electronics grade | silicon, electronics grade | Cutoff, U MY</t>
  </si>
  <si>
    <t>3. silicon production, solar grade, modified Siemens process | silicon, solar grade | Cutoff, U MY</t>
  </si>
  <si>
    <t>4. silicon production, multi-Si, casted | silicon, multi-Si, casted | Cutoff, U MY</t>
  </si>
  <si>
    <t>5. multi-Si wafer production | multi-Si wafer | Cutoff, U MY</t>
  </si>
  <si>
    <t>6. photovoltaic cell production, multi-Si wafer | photovoltaic cell, multi-Si wafer | Cutoff, U MY</t>
  </si>
  <si>
    <t>7. photovoltaic panel production, multi-Si wafer | photovoltaic panel, multi-Si wafer | Cutoff, U MY</t>
  </si>
  <si>
    <t>1. silica sand production | silica sand | Cutoff, U VN</t>
  </si>
  <si>
    <t>2. silicon production, metallurgical grade | silicon, metallurgical grade | Cutoff, U VN</t>
  </si>
  <si>
    <t>3. silicon production, electronics grade | silicon, electronics grade | Cutoff, U VN</t>
  </si>
  <si>
    <t>3. silicon production, solar grade, modified Siemens process | silicon, solar grade | Cutoff, U VN</t>
  </si>
  <si>
    <t>4. silicon production, multi-Si, casted | silicon, multi-Si, casted | Cutoff, U VN</t>
  </si>
  <si>
    <t>5. multi-Si wafer production | multi-Si wafer | Cutoff, U VN</t>
  </si>
  <si>
    <t>6. photovoltaic cell production, multi-Si wafer | photovoltaic cell, multi-Si wafer | Cutoff, U VN</t>
  </si>
  <si>
    <t>7. photovoltaic panel production, multi-Si wafer | photovoltaic panel, multi-Si wafer | Cutoff, U VN</t>
  </si>
  <si>
    <t>1. silica sand production | silica sand | Cutoff, U TH</t>
  </si>
  <si>
    <t>2. silicon production, metallurgical grade | silicon, metallurgical grade | Cutoff, U TH</t>
  </si>
  <si>
    <t>3. silicon production, electronics grade | silicon, electronics grade | Cutoff, U TH</t>
  </si>
  <si>
    <t>3. silicon production, solar grade, modified Siemens process | silicon, solar grade | Cutoff, U TH</t>
  </si>
  <si>
    <t>5. multi-Si wafer production | multi-Si wafer | Cutoff, U TH</t>
  </si>
  <si>
    <t>6. photovoltaic cell production, multi-Si wafer | photovoltaic cell, multi-Si wafer | Cutoff, U TH</t>
  </si>
  <si>
    <t>4. silicon production, multi-Si, casted | silicon, multi-Si, casted | Cutoff, U TH</t>
  </si>
  <si>
    <t>7. photovoltaic panel production, multi-Si wafer | photovoltaic panel, multi-Si wafer | Cutoff, U TH</t>
  </si>
  <si>
    <t>1. silica sand production | silica sand | Cutoff, U KR</t>
  </si>
  <si>
    <t>2. silicon production, metallurgical grade | silicon, metallurgical grade | Cutoff, U KR</t>
  </si>
  <si>
    <t>3. silicon production, electronics grade | silicon, electronics grade | Cutoff, U KR</t>
  </si>
  <si>
    <t>3. silicon production, solar grade, modified Siemens process | silicon, solar grade | Cutoff, U KR</t>
  </si>
  <si>
    <t>4. silicon production, multi-Si, casted | silicon, multi-Si, casted | Cutoff, U KR</t>
  </si>
  <si>
    <t>5. multi-Si wafer production | multi-Si wafer | Cutoff, U KR</t>
  </si>
  <si>
    <t>6. photovoltaic cell production, multi-Si wafer | photovoltaic cell, multi-Si wafer | Cutoff, U KR</t>
  </si>
  <si>
    <t>7. photovoltaic panel production, multi-Si wafer | photovoltaic panel, multi-Si wafer | Cutoff, U KR</t>
  </si>
  <si>
    <t>1. silica sand production | silica sand | Cutoff, U SG</t>
  </si>
  <si>
    <t>2. silicon production, metallurgical grade | silicon, metallurgical grade | Cutoff, U SG</t>
  </si>
  <si>
    <t>3. silicon production, electronics grade | silicon, electronics grade | Cutoff, U SG</t>
  </si>
  <si>
    <t>3. silicon production, solar grade, modified Siemens process | silicon, solar grade | Cutoff, U SG</t>
  </si>
  <si>
    <t>4. silicon production, multi-Si, casted | silicon, multi-Si, casted | Cutoff, U SG</t>
  </si>
  <si>
    <t>5. multi-Si wafer production | multi-Si wafer | Cutoff, U SG</t>
  </si>
  <si>
    <t>6. photovoltaic cell production, multi-Si wafer | photovoltaic cell, multi-Si wafer | Cutoff, U SG</t>
  </si>
  <si>
    <t>7. photovoltaic panel production, multi-Si wafer | photovoltaic panel, multi-Si wafer | Cutoff, U SG</t>
  </si>
  <si>
    <t>1. silica sand production | silica sand | Cutoff, U CN</t>
  </si>
  <si>
    <t>2. silicon production, metallurgical grade | silicon, metallurgical grade | Cutoff, U CN</t>
  </si>
  <si>
    <t>3. silicon production, electronics grade | silicon, electronics grade | Cutoff, U CN</t>
  </si>
  <si>
    <t>3. silicon production, solar grade, modified Siemens process | silicon, solar grade | Cutoff, U CN</t>
  </si>
  <si>
    <t>4. silicon production, multi-Si, casted | silicon, multi-Si, casted | Cutoff, U CN</t>
  </si>
  <si>
    <t>5. multi-Si wafer production | multi-Si wafer | Cutoff, U CN</t>
  </si>
  <si>
    <t>6. photovoltaic cell production, multi-Si wafer | photovoltaic cell, multi-Si wafer | Cutoff, U CN</t>
  </si>
  <si>
    <t>7. photovoltaic panel production, multi-Si wafer | photovoltaic panel, multi-Si wafer | Cutoff, U CN</t>
  </si>
  <si>
    <t>https://comtrade.un.org/data/</t>
  </si>
  <si>
    <t>World</t>
  </si>
  <si>
    <t>Japan</t>
  </si>
  <si>
    <t>Other Asia, nes</t>
  </si>
  <si>
    <t>Philippines</t>
  </si>
  <si>
    <t>Trade Value (US$)</t>
  </si>
  <si>
    <t>US$</t>
  </si>
  <si>
    <t>Qty</t>
  </si>
  <si>
    <t>Rep. of Korea</t>
  </si>
  <si>
    <t>Number of items: Qty</t>
  </si>
  <si>
    <t>CN</t>
  </si>
  <si>
    <t>primary  forest</t>
  </si>
  <si>
    <t>wind, solar, geothermal</t>
  </si>
  <si>
    <t>GWP</t>
  </si>
  <si>
    <t>Electronics Grade                             Silicon Production</t>
  </si>
  <si>
    <t>silicon production, electronics grade | silicon, electronics grade</t>
  </si>
  <si>
    <t>lognormal: gmean=0.0299609 gsigma=1.25058</t>
  </si>
  <si>
    <t>market for electricity, high voltage | electricity, high voltage | Cutoff, U - CN-CSG</t>
  </si>
  <si>
    <t>(3; 1; 5; 5; 1)</t>
  </si>
  <si>
    <t>Literature 1997, basic uncertainty = 1.5</t>
  </si>
  <si>
    <t>lognormal: gmean=0.336854 gsigma=1.25058</t>
  </si>
  <si>
    <t>lognormal: gmean=0.0579159 gsigma=1.25058</t>
  </si>
  <si>
    <t>lognormal: gmean=0.0335104 gsigma=1.25058</t>
  </si>
  <si>
    <t>lognormal: gmean=0.224923 gsigma=1.25058</t>
  </si>
  <si>
    <t>lognormal: gmean=0.0834607 gsigma=1.25058</t>
  </si>
  <si>
    <t>lognormal: gmean=29.1542 gsigma=1.25058</t>
  </si>
  <si>
    <t>lognormal: gmean=0.137071 gsigma=1.25058</t>
  </si>
  <si>
    <t>lognormal: gmean=0.115593 gsigma=1.25058</t>
  </si>
  <si>
    <t>lognormal: gmean=0.229583 gsigma=1.25058</t>
  </si>
  <si>
    <t>lognormal: gmean=0.412097 gsigma=1.25058</t>
  </si>
  <si>
    <t>lognormal: gmean=0.00996108 gsigma=1.25058</t>
  </si>
  <si>
    <t>lognormal: gmean=0.0625409 gsigma=1.25058</t>
  </si>
  <si>
    <t>lognormal: gmean=0.0244711 gsigma=1.25058</t>
  </si>
  <si>
    <t>lognormal: gmean=0.0249781 gsigma=1.25058</t>
  </si>
  <si>
    <t>lognormal: gmean=0.154922 gsigma=1.25058</t>
  </si>
  <si>
    <t>lognormal: gmean=0.0397799 gsigma=1.25058</t>
  </si>
  <si>
    <t>lognormal: gmean=0.649607 gsigma=1.25058</t>
  </si>
  <si>
    <t>lognormal: gmean=44.3023 gsigma=1.25058</t>
  </si>
  <si>
    <t>market group for electricity, high voltage | electricity, high voltage | Cutoff, U - GLO</t>
  </si>
  <si>
    <t>lognormal: gmean=20.6321 gsigma=1.25058</t>
  </si>
  <si>
    <t>lognormal: gmean=1.00668 gsigma=1.25058</t>
  </si>
  <si>
    <t>lognormal: gmean=0.217146 gsigma=1.25058</t>
  </si>
  <si>
    <t>lognormal: gmean=4.12554 gsigma=1.25058</t>
  </si>
  <si>
    <t>lognormal: gmean=3.08078 gsigma=1.25058</t>
  </si>
  <si>
    <t>lognormal: gmean=0.957045 gsigma=1.25058</t>
  </si>
  <si>
    <t>lognormal: gmean=0.0354738 gsigma=1.25058</t>
  </si>
  <si>
    <t>lognormal: gmean=0.118459 gsigma=1.25058</t>
  </si>
  <si>
    <t>lognormal: gmean=0.0343060 gsigma=1.25058</t>
  </si>
  <si>
    <t>lognormal: gmean=0.305230 gsigma=1.25058</t>
  </si>
  <si>
    <t>lognormal: gmean=0.569857 gsigma=1.25058</t>
  </si>
  <si>
    <t>lognormal: gmean=1.21663 gsigma=1.25058</t>
  </si>
  <si>
    <t>lognormal: gmean=0.154387 gsigma=1.25058</t>
  </si>
  <si>
    <t>lognormal: gmean=1.24115 gsigma=1.25058</t>
  </si>
  <si>
    <t>lognormal: gmean=0.0788113 gsigma=1.25058</t>
  </si>
  <si>
    <t>lognormal: gmean=0.202617 gsigma=1.25058</t>
  </si>
  <si>
    <t>lognormal: gmean=0.248517 gsigma=1.25058</t>
  </si>
  <si>
    <t>lognormal: gmean=0.607919 gsigma=1.25058</t>
  </si>
  <si>
    <t>lognormal: gmean=0.585567 gsigma=1.25058</t>
  </si>
  <si>
    <t>lognormal: gmean=7.00080 gsigma=1.25058</t>
  </si>
  <si>
    <t>lognormal: gmean=0.182350 gsigma=1.25058</t>
  </si>
  <si>
    <t>lognormal: gmean=0.0231208 gsigma=1.25058</t>
  </si>
  <si>
    <t>lognormal: gmean=0.184889 gsigma=1.25058</t>
  </si>
  <si>
    <t>lognormal: gmean=2.05452 gsigma=1.25058</t>
  </si>
  <si>
    <t>lognormal: gmean=0.0516730 gsigma=1.25058</t>
  </si>
  <si>
    <t>lognormal: gmean=0.00114280 gsigma=1.25058</t>
  </si>
  <si>
    <t>lognormal: gmean=0.336130 gsigma=1.25058</t>
  </si>
  <si>
    <t>lognormal: gmean=0.139142 gsigma=1.25058</t>
  </si>
  <si>
    <t>lognormal: gmean=0.000709248 gsigma=1.25058</t>
  </si>
  <si>
    <t>(4; 4; 5; 5; 4)</t>
  </si>
  <si>
    <t>Hagedorn 1992, graphite</t>
  </si>
  <si>
    <t>lognormal: gmean=127.421 gsigma=1.25058</t>
  </si>
  <si>
    <t>lognormal: gmean=2.11393 gsigma=1.25058</t>
  </si>
  <si>
    <t>lognormal: gmean=0.0394226 gsigma=1.25058</t>
  </si>
  <si>
    <t>lognormal: gmean=2.13115 gsigma=1.02480</t>
  </si>
  <si>
    <t>Estimation, produced on site</t>
  </si>
  <si>
    <t>lognormal: gmean=0.0667147 gsigma=1.15191</t>
  </si>
  <si>
    <t>Literature 1997, produced on site</t>
  </si>
  <si>
    <t>polyethylene, high density, granulate</t>
  </si>
  <si>
    <t>E:Water supply; sewerage, waste management and remediation activities/38:Waste collection, treatment and disposal activities; materials recovery/383:Materials recovery/3830:Materials recovery</t>
  </si>
  <si>
    <t>lognormal: gmean=0.000678602 gsigma=1.25058</t>
  </si>
  <si>
    <t>market for polyethylene, high density, granulate | polyethylene, high density, granulate | Cutoff, U - GLO</t>
  </si>
  <si>
    <t>Literature, Hagedorn, different plastics</t>
  </si>
  <si>
    <t>lognormal: gmean=1.06558 gsigma=1.10517</t>
  </si>
  <si>
    <t>2. silicon production, metallurgical grade | silicon, metallurgical grade | Cutoff, U CN - CN</t>
  </si>
  <si>
    <t>Literature 1997</t>
  </si>
  <si>
    <t>lognormal: gmean=1.06558E-11 gsigma=1.74504</t>
  </si>
  <si>
    <t>(1; 1; 5; 5; 3)</t>
  </si>
  <si>
    <t>lognormal: gmean=0.463291 gsigma=1.15191</t>
  </si>
  <si>
    <t>Literature 1997, neutralization of wastes</t>
  </si>
  <si>
    <t>lognormal: gmean=0.000639026 gsigma=1.25058</t>
  </si>
  <si>
    <t>Hagedorn 1992, fittings</t>
  </si>
  <si>
    <t>lognormal: gmean=5.89374 gsigma=1.10517</t>
  </si>
  <si>
    <t>(2; 2; 5; 5; 3)</t>
  </si>
  <si>
    <t>Environmental report 2002</t>
  </si>
  <si>
    <t>lognormal: gmean=7.87350 gsigma=1.10517</t>
  </si>
  <si>
    <t>lognormal: gmean=46.3291 gsigma=1.15191</t>
  </si>
  <si>
    <t>lognormal: gmean=9.38677E-06 gsigma=1.25058</t>
  </si>
  <si>
    <t>lognormal: gmean=0.000152271 gsigma=1.25058</t>
  </si>
  <si>
    <t>lognormal: gmean=0.0267726 gsigma=1.74504</t>
  </si>
  <si>
    <t>lognormal: gmean=0.00150257 gsigma=1.25058</t>
  </si>
  <si>
    <t>lognormal: gmean=7.61375E-08 gsigma=2.23944</t>
  </si>
  <si>
    <t>lognormal: gmean=0.000676886 gsigma=1.22140</t>
  </si>
  <si>
    <t>lognormal: gmean=4.17194E-06 gsigma=2.23944</t>
  </si>
  <si>
    <t>lognormal: gmean=0.000154359 gsigma=1.25058</t>
  </si>
  <si>
    <t>lognormal: gmean=2.08597E-06 gsigma=1.25058</t>
  </si>
  <si>
    <t>68.9 EUR</t>
  </si>
  <si>
    <t xml:space="preserve">Electronics grade silicon is mainly used for the production of semiconductors in electronics. References: Jungbluth N., Stucki M, and Frischknecht R. (2009) Photovoltaics. In Dones, R. (Ed.) et al., Sachbilanzen von Energiesystemen: Grundlagen für den ökologischen Vergleich von Energiesystemen und den Einbezug von Energiesystemen in Ökobilanzen für die Schweiz. ecoinvent report No. 6-XII, Swiss Centre for Life Cycle Inventories, Dübendorf, CH, 2009. </t>
  </si>
  <si>
    <t>lognormal: gmean=0.0251348 gsigma=1.25058</t>
  </si>
  <si>
    <t>lognormal: gmean=0.000676886 gsigma=1.25058</t>
  </si>
  <si>
    <t>lognormal: gmean=2.93591E-06 gsigma=1.25058</t>
  </si>
  <si>
    <t>market for waste plastic, mixture | waste plastic, mixture | Cutoff, U - SE</t>
  </si>
  <si>
    <t>lognormal: gmean=1.92770E-06 gsigma=1.25058</t>
  </si>
  <si>
    <t>market for waste plastic, mixture | waste plastic, mixture | Cutoff, U - IE</t>
  </si>
  <si>
    <t>lognormal: gmean=2.63627E-07 gsigma=1.25058</t>
  </si>
  <si>
    <t>market for waste plastic, mixture | waste plastic, mixture | Cutoff, U - XK</t>
  </si>
  <si>
    <t>lognormal: gmean=4.26889E-07 gsigma=1.25058</t>
  </si>
  <si>
    <t>market for waste plastic, mixture | waste plastic, mixture | Cutoff, U - SK</t>
  </si>
  <si>
    <t>lognormal: gmean=0.000148728 gsigma=1.25058</t>
  </si>
  <si>
    <t>market for waste plastic, mixture | waste plastic, mixture | Cutoff, U - BR</t>
  </si>
  <si>
    <t>lognormal: gmean=3.64810E-07 gsigma=1.25058</t>
  </si>
  <si>
    <t>market for waste plastic, mixture | waste plastic, mixture | Cutoff, U - SI</t>
  </si>
  <si>
    <t>lognormal: gmean=1.90491E-06 gsigma=1.25058</t>
  </si>
  <si>
    <t>market for waste plastic, mixture | waste plastic, mixture | Cutoff, U - BG</t>
  </si>
  <si>
    <t>lognormal: gmean=4.10453E-06 gsigma=1.25058</t>
  </si>
  <si>
    <t>market for waste plastic, mixture | waste plastic, mixture | Cutoff, U - IN</t>
  </si>
  <si>
    <t>lognormal: gmean=1.95187E-06 gsigma=1.25058</t>
  </si>
  <si>
    <t>market for waste plastic, mixture | waste plastic, mixture | Cutoff, U - FI</t>
  </si>
  <si>
    <t>lognormal: gmean=1.65153E-06 gsigma=1.25058</t>
  </si>
  <si>
    <t>market for waste plastic, mixture | waste plastic, mixture | Cutoff, U - HR</t>
  </si>
  <si>
    <t>lognormal: gmean=7.01702E-07 gsigma=1.25058</t>
  </si>
  <si>
    <t>market for waste plastic, mixture | waste plastic, mixture | Cutoff, U - LT</t>
  </si>
  <si>
    <t>lognormal: gmean=2.44207E-07 gsigma=1.25058</t>
  </si>
  <si>
    <t>market for waste plastic, mixture | waste plastic, mixture | Cutoff, U - LU</t>
  </si>
  <si>
    <t>lognormal: gmean=4.96272E-07 gsigma=1.25058</t>
  </si>
  <si>
    <t>market for waste plastic, mixture | waste plastic, mixture | Cutoff, U - LV</t>
  </si>
  <si>
    <t>lognormal: gmean=2.94813E-07 gsigma=1.25058</t>
  </si>
  <si>
    <t>market for waste plastic, mixture | waste plastic, mixture | Cutoff, U - EE</t>
  </si>
  <si>
    <t>lognormal: gmean=7.23683E-07 gsigma=1.25058</t>
  </si>
  <si>
    <t>market for waste plastic, mixture | waste plastic, mixture | Cutoff, U - BE</t>
  </si>
  <si>
    <t>lognormal: gmean=1.92783E-07 gsigma=1.25058</t>
  </si>
  <si>
    <t>market for waste plastic, mixture | waste plastic, mixture | Cutoff, U - ME</t>
  </si>
  <si>
    <t>lognormal: gmean=1.69482E-05 gsigma=1.25058</t>
  </si>
  <si>
    <t>market for waste plastic, mixture | waste plastic, mixture | Cutoff, U - ES</t>
  </si>
  <si>
    <t>lognormal: gmean=4.56656E-06 gsigma=1.25058</t>
  </si>
  <si>
    <t>market for waste plastic, mixture | waste plastic, mixture | Cutoff, U - RO</t>
  </si>
  <si>
    <t>lognormal: gmean=2.60624E-07 gsigma=1.25058</t>
  </si>
  <si>
    <t>market for waste plastic, mixture | waste plastic, mixture | Cutoff, U - MT</t>
  </si>
  <si>
    <t>lognormal: gmean=1.12653E-05 gsigma=1.25058</t>
  </si>
  <si>
    <t>market for waste plastic, mixture | waste plastic, mixture | Cutoff, U - FR</t>
  </si>
  <si>
    <t>lognormal: gmean=2.17683E-06 gsigma=1.25058</t>
  </si>
  <si>
    <t>market for waste plastic, mixture | waste plastic, mixture | Cutoff, U - CH</t>
  </si>
  <si>
    <t>lognormal: gmean=7.59009E-08 gsigma=1.25058</t>
  </si>
  <si>
    <t>market for waste plastic, mixture | waste plastic, mixture | Cutoff, U - IS</t>
  </si>
  <si>
    <t>lognormal: gmean=1.03706E-06 gsigma=1.25058</t>
  </si>
  <si>
    <t>market for waste plastic, mixture | waste plastic, mixture | Cutoff, U - MK</t>
  </si>
  <si>
    <t>lognormal: gmean=9.32828E-07 gsigma=1.25058</t>
  </si>
  <si>
    <t>market for waste plastic, mixture | waste plastic, mixture | Cutoff, U - BA</t>
  </si>
  <si>
    <t>lognormal: gmean=9.51565E-06 gsigma=1.25058</t>
  </si>
  <si>
    <t>market for waste plastic, mixture | waste plastic, mixture | Cutoff, U - GB</t>
  </si>
  <si>
    <t>lognormal: gmean=2.42933E-06 gsigma=1.25058</t>
  </si>
  <si>
    <t>market for waste plastic, mixture | waste plastic, mixture | Cutoff, U - PT</t>
  </si>
  <si>
    <t>lognormal: gmean=1.76020E-06 gsigma=1.25058</t>
  </si>
  <si>
    <t>market for waste plastic, mixture | waste plastic, mixture | Cutoff, U - HU</t>
  </si>
  <si>
    <t>lognormal: gmean=3.54444E-06 gsigma=1.25058</t>
  </si>
  <si>
    <t>market for waste plastic, mixture | waste plastic, mixture | Cutoff, U - GR</t>
  </si>
  <si>
    <t>lognormal: gmean=2.31501E-06 gsigma=1.25058</t>
  </si>
  <si>
    <t>market for waste plastic, mixture | waste plastic, mixture | Cutoff, U - PL</t>
  </si>
  <si>
    <t>lognormal: gmean=3.89763E-06 gsigma=1.25058</t>
  </si>
  <si>
    <t>market for waste plastic, mixture | waste plastic, mixture | Cutoff, U - ZA</t>
  </si>
  <si>
    <t>lognormal: gmean=2.00801E-05 gsigma=1.25058</t>
  </si>
  <si>
    <t>market for waste plastic, mixture | waste plastic, mixture | Cutoff, U - IT</t>
  </si>
  <si>
    <t>lognormal: gmean=1.18614E-06 gsigma=1.25058</t>
  </si>
  <si>
    <t>market for waste plastic, mixture | waste plastic, mixture | Cutoff, U - NO</t>
  </si>
  <si>
    <t>lognormal: gmean=0.00104118 gsigma=1.25058</t>
  </si>
  <si>
    <t>lognormal: gmean=2.85130E-06 gsigma=1.25058</t>
  </si>
  <si>
    <t>market for waste plastic, mixture | waste plastic, mixture | Cutoff, U - RS</t>
  </si>
  <si>
    <t>lognormal: gmean=6.82318E-06 gsigma=1.25058</t>
  </si>
  <si>
    <t>market for waste plastic, mixture | waste plastic, mixture | Cutoff, U - NL</t>
  </si>
  <si>
    <t>lognormal: gmean=1.65818E-06 gsigma=1.25058</t>
  </si>
  <si>
    <t>market for waste plastic, mixture | waste plastic, mixture | Cutoff, U - PE</t>
  </si>
  <si>
    <t>lognormal: gmean=7.51554E-07 gsigma=1.25058</t>
  </si>
  <si>
    <t>market for waste plastic, mixture | waste plastic, mixture | Cutoff, U - CY</t>
  </si>
  <si>
    <t>lognormal: gmean=2.55301E-07 gsigma=1.25058</t>
  </si>
  <si>
    <t>market for waste plastic, mixture | waste plastic, mixture | Cutoff, U - CZ</t>
  </si>
  <si>
    <t>lognormal: gmean=6.83260E-07 gsigma=1.25058</t>
  </si>
  <si>
    <t>market for waste plastic, mixture | waste plastic, mixture | Cutoff, U - AL</t>
  </si>
  <si>
    <t>lognormal: gmean=2.83235E-06 gsigma=1.25058</t>
  </si>
  <si>
    <t>market for waste plastic, mixture | waste plastic, mixture | Cutoff, U - DK</t>
  </si>
  <si>
    <t>lognormal: gmean=1.70605E-06 gsigma=1.25058</t>
  </si>
  <si>
    <t>market for waste plastic, mixture | waste plastic, mixture | Cutoff, U - AT</t>
  </si>
  <si>
    <t>lognormal: gmean=9.93746E-06 gsigma=1.25058</t>
  </si>
  <si>
    <t>market for waste plastic, mixture | waste plastic, mixture | Cutoff, U - CO</t>
  </si>
  <si>
    <t>lognormal: gmean=17.9546 gsigma=1.22140</t>
  </si>
  <si>
    <t>lognormal: gmean=28.3883 gsigma=1.22140</t>
  </si>
  <si>
    <t>lognormal: gmean=1.46016E-06 gsigma=2.23944</t>
  </si>
  <si>
    <t>polyethylene</t>
  </si>
  <si>
    <t>2019 Market Share:</t>
  </si>
  <si>
    <t>TW</t>
  </si>
  <si>
    <t>JP</t>
  </si>
  <si>
    <t>1. silica sand production | silica sand | Cutoff, U MX</t>
  </si>
  <si>
    <t>1. silica sand production | silica sand | Cutoff, U TW</t>
  </si>
  <si>
    <t>1. silica sand production | silica sand | Cutoff, U JP</t>
  </si>
  <si>
    <t>2. silicon production, metallurgical grade | silicon, metallurgical grade | Cutoff, U MX</t>
  </si>
  <si>
    <t>3. silicon production, electronics grade | silicon, electronics grade | Cutoff, U MX</t>
  </si>
  <si>
    <t>3. silicon production, solar grade, modified Siemens process | silicon, solar grade | Cutoff, U MX</t>
  </si>
  <si>
    <t>4. silicon production, multi-Si, casted | silicon, multi-Si, casted | Cutoff, U MX</t>
  </si>
  <si>
    <t>5. multi-Si wafer production | multi-Si wafer | Cutoff, U MX</t>
  </si>
  <si>
    <t>6. photovoltaic cell production, multi-Si wafer | photovoltaic cell, multi-Si wafer | Cutoff, U MX</t>
  </si>
  <si>
    <t>7. photovoltaic panel production, multi-Si wafer | photovoltaic panel, multi-Si wafer | Cutoff, U MX</t>
  </si>
  <si>
    <t>2. silicon production, metallurgical grade | silicon, metallurgical grade | Cutoff, U TW</t>
  </si>
  <si>
    <t>3. silicon production, electronics grade | silicon, electronics grade | Cutoff, U TW</t>
  </si>
  <si>
    <t>3. silicon production, solar grade, modified Siemens process | silicon, solar grade | Cutoff, U TW</t>
  </si>
  <si>
    <t>4. silicon production, multi-Si, casted | silicon, multi-Si, casted | Cutoff, U TW</t>
  </si>
  <si>
    <t>5. multi-Si wafer production | multi-Si wafer | Cutoff, U TW</t>
  </si>
  <si>
    <t>6. photovoltaic cell production, multi-Si wafer | photovoltaic cell, multi-Si wafer | Cutoff, U TW</t>
  </si>
  <si>
    <t>7. photovoltaic panel production, multi-Si wafer | photovoltaic panel, multi-Si wafer | Cutoff, U TW</t>
  </si>
  <si>
    <t>2. silicon production, metallurgical grade | silicon, metallurgical grade | Cutoff, U JP</t>
  </si>
  <si>
    <t>3. silicon production, electronics grade | silicon, electronics grade | Cutoff, U JP</t>
  </si>
  <si>
    <t>3. silicon production, solar grade, modified Siemens process | silicon, solar grade | Cutoff, U JP</t>
  </si>
  <si>
    <t>4. silicon production, multi-Si, casted | silicon, multi-Si, casted | Cutoff, U JP</t>
  </si>
  <si>
    <t>5. multi-Si wafer production | multi-Si wafer | Cutoff, U JP</t>
  </si>
  <si>
    <t>6. photovoltaic cell production, multi-Si wafer | photovoltaic cell, multi-Si wafer | Cutoff, U JP</t>
  </si>
  <si>
    <t>7. photovoltaic panel production, multi-Si wafer | photovoltaic panel, multi-Si wafer | Cutoff, U JP</t>
  </si>
  <si>
    <t>2020 Market Share:</t>
  </si>
  <si>
    <t>US</t>
  </si>
  <si>
    <t>1. silica sand production | silica sand | Cutoff, U US</t>
  </si>
  <si>
    <t>2. silicon production, metallurgical grade | silicon, metallurgical grade | Cutoff, U US</t>
  </si>
  <si>
    <t>3. silicon production, electronics grade | silicon, electronics grade | Cutoff, U US</t>
  </si>
  <si>
    <t>3. silicon production, solar grade, modified Siemens process | silicon, solar grade | Cutoff, U US</t>
  </si>
  <si>
    <t>4. silicon production, multi-Si, casted | silicon, multi-Si, casted | Cutoff, U US</t>
  </si>
  <si>
    <t>5. multi-Si wafer production | multi-Si wafer | Cutoff, U US</t>
  </si>
  <si>
    <t>6. photovoltaic cell production, multi-Si wafer | photovoltaic cell, multi-Si wafer | Cutoff, U US</t>
  </si>
  <si>
    <t>7. photovoltaic panel production, multi-Si wafer | photovoltaic panel, multi-Si wafer | Cutoff, U US</t>
  </si>
  <si>
    <t>Future US</t>
  </si>
  <si>
    <t>Future Market Share:</t>
  </si>
  <si>
    <t>Year 2015</t>
  </si>
  <si>
    <t>Taiwan</t>
  </si>
  <si>
    <t>percentage</t>
  </si>
  <si>
    <t>Total</t>
  </si>
  <si>
    <t xml:space="preserve">1. silica sand production | silica sand | Cutoff, U </t>
  </si>
  <si>
    <t xml:space="preserve">2. silicon production, metallurgical grade | silicon, metallurgical grade | Cutoff, U </t>
  </si>
  <si>
    <t xml:space="preserve">3. silicon production, electronics grade | silicon, electronics grade | Cutoff, U </t>
  </si>
  <si>
    <t xml:space="preserve">3. silicon production, solar grade, modified Siemens process | silicon, solar grade | Cutoff, U </t>
  </si>
  <si>
    <t xml:space="preserve">4. silicon production, multi-Si, casted | silicon, multi-Si, casted | Cutoff, U </t>
  </si>
  <si>
    <t xml:space="preserve">5. multi-Si wafer production | multi-Si wafer | Cutoff, U </t>
  </si>
  <si>
    <t xml:space="preserve">6. photovoltaic cell production, multi-Si wafer | photovoltaic cell, multi-Si wafer | Cutoff, U </t>
  </si>
  <si>
    <t xml:space="preserve">7. photovoltaic panel production, multi-Si wafer | photovoltaic panel, multi-Si wafer | Cutoff, U </t>
  </si>
  <si>
    <t>2015 Market Share:</t>
  </si>
  <si>
    <t>CED</t>
  </si>
  <si>
    <t>market group for electricity, medium voltage | electricity, medium voltage | cut-off, U</t>
  </si>
  <si>
    <t>electricity, medium voltage | market group for electricity, medium voltage - GLO</t>
  </si>
  <si>
    <t>Global</t>
  </si>
  <si>
    <t>electricity production, hydro, run-of-river | electricity, high voltage | cut-off, U - RoW</t>
  </si>
  <si>
    <t>electricity, high voltage | electricity production, hydro, run-of-river - RoW</t>
  </si>
  <si>
    <t>China，Beijing</t>
  </si>
  <si>
    <t>electricity, high voltage | market group for electricity, high voltage</t>
  </si>
  <si>
    <t>electricity, high voltage | market group for electricity, high voltage - GLO</t>
  </si>
  <si>
    <t>minus 11 kwh medium voltage global plus 11 kwh medium voltage china</t>
  </si>
  <si>
    <t>minus 92.32152 kwh high voltage global plus 92.32152 kwh high voltage china</t>
  </si>
  <si>
    <t xml:space="preserve">1.06558 (minus Global plus China last stage) </t>
  </si>
  <si>
    <t>45 (minus global high voltage plus china high voltage)</t>
  </si>
  <si>
    <t>1.13(minus global stage 2 plus china stage 2)</t>
  </si>
  <si>
    <t>19.295 (minus global medium plus china medium)</t>
  </si>
  <si>
    <t>0.16594 electronics (minus global plus china)</t>
  </si>
  <si>
    <t>0.97426 solar (minus global plus china)</t>
  </si>
  <si>
    <t>1.14020 crystal casted (minus global plus china)</t>
  </si>
  <si>
    <t>8 medium (minus global plus china)</t>
  </si>
  <si>
    <t>30.243 medium (minus global plus china)</t>
  </si>
  <si>
    <t>1.06 wafer (minus global plus china)</t>
  </si>
  <si>
    <t>4.7107 medium (minus global plus china)</t>
  </si>
  <si>
    <t>0.93241 cell (minus global plus china)</t>
  </si>
  <si>
    <t>(assume same as China)</t>
  </si>
  <si>
    <t>Scenario 1</t>
  </si>
  <si>
    <t>Scenario 2</t>
  </si>
  <si>
    <t>Scenario 3</t>
  </si>
  <si>
    <t>Scenario 4</t>
  </si>
  <si>
    <t>Silica Sand Production</t>
  </si>
  <si>
    <t xml:space="preserve">Primary Forest </t>
  </si>
  <si>
    <t xml:space="preserve">Fossil </t>
  </si>
  <si>
    <t xml:space="preserve">Water </t>
  </si>
  <si>
    <t xml:space="preserve">Nuclear </t>
  </si>
  <si>
    <t>Biomass</t>
  </si>
  <si>
    <t xml:space="preserve">Wind, Solar, Geothermal </t>
  </si>
  <si>
    <r>
      <t>GWP (kg CO</t>
    </r>
    <r>
      <rPr>
        <b/>
        <vertAlign val="subscript"/>
        <sz val="11"/>
        <color rgb="FF000000"/>
        <rFont val="Times New Roman"/>
        <family val="1"/>
      </rPr>
      <t>2</t>
    </r>
    <r>
      <rPr>
        <b/>
        <sz val="11"/>
        <color rgb="FF000000"/>
        <rFont val="Times New Roman"/>
        <family val="1"/>
      </rPr>
      <t xml:space="preserve">-Eq) </t>
    </r>
  </si>
  <si>
    <t>Metallurgical Grade Silicon Production</t>
  </si>
  <si>
    <t>Metallurgical Grade 
Silicon Production</t>
  </si>
  <si>
    <t>Electronics Grade Silicon Production</t>
  </si>
  <si>
    <t>Solar Grade Silicon Production</t>
  </si>
  <si>
    <t>Multi-Silicon Crystal Production</t>
  </si>
  <si>
    <t>Multi-Silicon Wafer Production</t>
  </si>
  <si>
    <t>Photovoltaic Cell Production</t>
  </si>
  <si>
    <t>Photovoltaic Panel Production</t>
  </si>
  <si>
    <t>Multi-Si Wafer Production</t>
  </si>
  <si>
    <t>Multi-Si Crystal Production</t>
  </si>
  <si>
    <t>Category2</t>
  </si>
  <si>
    <t>Process</t>
  </si>
  <si>
    <t>Photovoltaic Module Production</t>
  </si>
  <si>
    <r>
      <t>GWP (kg CO</t>
    </r>
    <r>
      <rPr>
        <vertAlign val="subscript"/>
        <sz val="11"/>
        <color rgb="FF000000"/>
        <rFont val="Times New Roman"/>
        <family val="1"/>
      </rPr>
      <t>2</t>
    </r>
    <r>
      <rPr>
        <sz val="11"/>
        <color rgb="FF000000"/>
        <rFont val="Times New Roman"/>
        <family val="1"/>
      </rPr>
      <t xml:space="preserve">-Eq)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</si>
</sst>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
      <u/>
      <sz val="11"/>
      <color theme="10"/>
      <name val="Calibri"/>
      <family val="2"/>
      <scheme val="minor"/>
    </font>
    <font>
      <sz val="11"/>
      <color theme="1"/>
      <name val="Times New Roman"/>
      <family val="1"/>
    </font>
    <font>
      <u/>
      <sz val="11"/>
      <color theme="10"/>
      <name val="Times New Roman"/>
      <family val="1"/>
    </font>
    <font>
      <sz val="11"/>
      <color rgb="FFFF0000"/>
      <name val="Times New Roman"/>
      <family val="1"/>
    </font>
    <font>
      <i/>
      <sz val="11"/>
      <color rgb="FFFF0000"/>
      <name val="Times New Roman"/>
      <family val="1"/>
    </font>
    <font>
      <sz val="11"/>
      <color rgb="FF000000"/>
      <name val="Times New Roman"/>
      <family val="1"/>
    </font>
    <font>
      <sz val="11"/>
      <color rgb="FF666666"/>
      <name val="Times New Roman"/>
      <family val="1"/>
    </font>
    <font>
      <i/>
      <sz val="11"/>
      <name val="Times New Roman"/>
      <family val="1"/>
    </font>
    <font>
      <i/>
      <sz val="11"/>
      <color theme="1"/>
      <name val="Times New Roman"/>
      <family val="1"/>
    </font>
    <font>
      <b/>
      <sz val="11"/>
      <color rgb="FF2E3638"/>
      <name val="Times New Roman"/>
      <family val="1"/>
    </font>
    <font>
      <sz val="11"/>
      <color rgb="FF2E3638"/>
      <name val="Times New Roman"/>
      <family val="1"/>
    </font>
    <font>
      <b/>
      <sz val="10"/>
      <color indexed="8"/>
      <name val="Calibri"/>
      <family val="2"/>
    </font>
    <font>
      <b/>
      <sz val="10"/>
      <color rgb="FF0070C0"/>
      <name val="Calibri"/>
      <family val="2"/>
    </font>
    <font>
      <b/>
      <sz val="10"/>
      <color rgb="FF7030A0"/>
      <name val="Calibri"/>
      <family val="2"/>
    </font>
    <font>
      <b/>
      <sz val="10"/>
      <color rgb="FFFF0000"/>
      <name val="Calibri"/>
      <family val="2"/>
    </font>
    <font>
      <b/>
      <sz val="10"/>
      <color rgb="FF00B050"/>
      <name val="Calibri"/>
      <family val="2"/>
    </font>
    <font>
      <b/>
      <sz val="10"/>
      <color theme="5"/>
      <name val="Calibri"/>
      <family val="2"/>
    </font>
    <font>
      <sz val="11"/>
      <color rgb="FF1B1B1B"/>
      <name val="Times New Roman"/>
      <family val="1"/>
    </font>
    <font>
      <sz val="10"/>
      <name val="Roboto"/>
    </font>
    <font>
      <sz val="8"/>
      <name val="Roboto"/>
    </font>
    <font>
      <sz val="11"/>
      <name val="Roboto"/>
    </font>
    <font>
      <sz val="11"/>
      <color rgb="FF3F3F3F"/>
      <name val="Times New Roman"/>
      <family val="1"/>
    </font>
    <font>
      <b/>
      <sz val="10"/>
      <color rgb="FF000000"/>
      <name val="Trebuchet MS"/>
      <family val="2"/>
    </font>
    <font>
      <sz val="10"/>
      <color rgb="FF000000"/>
      <name val="Trebuchet MS"/>
      <family val="2"/>
    </font>
    <font>
      <b/>
      <sz val="7"/>
      <color rgb="FF000000"/>
      <name val="Trebuchet MS"/>
      <family val="2"/>
    </font>
    <font>
      <sz val="7"/>
      <color rgb="FF000000"/>
      <name val="Trebuchet MS"/>
      <family val="2"/>
    </font>
    <font>
      <sz val="10"/>
      <color rgb="FF000000"/>
      <name val="Arial"/>
      <family val="2"/>
    </font>
    <font>
      <sz val="10"/>
      <color theme="1"/>
      <name val="Arial"/>
      <family val="2"/>
    </font>
    <font>
      <sz val="26"/>
      <color theme="1"/>
      <name val="Times New Roman"/>
      <family val="1"/>
    </font>
    <font>
      <sz val="21"/>
      <color theme="1"/>
      <name val="Times New Roman"/>
      <family val="1"/>
    </font>
    <font>
      <sz val="10"/>
      <color rgb="FF000000"/>
      <name val="Times New Roman"/>
      <family val="1"/>
    </font>
    <font>
      <sz val="11"/>
      <name val="Times New Roman"/>
      <family val="1"/>
    </font>
    <font>
      <b/>
      <sz val="14"/>
      <color theme="1"/>
      <name val="Times New Roman"/>
      <family val="1"/>
    </font>
    <font>
      <b/>
      <i/>
      <sz val="21"/>
      <color theme="1"/>
      <name val="Times New Roman"/>
      <family val="1"/>
    </font>
    <font>
      <b/>
      <sz val="11"/>
      <color theme="1"/>
      <name val="Times New Roman"/>
      <family val="1"/>
    </font>
    <font>
      <b/>
      <sz val="10"/>
      <color rgb="FF000000"/>
      <name val="Times New Roman"/>
      <family val="1"/>
    </font>
    <font>
      <sz val="10"/>
      <color theme="1"/>
      <name val="Times New Roman"/>
      <family val="1"/>
    </font>
    <font>
      <sz val="11"/>
      <color rgb="FFFF0000"/>
      <name val="Calibri"/>
      <family val="2"/>
      <scheme val="minor"/>
    </font>
    <font>
      <b/>
      <sz val="11"/>
      <color rgb="FF000000"/>
      <name val="Times New Roman"/>
      <family val="1"/>
    </font>
    <font>
      <b/>
      <vertAlign val="subscript"/>
      <sz val="11"/>
      <color rgb="FF000000"/>
      <name val="Times New Roman"/>
      <family val="1"/>
    </font>
    <font>
      <b/>
      <sz val="22"/>
      <color theme="1"/>
      <name val="Calibri"/>
      <family val="2"/>
      <scheme val="minor"/>
    </font>
    <font>
      <vertAlign val="subscript"/>
      <sz val="11"/>
      <color rgb="FF000000"/>
      <name val="Times New Roman"/>
      <family val="1"/>
    </font>
  </fonts>
  <fills count="11">
    <fill>
      <patternFill patternType="none"/>
    </fill>
    <fill>
      <patternFill patternType="gray125"/>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FFFF"/>
        <bgColor indexed="64"/>
      </patternFill>
    </fill>
    <fill>
      <patternFill patternType="solid">
        <fgColor rgb="FFCECECE"/>
        <bgColor indexed="64"/>
      </patternFill>
    </fill>
    <fill>
      <patternFill patternType="solid">
        <fgColor rgb="FFE4E4E4"/>
        <bgColor indexed="64"/>
      </patternFill>
    </fill>
    <fill>
      <patternFill patternType="solid">
        <fgColor rgb="FFF4F4F4"/>
        <bgColor indexed="64"/>
      </patternFill>
    </fill>
    <fill>
      <patternFill patternType="solid">
        <fgColor rgb="FFC0C0C0"/>
        <bgColor indexed="64"/>
      </patternFill>
    </fill>
  </fills>
  <borders count="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n">
        <color indexed="64"/>
      </right>
      <top/>
      <bottom/>
      <diagonal/>
    </border>
    <border>
      <left/>
      <right style="thin">
        <color indexed="64"/>
      </right>
      <top/>
      <bottom style="thin">
        <color indexed="64"/>
      </bottom>
      <diagonal/>
    </border>
  </borders>
  <cellStyleXfs count="4">
    <xf numFmtId="0" fontId="0" fillId="0" borderId="0"/>
    <xf numFmtId="9" fontId="1" fillId="0" borderId="0" applyFont="0" applyFill="0" applyBorder="0" applyAlignment="0" applyProtection="0"/>
    <xf numFmtId="0" fontId="4" fillId="0" borderId="0" applyNumberFormat="0" applyFill="0" applyBorder="0" applyAlignment="0" applyProtection="0"/>
    <xf numFmtId="0" fontId="30" fillId="0" borderId="0"/>
  </cellStyleXfs>
  <cellXfs count="230">
    <xf numFmtId="0" fontId="0" fillId="0" borderId="0" xfId="0"/>
    <xf numFmtId="0" fontId="0" fillId="0" borderId="0" xfId="0" applyAlignment="1">
      <alignment horizontal="left"/>
    </xf>
    <xf numFmtId="0" fontId="0" fillId="0" borderId="0" xfId="0" applyAlignment="1">
      <alignment horizontal="center"/>
    </xf>
    <xf numFmtId="0" fontId="4" fillId="0" borderId="0" xfId="2"/>
    <xf numFmtId="0" fontId="5" fillId="2" borderId="0" xfId="0" applyFont="1" applyFill="1"/>
    <xf numFmtId="0" fontId="6" fillId="2" borderId="0" xfId="2" applyFont="1" applyFill="1"/>
    <xf numFmtId="0" fontId="7" fillId="2" borderId="0" xfId="0" applyFont="1" applyFill="1"/>
    <xf numFmtId="0" fontId="8" fillId="2" borderId="0" xfId="0" applyFont="1" applyFill="1" applyAlignment="1">
      <alignment vertical="center" wrapText="1"/>
    </xf>
    <xf numFmtId="0" fontId="9" fillId="2" borderId="0" xfId="0" applyFont="1" applyFill="1" applyAlignment="1"/>
    <xf numFmtId="0" fontId="10" fillId="2" borderId="0" xfId="0" applyFont="1" applyFill="1" applyAlignment="1">
      <alignment vertical="center"/>
    </xf>
    <xf numFmtId="0" fontId="10" fillId="2" borderId="0" xfId="0" applyFont="1" applyFill="1" applyAlignment="1"/>
    <xf numFmtId="0" fontId="11" fillId="2" borderId="0" xfId="0" applyFont="1" applyFill="1" applyAlignment="1">
      <alignment vertical="center" wrapText="1"/>
    </xf>
    <xf numFmtId="0" fontId="5" fillId="2" borderId="0" xfId="0" applyFont="1" applyFill="1" applyAlignment="1">
      <alignment vertical="top" wrapText="1"/>
    </xf>
    <xf numFmtId="0" fontId="9" fillId="2" borderId="0" xfId="0" applyFont="1" applyFill="1" applyAlignment="1">
      <alignment horizontal="left" vertical="center"/>
    </xf>
    <xf numFmtId="0" fontId="5" fillId="2" borderId="0" xfId="0" applyFont="1" applyFill="1" applyAlignment="1">
      <alignment horizontal="left" vertical="top" wrapText="1"/>
    </xf>
    <xf numFmtId="0" fontId="9" fillId="2" borderId="0" xfId="0" applyFont="1" applyFill="1" applyAlignment="1">
      <alignment horizontal="left" vertical="center" indent="1"/>
    </xf>
    <xf numFmtId="0" fontId="13" fillId="2" borderId="0" xfId="0" applyFont="1" applyFill="1" applyAlignment="1">
      <alignment vertical="top"/>
    </xf>
    <xf numFmtId="0" fontId="5" fillId="2" borderId="0" xfId="0" applyFont="1" applyFill="1" applyAlignment="1">
      <alignment vertical="top"/>
    </xf>
    <xf numFmtId="0" fontId="14" fillId="2" borderId="0" xfId="0" applyFont="1" applyFill="1" applyAlignment="1">
      <alignment vertical="top"/>
    </xf>
    <xf numFmtId="0" fontId="14" fillId="2" borderId="0" xfId="0" applyFont="1" applyFill="1" applyAlignment="1">
      <alignment horizontal="left" vertical="top" wrapText="1"/>
    </xf>
    <xf numFmtId="0" fontId="14" fillId="2" borderId="0" xfId="0" applyFont="1" applyFill="1" applyAlignment="1">
      <alignment vertical="top" wrapText="1"/>
    </xf>
    <xf numFmtId="49" fontId="15" fillId="0" borderId="0" xfId="0" applyNumberFormat="1" applyFont="1" applyAlignment="1">
      <alignment horizontal="center"/>
    </xf>
    <xf numFmtId="49" fontId="0" fillId="0" borderId="0" xfId="0" applyNumberFormat="1"/>
    <xf numFmtId="3" fontId="0" fillId="0" borderId="0" xfId="0" applyNumberFormat="1"/>
    <xf numFmtId="9" fontId="0" fillId="0" borderId="0" xfId="1" applyFont="1"/>
    <xf numFmtId="9" fontId="15" fillId="0" borderId="0" xfId="1" applyFont="1" applyAlignment="1">
      <alignment horizontal="center"/>
    </xf>
    <xf numFmtId="0" fontId="8" fillId="0" borderId="0" xfId="0" applyFont="1" applyFill="1" applyAlignment="1">
      <alignment horizontal="left" vertical="center"/>
    </xf>
    <xf numFmtId="0" fontId="0" fillId="0" borderId="0" xfId="0" applyFill="1"/>
    <xf numFmtId="0" fontId="12" fillId="2" borderId="0" xfId="0" applyFont="1" applyFill="1" applyAlignment="1">
      <alignment vertical="center" wrapText="1"/>
    </xf>
    <xf numFmtId="49" fontId="0" fillId="3" borderId="0" xfId="0" applyNumberFormat="1" applyFont="1" applyFill="1"/>
    <xf numFmtId="49" fontId="0" fillId="4" borderId="0" xfId="0" applyNumberFormat="1" applyFill="1"/>
    <xf numFmtId="49" fontId="16" fillId="0" borderId="0" xfId="0" applyNumberFormat="1" applyFont="1" applyAlignment="1">
      <alignment horizontal="center"/>
    </xf>
    <xf numFmtId="49" fontId="17" fillId="0" borderId="0" xfId="0" applyNumberFormat="1" applyFont="1" applyAlignment="1">
      <alignment horizontal="center"/>
    </xf>
    <xf numFmtId="49" fontId="18" fillId="0" borderId="0" xfId="0" applyNumberFormat="1" applyFont="1" applyAlignment="1">
      <alignment horizontal="center"/>
    </xf>
    <xf numFmtId="49" fontId="19" fillId="0" borderId="0" xfId="0" applyNumberFormat="1" applyFont="1" applyAlignment="1">
      <alignment horizontal="center"/>
    </xf>
    <xf numFmtId="0" fontId="2" fillId="0" borderId="0" xfId="0" applyFont="1"/>
    <xf numFmtId="49" fontId="20" fillId="0" borderId="0" xfId="0" applyNumberFormat="1" applyFont="1" applyAlignment="1">
      <alignment horizontal="center"/>
    </xf>
    <xf numFmtId="0" fontId="5" fillId="0" borderId="0" xfId="0" applyFont="1" applyAlignment="1">
      <alignment horizontal="center"/>
    </xf>
    <xf numFmtId="0" fontId="21" fillId="0" borderId="0" xfId="0" applyFont="1" applyAlignment="1">
      <alignment horizontal="center"/>
    </xf>
    <xf numFmtId="0" fontId="5" fillId="0" borderId="4" xfId="0" applyFont="1" applyBorder="1" applyAlignment="1">
      <alignment horizontal="center"/>
    </xf>
    <xf numFmtId="0" fontId="5" fillId="0" borderId="0" xfId="0" applyFont="1" applyBorder="1" applyAlignment="1">
      <alignment horizontal="center"/>
    </xf>
    <xf numFmtId="0" fontId="5" fillId="0" borderId="5" xfId="0" applyFont="1" applyBorder="1" applyAlignment="1">
      <alignment horizontal="center"/>
    </xf>
    <xf numFmtId="0" fontId="21" fillId="0" borderId="0" xfId="0" applyFont="1" applyBorder="1" applyAlignment="1">
      <alignment horizontal="center"/>
    </xf>
    <xf numFmtId="0" fontId="21" fillId="0" borderId="5" xfId="0" applyFont="1" applyBorder="1" applyAlignment="1">
      <alignment horizontal="center"/>
    </xf>
    <xf numFmtId="0" fontId="5" fillId="0" borderId="6" xfId="0" applyFont="1" applyBorder="1" applyAlignment="1">
      <alignment horizontal="center"/>
    </xf>
    <xf numFmtId="0" fontId="21" fillId="0" borderId="7" xfId="0" applyFont="1" applyBorder="1" applyAlignment="1">
      <alignment horizontal="center"/>
    </xf>
    <xf numFmtId="0" fontId="21" fillId="0" borderId="8" xfId="0" applyFont="1" applyBorder="1" applyAlignment="1">
      <alignment horizontal="center"/>
    </xf>
    <xf numFmtId="0" fontId="5" fillId="0" borderId="1" xfId="0" applyFont="1" applyBorder="1" applyAlignment="1">
      <alignment horizontal="center"/>
    </xf>
    <xf numFmtId="0" fontId="5" fillId="0" borderId="2" xfId="0" applyFont="1" applyBorder="1" applyAlignment="1">
      <alignment horizontal="center"/>
    </xf>
    <xf numFmtId="0" fontId="5" fillId="0" borderId="3" xfId="0" applyFont="1" applyBorder="1" applyAlignment="1">
      <alignment horizontal="center"/>
    </xf>
    <xf numFmtId="0" fontId="5" fillId="0" borderId="8" xfId="0" applyFont="1" applyBorder="1" applyAlignment="1">
      <alignment horizontal="center"/>
    </xf>
    <xf numFmtId="0" fontId="0" fillId="5" borderId="0" xfId="0" applyFill="1"/>
    <xf numFmtId="0" fontId="5" fillId="0" borderId="0" xfId="0" applyFont="1"/>
    <xf numFmtId="0" fontId="25" fillId="0" borderId="0" xfId="0" applyFont="1"/>
    <xf numFmtId="0" fontId="26" fillId="7" borderId="0" xfId="0" applyFont="1" applyFill="1" applyAlignment="1">
      <alignment horizontal="left" vertical="center" wrapText="1"/>
    </xf>
    <xf numFmtId="0" fontId="26" fillId="0" borderId="0" xfId="0" applyFont="1"/>
    <xf numFmtId="0" fontId="27" fillId="6" borderId="0" xfId="0" applyFont="1" applyFill="1" applyAlignment="1">
      <alignment horizontal="left" vertical="center" wrapText="1"/>
    </xf>
    <xf numFmtId="11" fontId="27" fillId="6" borderId="0" xfId="0" applyNumberFormat="1" applyFont="1" applyFill="1" applyAlignment="1">
      <alignment horizontal="left" vertical="center" wrapText="1"/>
    </xf>
    <xf numFmtId="0" fontId="26" fillId="2" borderId="0" xfId="0" applyFont="1" applyFill="1"/>
    <xf numFmtId="0" fontId="0" fillId="2" borderId="0" xfId="0" applyFill="1"/>
    <xf numFmtId="0" fontId="27" fillId="2" borderId="0" xfId="0" applyFont="1" applyFill="1" applyAlignment="1">
      <alignment horizontal="left" vertical="center" wrapText="1"/>
    </xf>
    <xf numFmtId="11" fontId="27" fillId="2" borderId="0" xfId="0" applyNumberFormat="1" applyFont="1" applyFill="1" applyAlignment="1">
      <alignment horizontal="left" vertical="center" wrapText="1"/>
    </xf>
    <xf numFmtId="0" fontId="26" fillId="2" borderId="0" xfId="0" applyFont="1" applyFill="1" applyAlignment="1">
      <alignment horizontal="center"/>
    </xf>
    <xf numFmtId="0" fontId="0" fillId="2" borderId="0" xfId="0" applyFill="1" applyAlignment="1">
      <alignment horizontal="center"/>
    </xf>
    <xf numFmtId="0" fontId="27" fillId="2" borderId="0" xfId="0" applyFont="1" applyFill="1" applyAlignment="1">
      <alignment horizontal="center" vertical="center" wrapText="1"/>
    </xf>
    <xf numFmtId="11" fontId="27" fillId="2" borderId="0" xfId="0" applyNumberFormat="1" applyFont="1" applyFill="1" applyAlignment="1">
      <alignment horizontal="center" vertical="center" wrapText="1"/>
    </xf>
    <xf numFmtId="0" fontId="27" fillId="2" borderId="0" xfId="0" applyFont="1" applyFill="1"/>
    <xf numFmtId="0" fontId="26" fillId="2" borderId="0" xfId="0" applyFont="1" applyFill="1" applyAlignment="1">
      <alignment horizontal="center" wrapText="1"/>
    </xf>
    <xf numFmtId="0" fontId="0" fillId="0" borderId="9" xfId="0" applyBorder="1"/>
    <xf numFmtId="0" fontId="0" fillId="2" borderId="9" xfId="0" applyFill="1" applyBorder="1"/>
    <xf numFmtId="0" fontId="26" fillId="2" borderId="0" xfId="0" applyFont="1" applyFill="1" applyAlignment="1">
      <alignment horizontal="left" vertical="center" wrapText="1"/>
    </xf>
    <xf numFmtId="0" fontId="27" fillId="0" borderId="0" xfId="0" applyFont="1" applyAlignment="1">
      <alignment vertical="center" wrapText="1"/>
    </xf>
    <xf numFmtId="49" fontId="0" fillId="0" borderId="0" xfId="0" applyNumberFormat="1" applyFont="1" applyFill="1"/>
    <xf numFmtId="0" fontId="28" fillId="0" borderId="0" xfId="0" applyFont="1"/>
    <xf numFmtId="0" fontId="27" fillId="9" borderId="0" xfId="0" applyFont="1" applyFill="1" applyAlignment="1">
      <alignment horizontal="left" vertical="center" wrapText="1"/>
    </xf>
    <xf numFmtId="0" fontId="5" fillId="2" borderId="0" xfId="0" applyFont="1" applyFill="1" applyAlignment="1">
      <alignment horizontal="center" vertical="center"/>
    </xf>
    <xf numFmtId="0" fontId="9" fillId="2" borderId="0" xfId="0" applyFont="1" applyFill="1" applyAlignment="1">
      <alignment horizontal="center" vertical="center" wrapText="1"/>
    </xf>
    <xf numFmtId="11" fontId="0" fillId="0" borderId="0" xfId="0" applyNumberFormat="1"/>
    <xf numFmtId="0" fontId="31" fillId="0" borderId="0" xfId="3" applyFont="1" applyAlignment="1">
      <alignment horizontal="center"/>
    </xf>
    <xf numFmtId="0" fontId="31" fillId="0" borderId="0" xfId="3" applyFont="1" applyAlignment="1">
      <alignment horizontal="center"/>
    </xf>
    <xf numFmtId="0" fontId="5" fillId="2" borderId="0" xfId="0" applyFont="1" applyFill="1" applyAlignment="1">
      <alignment horizontal="left" vertical="center"/>
    </xf>
    <xf numFmtId="0" fontId="5" fillId="2" borderId="0" xfId="0" applyFont="1" applyFill="1" applyAlignment="1">
      <alignment vertical="center"/>
    </xf>
    <xf numFmtId="0" fontId="7" fillId="2" borderId="0" xfId="0" applyFont="1" applyFill="1" applyAlignment="1">
      <alignment vertical="center"/>
    </xf>
    <xf numFmtId="0" fontId="33" fillId="2" borderId="0" xfId="0" applyFont="1" applyFill="1" applyAlignment="1">
      <alignment horizontal="center" vertical="center" wrapText="1"/>
    </xf>
    <xf numFmtId="0" fontId="5" fillId="2" borderId="4" xfId="0" applyFont="1" applyFill="1" applyBorder="1" applyAlignment="1">
      <alignment horizontal="center" vertical="center"/>
    </xf>
    <xf numFmtId="0" fontId="5" fillId="2" borderId="0" xfId="0" applyFont="1" applyFill="1" applyBorder="1" applyAlignment="1">
      <alignment horizontal="center" vertical="center"/>
    </xf>
    <xf numFmtId="0" fontId="5" fillId="2" borderId="5" xfId="0" applyFont="1" applyFill="1" applyBorder="1" applyAlignment="1">
      <alignment horizontal="left" vertical="center"/>
    </xf>
    <xf numFmtId="0" fontId="5" fillId="2" borderId="6"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0" xfId="0" applyFont="1" applyFill="1" applyBorder="1" applyAlignment="1">
      <alignment horizontal="left" vertical="center"/>
    </xf>
    <xf numFmtId="0" fontId="5" fillId="2" borderId="8" xfId="0" applyFont="1" applyFill="1" applyBorder="1" applyAlignment="1">
      <alignment horizontal="center" vertical="center"/>
    </xf>
    <xf numFmtId="0" fontId="34" fillId="2" borderId="0" xfId="0" applyFont="1" applyFill="1" applyBorder="1" applyAlignment="1">
      <alignment horizontal="center" vertical="center" wrapText="1"/>
    </xf>
    <xf numFmtId="49" fontId="5" fillId="2" borderId="4" xfId="0" applyNumberFormat="1" applyFont="1" applyFill="1" applyBorder="1" applyAlignment="1">
      <alignment horizontal="center" vertical="center"/>
    </xf>
    <xf numFmtId="9" fontId="5" fillId="2" borderId="5" xfId="1" applyFont="1" applyFill="1" applyBorder="1" applyAlignment="1">
      <alignment horizontal="center" vertical="center"/>
    </xf>
    <xf numFmtId="9" fontId="5" fillId="2" borderId="8" xfId="1" applyFont="1" applyFill="1" applyBorder="1" applyAlignment="1">
      <alignment horizontal="center" vertical="center"/>
    </xf>
    <xf numFmtId="0" fontId="9" fillId="2" borderId="0" xfId="0" applyFont="1" applyFill="1" applyBorder="1" applyAlignment="1">
      <alignment vertical="center" wrapText="1"/>
    </xf>
    <xf numFmtId="0" fontId="5" fillId="2" borderId="0" xfId="0" applyFont="1" applyFill="1" applyBorder="1" applyAlignment="1">
      <alignment vertical="center"/>
    </xf>
    <xf numFmtId="0" fontId="5" fillId="2" borderId="5" xfId="0" applyFont="1" applyFill="1" applyBorder="1" applyAlignment="1">
      <alignment vertical="center"/>
    </xf>
    <xf numFmtId="0" fontId="5" fillId="2" borderId="4" xfId="0" applyFont="1" applyFill="1" applyBorder="1" applyAlignment="1">
      <alignment vertical="center"/>
    </xf>
    <xf numFmtId="11" fontId="9" fillId="2" borderId="0" xfId="0" applyNumberFormat="1" applyFont="1" applyFill="1" applyBorder="1" applyAlignment="1">
      <alignment vertical="center" wrapText="1"/>
    </xf>
    <xf numFmtId="0" fontId="9" fillId="2" borderId="0" xfId="0" applyFont="1" applyFill="1" applyBorder="1" applyAlignment="1">
      <alignment vertical="center"/>
    </xf>
    <xf numFmtId="11" fontId="7" fillId="2" borderId="0" xfId="0" applyNumberFormat="1" applyFont="1" applyFill="1" applyBorder="1" applyAlignment="1">
      <alignment vertical="center"/>
    </xf>
    <xf numFmtId="0" fontId="7" fillId="2" borderId="0" xfId="0" applyFont="1" applyFill="1" applyBorder="1" applyAlignment="1">
      <alignment vertical="center"/>
    </xf>
    <xf numFmtId="0" fontId="7" fillId="2" borderId="5" xfId="0" applyFont="1" applyFill="1" applyBorder="1" applyAlignment="1">
      <alignment vertical="center"/>
    </xf>
    <xf numFmtId="0" fontId="35" fillId="2" borderId="0" xfId="0" applyFont="1" applyFill="1" applyBorder="1" applyAlignment="1">
      <alignment vertical="center"/>
    </xf>
    <xf numFmtId="0" fontId="35" fillId="2" borderId="5" xfId="0" applyFont="1" applyFill="1" applyBorder="1" applyAlignment="1">
      <alignment vertical="center"/>
    </xf>
    <xf numFmtId="0" fontId="5" fillId="2" borderId="7" xfId="0" applyFont="1" applyFill="1" applyBorder="1" applyAlignment="1">
      <alignment vertical="center"/>
    </xf>
    <xf numFmtId="0" fontId="5" fillId="2" borderId="8" xfId="0" applyFont="1" applyFill="1" applyBorder="1" applyAlignment="1">
      <alignment vertical="center"/>
    </xf>
    <xf numFmtId="11" fontId="5" fillId="2" borderId="0" xfId="0" applyNumberFormat="1" applyFont="1" applyFill="1" applyBorder="1" applyAlignment="1">
      <alignment vertical="center"/>
    </xf>
    <xf numFmtId="0" fontId="5" fillId="2" borderId="6" xfId="0" applyFont="1" applyFill="1" applyBorder="1" applyAlignment="1">
      <alignment vertical="center"/>
    </xf>
    <xf numFmtId="0" fontId="5" fillId="2" borderId="5" xfId="0" applyFont="1" applyFill="1" applyBorder="1" applyAlignment="1">
      <alignment horizontal="center" vertical="center"/>
    </xf>
    <xf numFmtId="0" fontId="38" fillId="2" borderId="5" xfId="0" applyFont="1" applyFill="1" applyBorder="1" applyAlignment="1">
      <alignment horizontal="center" vertical="center"/>
    </xf>
    <xf numFmtId="0" fontId="29" fillId="0" borderId="0" xfId="0" applyFont="1"/>
    <xf numFmtId="0" fontId="5" fillId="2" borderId="9" xfId="0" applyFont="1" applyFill="1" applyBorder="1" applyAlignment="1">
      <alignment horizontal="center" vertical="center"/>
    </xf>
    <xf numFmtId="0" fontId="5" fillId="2" borderId="9" xfId="0" applyFont="1" applyFill="1" applyBorder="1" applyAlignment="1">
      <alignment horizontal="left" vertical="center"/>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39" fillId="2" borderId="4" xfId="0" applyFont="1" applyFill="1" applyBorder="1" applyAlignment="1">
      <alignment horizontal="center" vertical="center"/>
    </xf>
    <xf numFmtId="0" fontId="34" fillId="2" borderId="4" xfId="0" applyFont="1" applyFill="1" applyBorder="1" applyAlignment="1">
      <alignment horizontal="center" vertical="center" wrapText="1"/>
    </xf>
    <xf numFmtId="0" fontId="32" fillId="2" borderId="0" xfId="0" applyFont="1" applyFill="1" applyAlignment="1">
      <alignment horizontal="left" vertical="center"/>
    </xf>
    <xf numFmtId="0" fontId="32" fillId="2" borderId="0" xfId="0" applyFont="1" applyFill="1" applyAlignment="1">
      <alignment horizontal="center" vertical="center"/>
    </xf>
    <xf numFmtId="0" fontId="32" fillId="2" borderId="0" xfId="0" applyFont="1" applyFill="1" applyAlignment="1">
      <alignment vertical="center"/>
    </xf>
    <xf numFmtId="0" fontId="32" fillId="2" borderId="0" xfId="0" applyFont="1" applyFill="1" applyBorder="1" applyAlignment="1">
      <alignment vertical="center"/>
    </xf>
    <xf numFmtId="0" fontId="39" fillId="2" borderId="0" xfId="0" applyFont="1" applyFill="1" applyBorder="1" applyAlignment="1">
      <alignment horizontal="center" vertical="center"/>
    </xf>
    <xf numFmtId="0" fontId="39" fillId="0" borderId="0" xfId="0" applyFont="1" applyBorder="1" applyAlignment="1">
      <alignment horizontal="center" vertical="center"/>
    </xf>
    <xf numFmtId="0" fontId="34" fillId="6" borderId="0" xfId="0" applyFont="1" applyFill="1" applyBorder="1" applyAlignment="1">
      <alignment horizontal="center" vertical="center" wrapText="1"/>
    </xf>
    <xf numFmtId="11" fontId="34" fillId="6" borderId="0" xfId="0" applyNumberFormat="1" applyFont="1" applyFill="1" applyBorder="1" applyAlignment="1">
      <alignment horizontal="center" vertical="center" wrapText="1"/>
    </xf>
    <xf numFmtId="0" fontId="40" fillId="0" borderId="0" xfId="0" applyFont="1" applyBorder="1" applyAlignment="1">
      <alignment horizontal="center" vertical="center"/>
    </xf>
    <xf numFmtId="0" fontId="34" fillId="0" borderId="0" xfId="0" applyFont="1" applyBorder="1" applyAlignment="1">
      <alignment horizontal="center" vertical="center"/>
    </xf>
    <xf numFmtId="0" fontId="40" fillId="2" borderId="0" xfId="0" applyFont="1" applyFill="1" applyBorder="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0" fontId="0" fillId="0" borderId="9" xfId="0" applyBorder="1" applyAlignment="1">
      <alignment horizontal="left" vertical="center"/>
    </xf>
    <xf numFmtId="0" fontId="0" fillId="0" borderId="9" xfId="0" applyBorder="1" applyAlignment="1">
      <alignment horizontal="center" vertical="center"/>
    </xf>
    <xf numFmtId="11" fontId="0" fillId="0" borderId="0" xfId="0" applyNumberFormat="1" applyAlignment="1">
      <alignment horizontal="center" vertical="center"/>
    </xf>
    <xf numFmtId="11" fontId="0" fillId="0" borderId="9" xfId="0" applyNumberFormat="1" applyBorder="1" applyAlignment="1">
      <alignment horizontal="center" vertical="center"/>
    </xf>
    <xf numFmtId="0" fontId="5" fillId="2" borderId="4" xfId="0" applyFont="1" applyFill="1" applyBorder="1" applyAlignment="1">
      <alignment horizontal="left" vertical="center"/>
    </xf>
    <xf numFmtId="0" fontId="38" fillId="2" borderId="4" xfId="0" applyFont="1" applyFill="1" applyBorder="1" applyAlignment="1">
      <alignment horizontal="center" vertical="center"/>
    </xf>
    <xf numFmtId="0" fontId="7" fillId="2" borderId="4" xfId="0" applyFont="1" applyFill="1" applyBorder="1" applyAlignment="1">
      <alignment vertical="center"/>
    </xf>
    <xf numFmtId="0" fontId="35" fillId="2" borderId="4" xfId="0" applyFont="1" applyFill="1" applyBorder="1" applyAlignment="1">
      <alignment vertical="center"/>
    </xf>
    <xf numFmtId="11" fontId="0" fillId="2" borderId="0" xfId="0" applyNumberFormat="1" applyFill="1" applyAlignment="1">
      <alignment horizontal="center" vertical="center"/>
    </xf>
    <xf numFmtId="0" fontId="0" fillId="2" borderId="0" xfId="0" applyFill="1" applyAlignment="1">
      <alignment horizontal="center" vertical="center"/>
    </xf>
    <xf numFmtId="0" fontId="0" fillId="2" borderId="5" xfId="0" applyFill="1" applyBorder="1"/>
    <xf numFmtId="0" fontId="41" fillId="2" borderId="5" xfId="0" applyFont="1" applyFill="1" applyBorder="1"/>
    <xf numFmtId="0" fontId="0" fillId="2" borderId="0" xfId="0" applyFill="1" applyBorder="1"/>
    <xf numFmtId="11" fontId="0" fillId="2" borderId="0" xfId="0" applyNumberFormat="1" applyFill="1" applyBorder="1"/>
    <xf numFmtId="11" fontId="9" fillId="2" borderId="0" xfId="0" applyNumberFormat="1" applyFont="1" applyFill="1" applyBorder="1" applyAlignment="1">
      <alignment vertical="center"/>
    </xf>
    <xf numFmtId="11" fontId="5" fillId="2" borderId="5" xfId="0" applyNumberFormat="1" applyFont="1" applyFill="1" applyBorder="1" applyAlignment="1">
      <alignment horizontal="center" vertical="center"/>
    </xf>
    <xf numFmtId="11" fontId="38" fillId="2" borderId="5" xfId="0" applyNumberFormat="1" applyFont="1" applyFill="1" applyBorder="1" applyAlignment="1">
      <alignment horizontal="center" vertical="center"/>
    </xf>
    <xf numFmtId="0" fontId="0" fillId="0" borderId="0" xfId="0" applyBorder="1" applyAlignment="1">
      <alignment horizontal="center" vertical="center"/>
    </xf>
    <xf numFmtId="0" fontId="0" fillId="2" borderId="11" xfId="0" applyFill="1" applyBorder="1" applyAlignment="1">
      <alignment horizontal="center" vertical="center"/>
    </xf>
    <xf numFmtId="11" fontId="9" fillId="2" borderId="10" xfId="0" applyNumberFormat="1" applyFont="1" applyFill="1" applyBorder="1" applyAlignment="1">
      <alignment vertical="center" wrapText="1"/>
    </xf>
    <xf numFmtId="11" fontId="9" fillId="2" borderId="11" xfId="0" applyNumberFormat="1" applyFont="1" applyFill="1" applyBorder="1" applyAlignment="1">
      <alignment vertical="center" wrapText="1"/>
    </xf>
    <xf numFmtId="0" fontId="5" fillId="2" borderId="11" xfId="0" applyFont="1" applyFill="1" applyBorder="1" applyAlignment="1">
      <alignment vertical="center"/>
    </xf>
    <xf numFmtId="11" fontId="9" fillId="2" borderId="12" xfId="0" applyNumberFormat="1" applyFont="1" applyFill="1" applyBorder="1" applyAlignment="1">
      <alignment vertical="center"/>
    </xf>
    <xf numFmtId="11" fontId="9" fillId="2" borderId="12" xfId="0" applyNumberFormat="1" applyFont="1" applyFill="1" applyBorder="1" applyAlignment="1">
      <alignment vertical="center" wrapText="1"/>
    </xf>
    <xf numFmtId="49" fontId="0" fillId="5" borderId="0" xfId="0" applyNumberFormat="1" applyFill="1"/>
    <xf numFmtId="49" fontId="0" fillId="5" borderId="0" xfId="0" applyNumberFormat="1" applyFont="1" applyFill="1"/>
    <xf numFmtId="3" fontId="0" fillId="5" borderId="0" xfId="0" applyNumberFormat="1" applyFill="1"/>
    <xf numFmtId="9" fontId="0" fillId="5" borderId="0" xfId="1" applyFont="1" applyFill="1"/>
    <xf numFmtId="3" fontId="0" fillId="4" borderId="0" xfId="0" applyNumberFormat="1" applyFill="1"/>
    <xf numFmtId="3" fontId="0" fillId="0" borderId="0" xfId="0" applyNumberFormat="1" applyAlignment="1">
      <alignment horizontal="center" vertical="center"/>
    </xf>
    <xf numFmtId="0" fontId="0" fillId="0" borderId="13" xfId="0" applyBorder="1"/>
    <xf numFmtId="0" fontId="0" fillId="0" borderId="14" xfId="0" applyBorder="1"/>
    <xf numFmtId="0" fontId="0" fillId="0" borderId="1" xfId="0"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11" fontId="0" fillId="0" borderId="0" xfId="0" applyNumberFormat="1" applyBorder="1"/>
    <xf numFmtId="0" fontId="0" fillId="0" borderId="6" xfId="0" applyBorder="1"/>
    <xf numFmtId="0" fontId="0" fillId="0" borderId="7" xfId="0" applyBorder="1"/>
    <xf numFmtId="0" fontId="0" fillId="0" borderId="8" xfId="0" applyBorder="1"/>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11" fontId="0" fillId="0" borderId="2" xfId="0" applyNumberFormat="1" applyBorder="1" applyAlignment="1">
      <alignment horizontal="center" vertical="center"/>
    </xf>
    <xf numFmtId="0" fontId="0" fillId="0" borderId="3" xfId="0" applyBorder="1" applyAlignment="1">
      <alignment horizontal="center" vertical="center"/>
    </xf>
    <xf numFmtId="9" fontId="0" fillId="0" borderId="0" xfId="0" applyNumberFormat="1" applyAlignment="1">
      <alignment horizontal="center" vertical="center"/>
    </xf>
    <xf numFmtId="11" fontId="0" fillId="0" borderId="0" xfId="0" applyNumberFormat="1" applyFill="1"/>
    <xf numFmtId="11" fontId="0" fillId="0" borderId="0" xfId="0" applyNumberFormat="1" applyFill="1" applyBorder="1"/>
    <xf numFmtId="0" fontId="2" fillId="0" borderId="0" xfId="0" applyFont="1" applyFill="1" applyBorder="1" applyAlignment="1">
      <alignment horizontal="center"/>
    </xf>
    <xf numFmtId="0" fontId="42" fillId="0" borderId="0" xfId="0" applyFont="1" applyFill="1" applyBorder="1" applyAlignment="1">
      <alignment horizontal="center" vertical="center" wrapText="1"/>
    </xf>
    <xf numFmtId="0" fontId="38" fillId="0" borderId="0" xfId="0" applyFont="1" applyFill="1" applyBorder="1" applyAlignment="1">
      <alignment horizontal="center" vertical="center"/>
    </xf>
    <xf numFmtId="0" fontId="0" fillId="2" borderId="4" xfId="0" applyFill="1" applyBorder="1"/>
    <xf numFmtId="0" fontId="0" fillId="2" borderId="6" xfId="0" applyFill="1" applyBorder="1"/>
    <xf numFmtId="0" fontId="0" fillId="2" borderId="7" xfId="0" applyFill="1" applyBorder="1"/>
    <xf numFmtId="0" fontId="0" fillId="2" borderId="8" xfId="0" applyFill="1" applyBorder="1"/>
    <xf numFmtId="0" fontId="0" fillId="0" borderId="9" xfId="0" applyFill="1" applyBorder="1"/>
    <xf numFmtId="0" fontId="0" fillId="0" borderId="0" xfId="0" applyFill="1" applyBorder="1"/>
    <xf numFmtId="0" fontId="0" fillId="2" borderId="1" xfId="0" applyFill="1" applyBorder="1"/>
    <xf numFmtId="0" fontId="0" fillId="2" borderId="2" xfId="0" applyFill="1" applyBorder="1"/>
    <xf numFmtId="0" fontId="0" fillId="2" borderId="3" xfId="0" applyFill="1" applyBorder="1"/>
    <xf numFmtId="0" fontId="44" fillId="2" borderId="0" xfId="0" applyFont="1" applyFill="1" applyAlignment="1">
      <alignment vertical="center"/>
    </xf>
    <xf numFmtId="0" fontId="2" fillId="0" borderId="9" xfId="0" applyFont="1" applyFill="1" applyBorder="1"/>
    <xf numFmtId="0" fontId="42" fillId="2" borderId="0" xfId="0" applyFont="1" applyFill="1" applyBorder="1" applyAlignment="1">
      <alignment horizontal="center" vertical="center" wrapText="1"/>
    </xf>
    <xf numFmtId="0" fontId="0" fillId="0" borderId="0" xfId="0" applyFont="1" applyFill="1" applyBorder="1" applyAlignment="1">
      <alignment horizontal="center"/>
    </xf>
    <xf numFmtId="0" fontId="9" fillId="0" borderId="0" xfId="0" applyFont="1" applyFill="1" applyBorder="1" applyAlignment="1">
      <alignment horizontal="center" vertical="center" wrapText="1"/>
    </xf>
    <xf numFmtId="0" fontId="5" fillId="0" borderId="0" xfId="0" applyFont="1" applyFill="1" applyBorder="1" applyAlignment="1">
      <alignment horizontal="center" vertical="center"/>
    </xf>
    <xf numFmtId="0" fontId="9" fillId="2" borderId="0" xfId="0" applyFont="1" applyFill="1" applyBorder="1" applyAlignment="1">
      <alignment horizontal="center" vertical="center" wrapText="1"/>
    </xf>
    <xf numFmtId="0" fontId="9" fillId="0" borderId="0" xfId="0" applyFont="1" applyFill="1" applyAlignment="1">
      <alignment horizontal="center" vertical="center" wrapText="1"/>
    </xf>
    <xf numFmtId="9" fontId="0" fillId="0" borderId="0" xfId="1" applyFont="1" applyFill="1"/>
    <xf numFmtId="9" fontId="0" fillId="2" borderId="0" xfId="1" applyFont="1" applyFill="1"/>
    <xf numFmtId="0" fontId="9" fillId="2" borderId="0" xfId="0" applyFont="1" applyFill="1" applyAlignment="1">
      <alignment horizontal="left" vertical="center" wrapText="1"/>
    </xf>
    <xf numFmtId="0" fontId="14" fillId="2" borderId="0" xfId="0" applyFont="1" applyFill="1" applyAlignment="1">
      <alignment horizontal="left" vertical="top" wrapText="1"/>
    </xf>
    <xf numFmtId="0" fontId="5" fillId="2" borderId="0" xfId="0" applyFont="1" applyFill="1" applyAlignment="1">
      <alignment horizontal="center" vertical="top" wrapText="1"/>
    </xf>
    <xf numFmtId="0" fontId="22" fillId="0" borderId="0" xfId="0" applyFont="1" applyAlignment="1">
      <alignment horizontal="center" vertical="center" wrapText="1"/>
    </xf>
    <xf numFmtId="0" fontId="23" fillId="0" borderId="0" xfId="0" applyFont="1" applyAlignment="1">
      <alignment horizontal="center" vertical="center" wrapText="1"/>
    </xf>
    <xf numFmtId="0" fontId="24" fillId="0" borderId="0" xfId="0" applyFont="1" applyAlignment="1">
      <alignment horizontal="center" wrapText="1"/>
    </xf>
    <xf numFmtId="0" fontId="26" fillId="2" borderId="0" xfId="0" applyFont="1" applyFill="1" applyAlignment="1">
      <alignment horizontal="left" vertical="center" wrapText="1"/>
    </xf>
    <xf numFmtId="0" fontId="27" fillId="0" borderId="0" xfId="0" applyFont="1" applyAlignment="1">
      <alignment horizontal="center" vertical="center" wrapText="1"/>
    </xf>
    <xf numFmtId="0" fontId="26" fillId="8" borderId="0" xfId="0" applyFont="1" applyFill="1" applyAlignment="1">
      <alignment horizontal="left" vertical="center" wrapText="1"/>
    </xf>
    <xf numFmtId="0" fontId="26" fillId="10" borderId="0" xfId="0" applyFont="1" applyFill="1" applyAlignment="1">
      <alignment horizontal="left" vertical="center" wrapText="1"/>
    </xf>
    <xf numFmtId="0" fontId="36" fillId="2" borderId="1" xfId="0" applyFont="1" applyFill="1" applyBorder="1" applyAlignment="1">
      <alignment horizontal="center" vertical="center"/>
    </xf>
    <xf numFmtId="0" fontId="36" fillId="2" borderId="3" xfId="0" applyFont="1" applyFill="1" applyBorder="1" applyAlignment="1">
      <alignment horizontal="center" vertical="center"/>
    </xf>
    <xf numFmtId="0" fontId="37" fillId="5" borderId="1" xfId="0" applyFont="1" applyFill="1" applyBorder="1" applyAlignment="1">
      <alignment horizontal="center" vertical="center" wrapText="1"/>
    </xf>
    <xf numFmtId="0" fontId="37" fillId="5" borderId="2" xfId="0" applyFont="1" applyFill="1" applyBorder="1" applyAlignment="1">
      <alignment horizontal="center" vertical="center" wrapText="1"/>
    </xf>
    <xf numFmtId="0" fontId="37" fillId="5" borderId="3" xfId="0" applyFont="1" applyFill="1" applyBorder="1" applyAlignment="1">
      <alignment horizontal="center" vertical="center" wrapText="1"/>
    </xf>
    <xf numFmtId="0" fontId="37" fillId="5" borderId="4" xfId="0" applyFont="1" applyFill="1" applyBorder="1" applyAlignment="1">
      <alignment horizontal="center" vertical="center" wrapText="1"/>
    </xf>
    <xf numFmtId="0" fontId="37" fillId="5" borderId="0" xfId="0" applyFont="1" applyFill="1" applyBorder="1" applyAlignment="1">
      <alignment horizontal="center" vertical="center" wrapText="1"/>
    </xf>
    <xf numFmtId="0" fontId="37" fillId="5" borderId="5" xfId="0" applyFont="1" applyFill="1" applyBorder="1" applyAlignment="1">
      <alignment horizontal="center" vertical="center" wrapText="1"/>
    </xf>
    <xf numFmtId="0" fontId="44" fillId="2" borderId="0" xfId="0" applyFont="1" applyFill="1" applyAlignment="1">
      <alignment horizontal="center" vertical="center"/>
    </xf>
    <xf numFmtId="0" fontId="0" fillId="0" borderId="0" xfId="0" applyFill="1" applyBorder="1" applyAlignment="1">
      <alignment horizontal="center"/>
    </xf>
    <xf numFmtId="0" fontId="0" fillId="0" borderId="0" xfId="0" applyFill="1" applyAlignment="1">
      <alignment horizontal="center"/>
    </xf>
  </cellXfs>
  <cellStyles count="4">
    <cellStyle name="Hyperlink" xfId="2" builtinId="8"/>
    <cellStyle name="Normal" xfId="0" builtinId="0"/>
    <cellStyle name="Normal 2" xfId="3" xr:uid="{8660108E-99D3-4E49-9010-D4505CD18718}"/>
    <cellStyle name="Percent" xfId="1" builtinId="5"/>
  </cellStyles>
  <dxfs count="100">
    <dxf>
      <numFmt numFmtId="15" formatCode="0.00E+00"/>
      <fill>
        <patternFill patternType="none">
          <fgColor indexed="64"/>
          <bgColor indexed="65"/>
        </patternFill>
      </fill>
    </dxf>
    <dxf>
      <numFmt numFmtId="15" formatCode="0.00E+00"/>
      <fill>
        <patternFill patternType="none">
          <fgColor indexed="64"/>
          <bgColor indexed="65"/>
        </patternFill>
      </fill>
    </dxf>
    <dxf>
      <numFmt numFmtId="15" formatCode="0.00E+00"/>
      <fill>
        <patternFill patternType="none">
          <fgColor indexed="64"/>
          <bgColor indexed="65"/>
        </patternFill>
      </fill>
    </dxf>
    <dxf>
      <numFmt numFmtId="15" formatCode="0.00E+00"/>
      <fill>
        <patternFill patternType="none">
          <fgColor indexed="64"/>
          <bgColor indexed="65"/>
        </patternFill>
      </fill>
    </dxf>
    <dxf>
      <font>
        <b val="0"/>
        <i val="0"/>
        <strike val="0"/>
        <condense val="0"/>
        <extend val="0"/>
        <outline val="0"/>
        <shadow val="0"/>
        <u val="none"/>
        <vertAlign val="baseline"/>
        <sz val="11"/>
        <color rgb="FF000000"/>
        <name val="Times New Roman"/>
        <family val="1"/>
        <scheme val="none"/>
      </font>
      <fill>
        <patternFill patternType="none">
          <fgColor indexed="64"/>
          <bgColor indexed="65"/>
        </patternFill>
      </fill>
      <alignment horizontal="center" vertical="center" textRotation="0" wrapText="1" indent="0" justifyLastLine="0" shrinkToFit="0" readingOrder="0"/>
    </dxf>
    <dxf>
      <numFmt numFmtId="15" formatCode="0.00E+00"/>
      <fill>
        <patternFill patternType="none">
          <fgColor indexed="64"/>
          <bgColor indexed="65"/>
        </patternFill>
      </fill>
    </dxf>
    <dxf>
      <border outline="0">
        <top style="thin">
          <color indexed="64"/>
        </top>
        <bottom style="thin">
          <color indexed="64"/>
        </bottom>
      </border>
    </dxf>
    <dxf>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
      <numFmt numFmtId="15" formatCode="0.00E+00"/>
      <fill>
        <patternFill patternType="none">
          <fgColor indexed="64"/>
          <bgColor indexed="65"/>
        </patternFill>
      </fill>
    </dxf>
    <dxf>
      <numFmt numFmtId="15" formatCode="0.00E+00"/>
      <fill>
        <patternFill patternType="none">
          <fgColor indexed="64"/>
          <bgColor indexed="65"/>
        </patternFill>
      </fill>
    </dxf>
    <dxf>
      <fill>
        <patternFill patternType="none">
          <fgColor indexed="64"/>
          <bgColor indexed="65"/>
        </patternFill>
      </fill>
    </dxf>
    <dxf>
      <numFmt numFmtId="15" formatCode="0.00E+00"/>
      <fill>
        <patternFill patternType="none">
          <fgColor indexed="64"/>
          <bgColor indexed="65"/>
        </patternFill>
      </fill>
    </dxf>
    <dxf>
      <font>
        <b/>
        <i val="0"/>
        <strike val="0"/>
        <condense val="0"/>
        <extend val="0"/>
        <outline val="0"/>
        <shadow val="0"/>
        <u val="none"/>
        <vertAlign val="baseline"/>
        <sz val="11"/>
        <color rgb="FF000000"/>
        <name val="Times New Roman"/>
        <family val="1"/>
        <scheme val="none"/>
      </font>
      <fill>
        <patternFill patternType="none">
          <fgColor indexed="64"/>
          <bgColor indexed="65"/>
        </patternFill>
      </fill>
      <alignment horizontal="center" vertical="center" textRotation="0" wrapText="1" indent="0" justifyLastLine="0" shrinkToFit="0" readingOrder="0"/>
    </dxf>
    <dxf>
      <border outline="0">
        <top style="thin">
          <color indexed="64"/>
        </top>
        <bottom style="thin">
          <color indexed="64"/>
        </bottom>
      </border>
    </dxf>
    <dxf>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
      <numFmt numFmtId="15" formatCode="0.00E+00"/>
      <fill>
        <patternFill patternType="none">
          <fgColor indexed="64"/>
          <bgColor indexed="65"/>
        </patternFill>
      </fill>
    </dxf>
    <dxf>
      <numFmt numFmtId="15" formatCode="0.00E+00"/>
      <fill>
        <patternFill patternType="none">
          <fgColor indexed="64"/>
          <bgColor indexed="65"/>
        </patternFill>
      </fill>
    </dxf>
    <dxf>
      <fill>
        <patternFill patternType="none">
          <fgColor indexed="64"/>
          <bgColor indexed="65"/>
        </patternFill>
      </fill>
    </dxf>
    <dxf>
      <numFmt numFmtId="15" formatCode="0.00E+00"/>
      <fill>
        <patternFill patternType="none">
          <fgColor indexed="64"/>
          <bgColor indexed="65"/>
        </patternFill>
      </fill>
    </dxf>
    <dxf>
      <font>
        <b/>
        <i val="0"/>
        <strike val="0"/>
        <condense val="0"/>
        <extend val="0"/>
        <outline val="0"/>
        <shadow val="0"/>
        <u val="none"/>
        <vertAlign val="baseline"/>
        <sz val="11"/>
        <color rgb="FF000000"/>
        <name val="Times New Roman"/>
        <family val="1"/>
        <scheme val="none"/>
      </font>
      <fill>
        <patternFill patternType="none">
          <fgColor indexed="64"/>
          <bgColor indexed="65"/>
        </patternFill>
      </fill>
      <alignment horizontal="center" vertical="center" textRotation="0" wrapText="1" indent="0" justifyLastLine="0" shrinkToFit="0" readingOrder="0"/>
    </dxf>
    <dxf>
      <border outline="0">
        <top style="thin">
          <color indexed="64"/>
        </top>
        <bottom style="thin">
          <color indexed="64"/>
        </bottom>
      </border>
    </dxf>
    <dxf>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1"/>
        <color rgb="FF000000"/>
        <name val="Times New Roman"/>
        <family val="1"/>
        <scheme val="none"/>
      </font>
      <fill>
        <patternFill patternType="none">
          <fgColor indexed="64"/>
          <bgColor indexed="65"/>
        </patternFill>
      </fill>
      <alignment horizontal="center" vertical="center" textRotation="0" wrapText="1" indent="0" justifyLastLine="0" shrinkToFit="0" readingOrder="0"/>
    </dxf>
    <dxf>
      <border outline="0">
        <top style="thin">
          <color indexed="64"/>
        </top>
        <bottom style="thin">
          <color indexed="64"/>
        </bottom>
      </border>
    </dxf>
    <dxf>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1"/>
        <color rgb="FF000000"/>
        <name val="Times New Roman"/>
        <family val="1"/>
        <scheme val="none"/>
      </font>
      <fill>
        <patternFill patternType="none">
          <fgColor indexed="64"/>
          <bgColor indexed="65"/>
        </patternFill>
      </fill>
      <alignment horizontal="center" vertical="center" textRotation="0" wrapText="1" indent="0" justifyLastLine="0" shrinkToFit="0" readingOrder="0"/>
    </dxf>
    <dxf>
      <border outline="0">
        <top style="thin">
          <color indexed="64"/>
        </top>
        <bottom style="thin">
          <color indexed="64"/>
        </bottom>
      </border>
    </dxf>
    <dxf>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
      <numFmt numFmtId="15" formatCode="0.00E+00"/>
      <fill>
        <patternFill patternType="none">
          <fgColor indexed="64"/>
          <bgColor indexed="65"/>
        </patternFill>
      </fill>
    </dxf>
    <dxf>
      <numFmt numFmtId="15" formatCode="0.00E+00"/>
      <fill>
        <patternFill patternType="none">
          <fgColor indexed="64"/>
          <bgColor indexed="65"/>
        </patternFill>
      </fill>
    </dxf>
    <dxf>
      <numFmt numFmtId="15" formatCode="0.00E+00"/>
      <fill>
        <patternFill patternType="none">
          <fgColor indexed="64"/>
          <bgColor indexed="65"/>
        </patternFill>
      </fill>
    </dxf>
    <dxf>
      <numFmt numFmtId="15" formatCode="0.00E+00"/>
      <fill>
        <patternFill patternType="none">
          <fgColor indexed="64"/>
          <bgColor indexed="65"/>
        </patternFill>
      </fill>
    </dxf>
    <dxf>
      <font>
        <b/>
        <i val="0"/>
        <strike val="0"/>
        <condense val="0"/>
        <extend val="0"/>
        <outline val="0"/>
        <shadow val="0"/>
        <u val="none"/>
        <vertAlign val="baseline"/>
        <sz val="11"/>
        <color rgb="FF000000"/>
        <name val="Times New Roman"/>
        <family val="1"/>
        <scheme val="none"/>
      </font>
      <fill>
        <patternFill patternType="none">
          <fgColor indexed="64"/>
          <bgColor indexed="65"/>
        </patternFill>
      </fill>
      <alignment horizontal="center" vertical="center" textRotation="0" wrapText="1" indent="0" justifyLastLine="0" shrinkToFit="0" readingOrder="0"/>
    </dxf>
    <dxf>
      <border outline="0">
        <top style="thin">
          <color indexed="64"/>
        </top>
        <bottom style="thin">
          <color indexed="64"/>
        </bottom>
      </border>
    </dxf>
    <dxf>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
      <numFmt numFmtId="15" formatCode="0.00E+00"/>
      <fill>
        <patternFill patternType="none">
          <fgColor indexed="64"/>
          <bgColor indexed="65"/>
        </patternFill>
      </fill>
    </dxf>
    <dxf>
      <numFmt numFmtId="15" formatCode="0.00E+00"/>
      <fill>
        <patternFill patternType="none">
          <fgColor indexed="64"/>
          <bgColor indexed="65"/>
        </patternFill>
      </fill>
    </dxf>
    <dxf>
      <numFmt numFmtId="15" formatCode="0.00E+00"/>
      <fill>
        <patternFill patternType="none">
          <fgColor indexed="64"/>
          <bgColor indexed="65"/>
        </patternFill>
      </fill>
    </dxf>
    <dxf>
      <numFmt numFmtId="15" formatCode="0.00E+00"/>
      <fill>
        <patternFill patternType="none">
          <fgColor indexed="64"/>
          <bgColor indexed="65"/>
        </patternFill>
      </fill>
    </dxf>
    <dxf>
      <font>
        <b/>
        <i val="0"/>
        <strike val="0"/>
        <condense val="0"/>
        <extend val="0"/>
        <outline val="0"/>
        <shadow val="0"/>
        <u val="none"/>
        <vertAlign val="baseline"/>
        <sz val="11"/>
        <color rgb="FF000000"/>
        <name val="Times New Roman"/>
        <family val="1"/>
        <scheme val="none"/>
      </font>
      <fill>
        <patternFill patternType="none">
          <fgColor indexed="64"/>
          <bgColor indexed="65"/>
        </patternFill>
      </fill>
      <alignment horizontal="center" vertical="center" textRotation="0" wrapText="1" indent="0" justifyLastLine="0" shrinkToFit="0" readingOrder="0"/>
    </dxf>
    <dxf>
      <border outline="0">
        <top style="thin">
          <color indexed="64"/>
        </top>
        <bottom style="thin">
          <color indexed="64"/>
        </bottom>
      </border>
    </dxf>
    <dxf>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
      <numFmt numFmtId="15" formatCode="0.00E+00"/>
      <fill>
        <patternFill patternType="none">
          <fgColor indexed="64"/>
          <bgColor indexed="65"/>
        </patternFill>
      </fill>
    </dxf>
    <dxf>
      <numFmt numFmtId="15" formatCode="0.00E+00"/>
      <fill>
        <patternFill patternType="none">
          <fgColor indexed="64"/>
          <bgColor indexed="65"/>
        </patternFill>
      </fill>
    </dxf>
    <dxf>
      <numFmt numFmtId="15" formatCode="0.00E+00"/>
      <fill>
        <patternFill patternType="none">
          <fgColor indexed="64"/>
          <bgColor indexed="65"/>
        </patternFill>
      </fill>
    </dxf>
    <dxf>
      <numFmt numFmtId="15" formatCode="0.00E+00"/>
      <fill>
        <patternFill patternType="none">
          <fgColor indexed="64"/>
          <bgColor indexed="65"/>
        </patternFill>
      </fill>
    </dxf>
    <dxf>
      <font>
        <b/>
        <i val="0"/>
        <strike val="0"/>
        <condense val="0"/>
        <extend val="0"/>
        <outline val="0"/>
        <shadow val="0"/>
        <u val="none"/>
        <vertAlign val="baseline"/>
        <sz val="11"/>
        <color rgb="FF000000"/>
        <name val="Times New Roman"/>
        <family val="1"/>
        <scheme val="none"/>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Times New Roman"/>
        <family val="1"/>
        <scheme val="none"/>
      </font>
      <fill>
        <patternFill patternType="none">
          <fgColor indexed="64"/>
          <bgColor indexed="65"/>
        </patternFill>
      </fill>
      <alignment horizontal="center" vertical="center" textRotation="0" wrapText="1" indent="0" justifyLastLine="0" shrinkToFit="0" readingOrder="0"/>
    </dxf>
    <dxf>
      <border outline="0">
        <top style="thin">
          <color indexed="64"/>
        </top>
        <bottom style="thin">
          <color indexed="64"/>
        </bottom>
      </border>
    </dxf>
    <dxf>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1"/>
        <color rgb="FF000000"/>
        <name val="Times New Roman"/>
        <family val="1"/>
        <scheme val="none"/>
      </font>
      <fill>
        <patternFill patternType="none">
          <fgColor indexed="64"/>
          <bgColor indexed="65"/>
        </patternFill>
      </fill>
      <alignment horizontal="center" vertical="center" textRotation="0" wrapText="1" indent="0" justifyLastLine="0" shrinkToFit="0" readingOrder="0"/>
    </dxf>
    <dxf>
      <border outline="0">
        <top style="thin">
          <color indexed="64"/>
        </top>
        <bottom style="thin">
          <color indexed="64"/>
        </bottom>
      </border>
    </dxf>
    <dxf>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
      <fill>
        <patternFill patternType="none">
          <fgColor indexed="64"/>
          <bgColor indexed="65"/>
        </patternFill>
      </fill>
    </dxf>
    <dxf>
      <numFmt numFmtId="15" formatCode="0.00E+00"/>
      <fill>
        <patternFill patternType="none">
          <fgColor indexed="64"/>
          <bgColor indexed="65"/>
        </patternFill>
      </fill>
    </dxf>
    <dxf>
      <numFmt numFmtId="15" formatCode="0.00E+00"/>
      <fill>
        <patternFill patternType="none">
          <fgColor indexed="64"/>
          <bgColor indexed="65"/>
        </patternFill>
      </fill>
    </dxf>
    <dxf>
      <numFmt numFmtId="15" formatCode="0.00E+00"/>
      <fill>
        <patternFill patternType="none">
          <fgColor indexed="64"/>
          <bgColor indexed="65"/>
        </patternFill>
      </fill>
    </dxf>
    <dxf>
      <numFmt numFmtId="15" formatCode="0.00E+00"/>
      <fill>
        <patternFill patternType="none">
          <fgColor indexed="64"/>
          <bgColor indexed="65"/>
        </patternFill>
      </fill>
    </dxf>
    <dxf>
      <numFmt numFmtId="15" formatCode="0.00E+00"/>
      <fill>
        <patternFill patternType="none">
          <fgColor indexed="64"/>
          <bgColor indexed="65"/>
        </patternFill>
      </fill>
    </dxf>
    <dxf>
      <numFmt numFmtId="15" formatCode="0.00E+00"/>
      <fill>
        <patternFill patternType="none">
          <fgColor indexed="64"/>
          <bgColor indexed="65"/>
        </patternFill>
      </fill>
    </dxf>
    <dxf>
      <numFmt numFmtId="15" formatCode="0.00E+00"/>
      <fill>
        <patternFill patternType="none">
          <fgColor indexed="64"/>
          <bgColor indexed="65"/>
        </patternFill>
      </fill>
    </dxf>
    <dxf>
      <font>
        <b val="0"/>
        <i val="0"/>
        <strike val="0"/>
        <condense val="0"/>
        <extend val="0"/>
        <outline val="0"/>
        <shadow val="0"/>
        <u val="none"/>
        <vertAlign val="baseline"/>
        <sz val="11"/>
        <color rgb="FF000000"/>
        <name val="Times New Roman"/>
        <family val="1"/>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rgb="FF000000"/>
        <name val="Times New Roman"/>
        <family val="1"/>
        <scheme val="none"/>
      </font>
      <fill>
        <patternFill patternType="none">
          <fgColor indexed="64"/>
          <bgColor indexed="65"/>
        </patternFill>
      </fill>
      <alignment horizontal="center" vertical="center" textRotation="0" wrapText="1" indent="0" justifyLastLine="0" shrinkToFit="0" readingOrder="0"/>
    </dxf>
    <dxf>
      <numFmt numFmtId="15" formatCode="0.00E+00"/>
      <fill>
        <patternFill patternType="none">
          <fgColor indexed="64"/>
          <bgColor indexed="65"/>
        </patternFill>
      </fill>
    </dxf>
    <dxf>
      <numFmt numFmtId="15" formatCode="0.00E+00"/>
      <fill>
        <patternFill patternType="none">
          <fgColor indexed="64"/>
          <bgColor indexed="65"/>
        </patternFill>
      </fill>
    </dxf>
    <dxf>
      <border outline="0">
        <top style="thin">
          <color indexed="64"/>
        </top>
        <bottom style="thin">
          <color indexed="64"/>
        </bottom>
      </border>
    </dxf>
    <dxf>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
      <fill>
        <patternFill patternType="none">
          <fgColor indexed="64"/>
          <bgColor indexed="65"/>
        </patternFill>
      </fill>
    </dxf>
  </dxfs>
  <tableStyles count="0" defaultTableStyle="TableStyleMedium2" defaultPivotStyle="PivotStyleLight16"/>
  <colors>
    <mruColors>
      <color rgb="FFD81159"/>
      <color rgb="FF73D2DE"/>
      <color rgb="FFB7C28D"/>
      <color rgb="FF218380"/>
      <color rgb="FFFBB13C"/>
      <color rgb="FF8F2D56"/>
      <color rgb="FF58586B"/>
      <color rgb="FF8E9A5E"/>
      <color rgb="FFFFCCFF"/>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General Second Unit of Quantity, 2018</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'4.PV Import Percentage'!$C$39</c:f>
              <c:strCache>
                <c:ptCount val="1"/>
                <c:pt idx="0">
                  <c:v>Malaysia</c:v>
                </c:pt>
              </c:strCache>
            </c:strRef>
          </c:tx>
          <c:spPr>
            <a:solidFill>
              <a:srgbClr val="D81159"/>
            </a:solidFill>
            <a:ln>
              <a:noFill/>
            </a:ln>
            <a:effectLst/>
            <a:sp3d/>
          </c:spPr>
          <c:invertIfNegative val="0"/>
          <c:cat>
            <c:strRef>
              <c:f>'4.PV Import Percentage'!$D$38:$K$38</c:f>
              <c:strCache>
                <c:ptCount val="1"/>
                <c:pt idx="0">
                  <c:v>General Second Unit of Quantity, 2018</c:v>
                </c:pt>
              </c:strCache>
            </c:strRef>
          </c:cat>
          <c:val>
            <c:numRef>
              <c:f>'4.PV Import Percentage'!$D$39:$K$39</c:f>
              <c:numCache>
                <c:formatCode>0%</c:formatCode>
                <c:ptCount val="1"/>
                <c:pt idx="0">
                  <c:v>0.32687049023517945</c:v>
                </c:pt>
              </c:numCache>
            </c:numRef>
          </c:val>
          <c:extLst>
            <c:ext xmlns:c16="http://schemas.microsoft.com/office/drawing/2014/chart" uri="{C3380CC4-5D6E-409C-BE32-E72D297353CC}">
              <c16:uniqueId val="{00000000-9C4B-4008-85D7-B6A3A5213511}"/>
            </c:ext>
          </c:extLst>
        </c:ser>
        <c:ser>
          <c:idx val="1"/>
          <c:order val="1"/>
          <c:tx>
            <c:strRef>
              <c:f>'4.PV Import Percentage'!$C$40</c:f>
              <c:strCache>
                <c:ptCount val="1"/>
                <c:pt idx="0">
                  <c:v>South Korea</c:v>
                </c:pt>
              </c:strCache>
            </c:strRef>
          </c:tx>
          <c:spPr>
            <a:solidFill>
              <a:srgbClr val="8F2D56"/>
            </a:solidFill>
            <a:ln>
              <a:noFill/>
            </a:ln>
            <a:effectLst/>
            <a:sp3d/>
          </c:spPr>
          <c:invertIfNegative val="0"/>
          <c:cat>
            <c:strRef>
              <c:f>'4.PV Import Percentage'!$D$38:$K$38</c:f>
              <c:strCache>
                <c:ptCount val="1"/>
                <c:pt idx="0">
                  <c:v>General Second Unit of Quantity, 2018</c:v>
                </c:pt>
              </c:strCache>
            </c:strRef>
          </c:cat>
          <c:val>
            <c:numRef>
              <c:f>'4.PV Import Percentage'!$D$40:$K$40</c:f>
              <c:numCache>
                <c:formatCode>0%</c:formatCode>
                <c:ptCount val="1"/>
                <c:pt idx="0">
                  <c:v>0.20369819147890636</c:v>
                </c:pt>
              </c:numCache>
            </c:numRef>
          </c:val>
          <c:extLst>
            <c:ext xmlns:c16="http://schemas.microsoft.com/office/drawing/2014/chart" uri="{C3380CC4-5D6E-409C-BE32-E72D297353CC}">
              <c16:uniqueId val="{00000001-9C4B-4008-85D7-B6A3A5213511}"/>
            </c:ext>
          </c:extLst>
        </c:ser>
        <c:ser>
          <c:idx val="2"/>
          <c:order val="2"/>
          <c:tx>
            <c:strRef>
              <c:f>'4.PV Import Percentage'!$C$41</c:f>
              <c:strCache>
                <c:ptCount val="1"/>
                <c:pt idx="0">
                  <c:v>Vietnam</c:v>
                </c:pt>
              </c:strCache>
            </c:strRef>
          </c:tx>
          <c:spPr>
            <a:solidFill>
              <a:srgbClr val="58586B"/>
            </a:solidFill>
            <a:ln>
              <a:noFill/>
            </a:ln>
            <a:effectLst/>
            <a:sp3d/>
          </c:spPr>
          <c:invertIfNegative val="0"/>
          <c:cat>
            <c:strRef>
              <c:f>'4.PV Import Percentage'!$D$38:$K$38</c:f>
              <c:strCache>
                <c:ptCount val="1"/>
                <c:pt idx="0">
                  <c:v>General Second Unit of Quantity, 2018</c:v>
                </c:pt>
              </c:strCache>
            </c:strRef>
          </c:cat>
          <c:val>
            <c:numRef>
              <c:f>'4.PV Import Percentage'!$D$41:$K$41</c:f>
              <c:numCache>
                <c:formatCode>0%</c:formatCode>
                <c:ptCount val="1"/>
                <c:pt idx="0">
                  <c:v>0.19112190647509511</c:v>
                </c:pt>
              </c:numCache>
            </c:numRef>
          </c:val>
          <c:extLst>
            <c:ext xmlns:c16="http://schemas.microsoft.com/office/drawing/2014/chart" uri="{C3380CC4-5D6E-409C-BE32-E72D297353CC}">
              <c16:uniqueId val="{00000002-9C4B-4008-85D7-B6A3A5213511}"/>
            </c:ext>
          </c:extLst>
        </c:ser>
        <c:ser>
          <c:idx val="3"/>
          <c:order val="3"/>
          <c:tx>
            <c:strRef>
              <c:f>'4.PV Import Percentage'!$C$42</c:f>
              <c:strCache>
                <c:ptCount val="1"/>
                <c:pt idx="0">
                  <c:v>Singapore</c:v>
                </c:pt>
              </c:strCache>
            </c:strRef>
          </c:tx>
          <c:spPr>
            <a:solidFill>
              <a:srgbClr val="218380"/>
            </a:solidFill>
            <a:ln>
              <a:noFill/>
            </a:ln>
            <a:effectLst/>
            <a:sp3d/>
          </c:spPr>
          <c:invertIfNegative val="0"/>
          <c:cat>
            <c:strRef>
              <c:f>'4.PV Import Percentage'!$D$38:$K$38</c:f>
              <c:strCache>
                <c:ptCount val="1"/>
                <c:pt idx="0">
                  <c:v>General Second Unit of Quantity, 2018</c:v>
                </c:pt>
              </c:strCache>
            </c:strRef>
          </c:cat>
          <c:val>
            <c:numRef>
              <c:f>'4.PV Import Percentage'!$D$42:$K$42</c:f>
              <c:numCache>
                <c:formatCode>0%</c:formatCode>
                <c:ptCount val="1"/>
                <c:pt idx="0">
                  <c:v>7.691563745455289E-2</c:v>
                </c:pt>
              </c:numCache>
            </c:numRef>
          </c:val>
          <c:extLst>
            <c:ext xmlns:c16="http://schemas.microsoft.com/office/drawing/2014/chart" uri="{C3380CC4-5D6E-409C-BE32-E72D297353CC}">
              <c16:uniqueId val="{00000003-9C4B-4008-85D7-B6A3A5213511}"/>
            </c:ext>
          </c:extLst>
        </c:ser>
        <c:ser>
          <c:idx val="4"/>
          <c:order val="4"/>
          <c:tx>
            <c:strRef>
              <c:f>'4.PV Import Percentage'!$C$43</c:f>
              <c:strCache>
                <c:ptCount val="1"/>
                <c:pt idx="0">
                  <c:v>Mexico</c:v>
                </c:pt>
              </c:strCache>
            </c:strRef>
          </c:tx>
          <c:spPr>
            <a:solidFill>
              <a:srgbClr val="8E9A5E"/>
            </a:solidFill>
            <a:ln>
              <a:noFill/>
            </a:ln>
            <a:effectLst/>
            <a:sp3d/>
          </c:spPr>
          <c:invertIfNegative val="0"/>
          <c:cat>
            <c:strRef>
              <c:f>'4.PV Import Percentage'!$D$38:$K$38</c:f>
              <c:strCache>
                <c:ptCount val="1"/>
                <c:pt idx="0">
                  <c:v>General Second Unit of Quantity, 2018</c:v>
                </c:pt>
              </c:strCache>
            </c:strRef>
          </c:cat>
          <c:val>
            <c:numRef>
              <c:f>'4.PV Import Percentage'!$D$43:$K$43</c:f>
              <c:numCache>
                <c:formatCode>0%</c:formatCode>
                <c:ptCount val="1"/>
                <c:pt idx="0">
                  <c:v>7.4864460824070625E-2</c:v>
                </c:pt>
              </c:numCache>
            </c:numRef>
          </c:val>
          <c:extLst>
            <c:ext xmlns:c16="http://schemas.microsoft.com/office/drawing/2014/chart" uri="{C3380CC4-5D6E-409C-BE32-E72D297353CC}">
              <c16:uniqueId val="{00000004-9C4B-4008-85D7-B6A3A5213511}"/>
            </c:ext>
          </c:extLst>
        </c:ser>
        <c:ser>
          <c:idx val="5"/>
          <c:order val="5"/>
          <c:tx>
            <c:strRef>
              <c:f>'4.PV Import Percentage'!$C$44</c:f>
              <c:strCache>
                <c:ptCount val="1"/>
                <c:pt idx="0">
                  <c:v>Thailand</c:v>
                </c:pt>
              </c:strCache>
            </c:strRef>
          </c:tx>
          <c:spPr>
            <a:solidFill>
              <a:schemeClr val="accent6"/>
            </a:solidFill>
            <a:ln>
              <a:noFill/>
            </a:ln>
            <a:effectLst/>
            <a:sp3d/>
          </c:spPr>
          <c:invertIfNegative val="0"/>
          <c:cat>
            <c:strRef>
              <c:f>'4.PV Import Percentage'!$D$38:$K$38</c:f>
              <c:strCache>
                <c:ptCount val="1"/>
                <c:pt idx="0">
                  <c:v>General Second Unit of Quantity, 2018</c:v>
                </c:pt>
              </c:strCache>
            </c:strRef>
          </c:cat>
          <c:val>
            <c:numRef>
              <c:f>'4.PV Import Percentage'!$D$44:$K$44</c:f>
              <c:numCache>
                <c:formatCode>0%</c:formatCode>
                <c:ptCount val="1"/>
                <c:pt idx="0">
                  <c:v>5.1162380532653651E-2</c:v>
                </c:pt>
              </c:numCache>
            </c:numRef>
          </c:val>
          <c:extLst>
            <c:ext xmlns:c16="http://schemas.microsoft.com/office/drawing/2014/chart" uri="{C3380CC4-5D6E-409C-BE32-E72D297353CC}">
              <c16:uniqueId val="{00000005-9C4B-4008-85D7-B6A3A5213511}"/>
            </c:ext>
          </c:extLst>
        </c:ser>
        <c:ser>
          <c:idx val="6"/>
          <c:order val="6"/>
          <c:tx>
            <c:strRef>
              <c:f>'4.PV Import Percentage'!$C$45</c:f>
              <c:strCache>
                <c:ptCount val="1"/>
                <c:pt idx="0">
                  <c:v>RoW</c:v>
                </c:pt>
              </c:strCache>
            </c:strRef>
          </c:tx>
          <c:spPr>
            <a:solidFill>
              <a:srgbClr val="B7C28D"/>
            </a:solidFill>
            <a:ln>
              <a:noFill/>
            </a:ln>
            <a:effectLst/>
            <a:sp3d/>
          </c:spPr>
          <c:invertIfNegative val="0"/>
          <c:cat>
            <c:strRef>
              <c:f>'4.PV Import Percentage'!$D$38:$K$38</c:f>
              <c:strCache>
                <c:ptCount val="1"/>
                <c:pt idx="0">
                  <c:v>General Second Unit of Quantity, 2018</c:v>
                </c:pt>
              </c:strCache>
            </c:strRef>
          </c:cat>
          <c:val>
            <c:numRef>
              <c:f>'4.PV Import Percentage'!$D$45:$K$45</c:f>
              <c:numCache>
                <c:formatCode>0%</c:formatCode>
                <c:ptCount val="1"/>
                <c:pt idx="0">
                  <c:v>7.5366932999542002E-2</c:v>
                </c:pt>
              </c:numCache>
            </c:numRef>
          </c:val>
          <c:extLst>
            <c:ext xmlns:c16="http://schemas.microsoft.com/office/drawing/2014/chart" uri="{C3380CC4-5D6E-409C-BE32-E72D297353CC}">
              <c16:uniqueId val="{00000006-9C4B-4008-85D7-B6A3A5213511}"/>
            </c:ext>
          </c:extLst>
        </c:ser>
        <c:dLbls>
          <c:showLegendKey val="0"/>
          <c:showVal val="0"/>
          <c:showCatName val="0"/>
          <c:showSerName val="0"/>
          <c:showPercent val="0"/>
          <c:showBubbleSize val="0"/>
        </c:dLbls>
        <c:gapWidth val="150"/>
        <c:shape val="box"/>
        <c:axId val="883185088"/>
        <c:axId val="883189664"/>
        <c:axId val="0"/>
      </c:bar3DChart>
      <c:catAx>
        <c:axId val="883185088"/>
        <c:scaling>
          <c:orientation val="minMax"/>
        </c:scaling>
        <c:delete val="1"/>
        <c:axPos val="b"/>
        <c:numFmt formatCode="General" sourceLinked="1"/>
        <c:majorTickMark val="none"/>
        <c:minorTickMark val="none"/>
        <c:tickLblPos val="nextTo"/>
        <c:crossAx val="883189664"/>
        <c:crosses val="autoZero"/>
        <c:auto val="1"/>
        <c:lblAlgn val="ctr"/>
        <c:lblOffset val="100"/>
        <c:noMultiLvlLbl val="0"/>
      </c:catAx>
      <c:valAx>
        <c:axId val="883189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185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General Second Unit of Quantity, 2019</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'4.PV Import Percentage'!$M$39</c:f>
              <c:strCache>
                <c:ptCount val="1"/>
                <c:pt idx="0">
                  <c:v>Malaysia</c:v>
                </c:pt>
              </c:strCache>
            </c:strRef>
          </c:tx>
          <c:spPr>
            <a:solidFill>
              <a:srgbClr val="D81159"/>
            </a:solidFill>
            <a:ln>
              <a:noFill/>
            </a:ln>
            <a:effectLst/>
            <a:sp3d/>
          </c:spPr>
          <c:invertIfNegative val="0"/>
          <c:cat>
            <c:strRef>
              <c:f>'4.PV Import Percentage'!$N$38:$AA$38</c:f>
              <c:strCache>
                <c:ptCount val="1"/>
                <c:pt idx="0">
                  <c:v>General Second Unit of Quantity, 2019</c:v>
                </c:pt>
              </c:strCache>
            </c:strRef>
          </c:cat>
          <c:val>
            <c:numRef>
              <c:f>'4.PV Import Percentage'!$N$39:$AA$39</c:f>
              <c:numCache>
                <c:formatCode>0%</c:formatCode>
                <c:ptCount val="1"/>
                <c:pt idx="0">
                  <c:v>0.36015488169262466</c:v>
                </c:pt>
              </c:numCache>
            </c:numRef>
          </c:val>
          <c:extLst>
            <c:ext xmlns:c16="http://schemas.microsoft.com/office/drawing/2014/chart" uri="{C3380CC4-5D6E-409C-BE32-E72D297353CC}">
              <c16:uniqueId val="{00000000-84FA-4779-A04F-EF11B55E1ED6}"/>
            </c:ext>
          </c:extLst>
        </c:ser>
        <c:ser>
          <c:idx val="1"/>
          <c:order val="1"/>
          <c:tx>
            <c:strRef>
              <c:f>'4.PV Import Percentage'!$M$40</c:f>
              <c:strCache>
                <c:ptCount val="1"/>
                <c:pt idx="0">
                  <c:v>Vietnam</c:v>
                </c:pt>
              </c:strCache>
            </c:strRef>
          </c:tx>
          <c:spPr>
            <a:solidFill>
              <a:srgbClr val="58586B"/>
            </a:solidFill>
            <a:ln>
              <a:noFill/>
            </a:ln>
            <a:effectLst/>
            <a:sp3d/>
          </c:spPr>
          <c:invertIfNegative val="0"/>
          <c:cat>
            <c:strRef>
              <c:f>'4.PV Import Percentage'!$N$38:$AA$38</c:f>
              <c:strCache>
                <c:ptCount val="1"/>
                <c:pt idx="0">
                  <c:v>General Second Unit of Quantity, 2019</c:v>
                </c:pt>
              </c:strCache>
            </c:strRef>
          </c:cat>
          <c:val>
            <c:numRef>
              <c:f>'4.PV Import Percentage'!$N$40:$AA$40</c:f>
              <c:numCache>
                <c:formatCode>0%</c:formatCode>
                <c:ptCount val="1"/>
                <c:pt idx="0">
                  <c:v>0.26463066496246423</c:v>
                </c:pt>
              </c:numCache>
            </c:numRef>
          </c:val>
          <c:extLst>
            <c:ext xmlns:c16="http://schemas.microsoft.com/office/drawing/2014/chart" uri="{C3380CC4-5D6E-409C-BE32-E72D297353CC}">
              <c16:uniqueId val="{00000001-84FA-4779-A04F-EF11B55E1ED6}"/>
            </c:ext>
          </c:extLst>
        </c:ser>
        <c:ser>
          <c:idx val="2"/>
          <c:order val="2"/>
          <c:tx>
            <c:strRef>
              <c:f>'4.PV Import Percentage'!$M$41</c:f>
              <c:strCache>
                <c:ptCount val="1"/>
                <c:pt idx="0">
                  <c:v>Thailand</c:v>
                </c:pt>
              </c:strCache>
            </c:strRef>
          </c:tx>
          <c:spPr>
            <a:solidFill>
              <a:srgbClr val="8E9A5E"/>
            </a:solidFill>
            <a:ln>
              <a:noFill/>
            </a:ln>
            <a:effectLst/>
            <a:sp3d/>
          </c:spPr>
          <c:invertIfNegative val="0"/>
          <c:cat>
            <c:strRef>
              <c:f>'4.PV Import Percentage'!$N$38:$AA$38</c:f>
              <c:strCache>
                <c:ptCount val="1"/>
                <c:pt idx="0">
                  <c:v>General Second Unit of Quantity, 2019</c:v>
                </c:pt>
              </c:strCache>
            </c:strRef>
          </c:cat>
          <c:val>
            <c:numRef>
              <c:f>'4.PV Import Percentage'!$N$41:$AA$41</c:f>
              <c:numCache>
                <c:formatCode>0%</c:formatCode>
                <c:ptCount val="1"/>
                <c:pt idx="0">
                  <c:v>0.10600894588697599</c:v>
                </c:pt>
              </c:numCache>
            </c:numRef>
          </c:val>
          <c:extLst>
            <c:ext xmlns:c16="http://schemas.microsoft.com/office/drawing/2014/chart" uri="{C3380CC4-5D6E-409C-BE32-E72D297353CC}">
              <c16:uniqueId val="{00000002-84FA-4779-A04F-EF11B55E1ED6}"/>
            </c:ext>
          </c:extLst>
        </c:ser>
        <c:ser>
          <c:idx val="3"/>
          <c:order val="3"/>
          <c:tx>
            <c:strRef>
              <c:f>'4.PV Import Percentage'!$M$42</c:f>
              <c:strCache>
                <c:ptCount val="1"/>
                <c:pt idx="0">
                  <c:v>South Korea</c:v>
                </c:pt>
              </c:strCache>
            </c:strRef>
          </c:tx>
          <c:spPr>
            <a:solidFill>
              <a:srgbClr val="8F2D56"/>
            </a:solidFill>
            <a:ln>
              <a:noFill/>
            </a:ln>
            <a:effectLst/>
            <a:sp3d/>
          </c:spPr>
          <c:invertIfNegative val="0"/>
          <c:cat>
            <c:strRef>
              <c:f>'4.PV Import Percentage'!$N$38:$AA$38</c:f>
              <c:strCache>
                <c:ptCount val="1"/>
                <c:pt idx="0">
                  <c:v>General Second Unit of Quantity, 2019</c:v>
                </c:pt>
              </c:strCache>
            </c:strRef>
          </c:cat>
          <c:val>
            <c:numRef>
              <c:f>'4.PV Import Percentage'!$N$42:$AA$42</c:f>
              <c:numCache>
                <c:formatCode>0%</c:formatCode>
                <c:ptCount val="1"/>
                <c:pt idx="0">
                  <c:v>9.8780917056714268E-2</c:v>
                </c:pt>
              </c:numCache>
            </c:numRef>
          </c:val>
          <c:extLst>
            <c:ext xmlns:c16="http://schemas.microsoft.com/office/drawing/2014/chart" uri="{C3380CC4-5D6E-409C-BE32-E72D297353CC}">
              <c16:uniqueId val="{00000003-84FA-4779-A04F-EF11B55E1ED6}"/>
            </c:ext>
          </c:extLst>
        </c:ser>
        <c:ser>
          <c:idx val="4"/>
          <c:order val="4"/>
          <c:tx>
            <c:strRef>
              <c:f>'4.PV Import Percentage'!$M$43</c:f>
              <c:strCache>
                <c:ptCount val="1"/>
                <c:pt idx="0">
                  <c:v>Singapore</c:v>
                </c:pt>
              </c:strCache>
            </c:strRef>
          </c:tx>
          <c:spPr>
            <a:solidFill>
              <a:srgbClr val="218380"/>
            </a:solidFill>
            <a:ln>
              <a:noFill/>
            </a:ln>
            <a:effectLst/>
            <a:sp3d/>
          </c:spPr>
          <c:invertIfNegative val="0"/>
          <c:cat>
            <c:strRef>
              <c:f>'4.PV Import Percentage'!$N$38:$AA$38</c:f>
              <c:strCache>
                <c:ptCount val="1"/>
                <c:pt idx="0">
                  <c:v>General Second Unit of Quantity, 2019</c:v>
                </c:pt>
              </c:strCache>
            </c:strRef>
          </c:cat>
          <c:val>
            <c:numRef>
              <c:f>'4.PV Import Percentage'!$N$43:$AA$43</c:f>
              <c:numCache>
                <c:formatCode>0%</c:formatCode>
                <c:ptCount val="1"/>
                <c:pt idx="0">
                  <c:v>5.0615389414599414E-2</c:v>
                </c:pt>
              </c:numCache>
            </c:numRef>
          </c:val>
          <c:extLst>
            <c:ext xmlns:c16="http://schemas.microsoft.com/office/drawing/2014/chart" uri="{C3380CC4-5D6E-409C-BE32-E72D297353CC}">
              <c16:uniqueId val="{00000004-84FA-4779-A04F-EF11B55E1ED6}"/>
            </c:ext>
          </c:extLst>
        </c:ser>
        <c:ser>
          <c:idx val="5"/>
          <c:order val="5"/>
          <c:tx>
            <c:strRef>
              <c:f>'4.PV Import Percentage'!$M$44</c:f>
              <c:strCache>
                <c:ptCount val="1"/>
                <c:pt idx="0">
                  <c:v>China</c:v>
                </c:pt>
              </c:strCache>
            </c:strRef>
          </c:tx>
          <c:spPr>
            <a:solidFill>
              <a:srgbClr val="FBB13C"/>
            </a:solidFill>
            <a:ln>
              <a:noFill/>
            </a:ln>
            <a:effectLst/>
            <a:sp3d/>
          </c:spPr>
          <c:invertIfNegative val="0"/>
          <c:cat>
            <c:strRef>
              <c:f>'4.PV Import Percentage'!$N$38:$AA$38</c:f>
              <c:strCache>
                <c:ptCount val="1"/>
                <c:pt idx="0">
                  <c:v>General Second Unit of Quantity, 2019</c:v>
                </c:pt>
              </c:strCache>
            </c:strRef>
          </c:cat>
          <c:val>
            <c:numRef>
              <c:f>'4.PV Import Percentage'!$N$44:$AA$44</c:f>
              <c:numCache>
                <c:formatCode>0%</c:formatCode>
                <c:ptCount val="1"/>
                <c:pt idx="0">
                  <c:v>2.4623866967583306E-2</c:v>
                </c:pt>
              </c:numCache>
            </c:numRef>
          </c:val>
          <c:extLst>
            <c:ext xmlns:c16="http://schemas.microsoft.com/office/drawing/2014/chart" uri="{C3380CC4-5D6E-409C-BE32-E72D297353CC}">
              <c16:uniqueId val="{00000005-84FA-4779-A04F-EF11B55E1ED6}"/>
            </c:ext>
          </c:extLst>
        </c:ser>
        <c:ser>
          <c:idx val="6"/>
          <c:order val="6"/>
          <c:tx>
            <c:strRef>
              <c:f>'4.PV Import Percentage'!$M$45</c:f>
              <c:strCache>
                <c:ptCount val="1"/>
                <c:pt idx="0">
                  <c:v>RoW</c:v>
                </c:pt>
              </c:strCache>
            </c:strRef>
          </c:tx>
          <c:spPr>
            <a:solidFill>
              <a:srgbClr val="B7C28D"/>
            </a:solidFill>
            <a:ln>
              <a:noFill/>
            </a:ln>
            <a:effectLst/>
            <a:sp3d/>
          </c:spPr>
          <c:invertIfNegative val="0"/>
          <c:cat>
            <c:strRef>
              <c:f>'4.PV Import Percentage'!$N$38:$AA$38</c:f>
              <c:strCache>
                <c:ptCount val="1"/>
                <c:pt idx="0">
                  <c:v>General Second Unit of Quantity, 2019</c:v>
                </c:pt>
              </c:strCache>
            </c:strRef>
          </c:cat>
          <c:val>
            <c:numRef>
              <c:f>'4.PV Import Percentage'!$N$45:$AA$45</c:f>
              <c:numCache>
                <c:formatCode>0%</c:formatCode>
                <c:ptCount val="1"/>
                <c:pt idx="0">
                  <c:v>9.518533401903817E-2</c:v>
                </c:pt>
              </c:numCache>
            </c:numRef>
          </c:val>
          <c:extLst>
            <c:ext xmlns:c16="http://schemas.microsoft.com/office/drawing/2014/chart" uri="{C3380CC4-5D6E-409C-BE32-E72D297353CC}">
              <c16:uniqueId val="{00000006-84FA-4779-A04F-EF11B55E1ED6}"/>
            </c:ext>
          </c:extLst>
        </c:ser>
        <c:dLbls>
          <c:showLegendKey val="0"/>
          <c:showVal val="0"/>
          <c:showCatName val="0"/>
          <c:showSerName val="0"/>
          <c:showPercent val="0"/>
          <c:showBubbleSize val="0"/>
        </c:dLbls>
        <c:gapWidth val="150"/>
        <c:shape val="box"/>
        <c:axId val="1432045952"/>
        <c:axId val="1432037632"/>
        <c:axId val="0"/>
      </c:bar3DChart>
      <c:catAx>
        <c:axId val="1432045952"/>
        <c:scaling>
          <c:orientation val="minMax"/>
        </c:scaling>
        <c:delete val="1"/>
        <c:axPos val="b"/>
        <c:numFmt formatCode="General" sourceLinked="1"/>
        <c:majorTickMark val="none"/>
        <c:minorTickMark val="none"/>
        <c:tickLblPos val="nextTo"/>
        <c:crossAx val="1432037632"/>
        <c:crosses val="autoZero"/>
        <c:auto val="1"/>
        <c:lblAlgn val="ctr"/>
        <c:lblOffset val="100"/>
        <c:noMultiLvlLbl val="0"/>
      </c:catAx>
      <c:valAx>
        <c:axId val="14320376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045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General Second Unit of Quantity, 2020</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'4.PV Import Percentage'!$AC$39</c:f>
              <c:strCache>
                <c:ptCount val="1"/>
                <c:pt idx="0">
                  <c:v>Malaysia</c:v>
                </c:pt>
              </c:strCache>
            </c:strRef>
          </c:tx>
          <c:spPr>
            <a:solidFill>
              <a:srgbClr val="D81159"/>
            </a:solidFill>
            <a:ln>
              <a:noFill/>
            </a:ln>
            <a:effectLst/>
            <a:sp3d/>
          </c:spPr>
          <c:invertIfNegative val="0"/>
          <c:cat>
            <c:strRef>
              <c:f>'4.PV Import Percentage'!$AD$38:$AQ$38</c:f>
              <c:strCache>
                <c:ptCount val="1"/>
                <c:pt idx="0">
                  <c:v>General Second Unit of Quantity, 2020</c:v>
                </c:pt>
              </c:strCache>
            </c:strRef>
          </c:cat>
          <c:val>
            <c:numRef>
              <c:f>'4.PV Import Percentage'!$AD$39:$AQ$39</c:f>
              <c:numCache>
                <c:formatCode>0%</c:formatCode>
                <c:ptCount val="1"/>
                <c:pt idx="0">
                  <c:v>0.33193030452348249</c:v>
                </c:pt>
              </c:numCache>
            </c:numRef>
          </c:val>
          <c:extLst>
            <c:ext xmlns:c16="http://schemas.microsoft.com/office/drawing/2014/chart" uri="{C3380CC4-5D6E-409C-BE32-E72D297353CC}">
              <c16:uniqueId val="{00000000-666E-448F-BD05-DD682EC3D2B6}"/>
            </c:ext>
          </c:extLst>
        </c:ser>
        <c:ser>
          <c:idx val="1"/>
          <c:order val="1"/>
          <c:tx>
            <c:strRef>
              <c:f>'4.PV Import Percentage'!$AC$40</c:f>
              <c:strCache>
                <c:ptCount val="1"/>
                <c:pt idx="0">
                  <c:v>Vietnam</c:v>
                </c:pt>
              </c:strCache>
            </c:strRef>
          </c:tx>
          <c:spPr>
            <a:solidFill>
              <a:srgbClr val="58586B"/>
            </a:solidFill>
            <a:ln>
              <a:noFill/>
            </a:ln>
            <a:effectLst/>
            <a:sp3d/>
          </c:spPr>
          <c:invertIfNegative val="0"/>
          <c:cat>
            <c:strRef>
              <c:f>'4.PV Import Percentage'!$AD$38:$AQ$38</c:f>
              <c:strCache>
                <c:ptCount val="1"/>
                <c:pt idx="0">
                  <c:v>General Second Unit of Quantity, 2020</c:v>
                </c:pt>
              </c:strCache>
            </c:strRef>
          </c:cat>
          <c:val>
            <c:numRef>
              <c:f>'4.PV Import Percentage'!$AD$40:$AQ$40</c:f>
              <c:numCache>
                <c:formatCode>0%</c:formatCode>
                <c:ptCount val="1"/>
                <c:pt idx="0">
                  <c:v>0.2230221805950893</c:v>
                </c:pt>
              </c:numCache>
            </c:numRef>
          </c:val>
          <c:extLst>
            <c:ext xmlns:c16="http://schemas.microsoft.com/office/drawing/2014/chart" uri="{C3380CC4-5D6E-409C-BE32-E72D297353CC}">
              <c16:uniqueId val="{00000001-666E-448F-BD05-DD682EC3D2B6}"/>
            </c:ext>
          </c:extLst>
        </c:ser>
        <c:ser>
          <c:idx val="2"/>
          <c:order val="2"/>
          <c:tx>
            <c:strRef>
              <c:f>'4.PV Import Percentage'!$AC$41</c:f>
              <c:strCache>
                <c:ptCount val="1"/>
                <c:pt idx="0">
                  <c:v>Thailand</c:v>
                </c:pt>
              </c:strCache>
            </c:strRef>
          </c:tx>
          <c:spPr>
            <a:solidFill>
              <a:srgbClr val="8E9A5E"/>
            </a:solidFill>
            <a:ln>
              <a:noFill/>
            </a:ln>
            <a:effectLst/>
            <a:sp3d/>
          </c:spPr>
          <c:invertIfNegative val="0"/>
          <c:cat>
            <c:strRef>
              <c:f>'4.PV Import Percentage'!$AD$38:$AQ$38</c:f>
              <c:strCache>
                <c:ptCount val="1"/>
                <c:pt idx="0">
                  <c:v>General Second Unit of Quantity, 2020</c:v>
                </c:pt>
              </c:strCache>
            </c:strRef>
          </c:cat>
          <c:val>
            <c:numRef>
              <c:f>'4.PV Import Percentage'!$AD$41:$AQ$41</c:f>
              <c:numCache>
                <c:formatCode>0%</c:formatCode>
                <c:ptCount val="1"/>
                <c:pt idx="0">
                  <c:v>0.18581693102529206</c:v>
                </c:pt>
              </c:numCache>
            </c:numRef>
          </c:val>
          <c:extLst>
            <c:ext xmlns:c16="http://schemas.microsoft.com/office/drawing/2014/chart" uri="{C3380CC4-5D6E-409C-BE32-E72D297353CC}">
              <c16:uniqueId val="{00000002-666E-448F-BD05-DD682EC3D2B6}"/>
            </c:ext>
          </c:extLst>
        </c:ser>
        <c:ser>
          <c:idx val="3"/>
          <c:order val="3"/>
          <c:tx>
            <c:strRef>
              <c:f>'4.PV Import Percentage'!$AC$42</c:f>
              <c:strCache>
                <c:ptCount val="1"/>
                <c:pt idx="0">
                  <c:v>South Korea</c:v>
                </c:pt>
              </c:strCache>
            </c:strRef>
          </c:tx>
          <c:spPr>
            <a:solidFill>
              <a:srgbClr val="8F2D56"/>
            </a:solidFill>
            <a:ln>
              <a:noFill/>
            </a:ln>
            <a:effectLst/>
            <a:sp3d/>
          </c:spPr>
          <c:invertIfNegative val="0"/>
          <c:cat>
            <c:strRef>
              <c:f>'4.PV Import Percentage'!$AD$38:$AQ$38</c:f>
              <c:strCache>
                <c:ptCount val="1"/>
                <c:pt idx="0">
                  <c:v>General Second Unit of Quantity, 2020</c:v>
                </c:pt>
              </c:strCache>
            </c:strRef>
          </c:cat>
          <c:val>
            <c:numRef>
              <c:f>'4.PV Import Percentage'!$AD$42:$AQ$42</c:f>
              <c:numCache>
                <c:formatCode>0%</c:formatCode>
                <c:ptCount val="1"/>
                <c:pt idx="0">
                  <c:v>9.7528830579407921E-2</c:v>
                </c:pt>
              </c:numCache>
            </c:numRef>
          </c:val>
          <c:extLst>
            <c:ext xmlns:c16="http://schemas.microsoft.com/office/drawing/2014/chart" uri="{C3380CC4-5D6E-409C-BE32-E72D297353CC}">
              <c16:uniqueId val="{00000003-666E-448F-BD05-DD682EC3D2B6}"/>
            </c:ext>
          </c:extLst>
        </c:ser>
        <c:ser>
          <c:idx val="4"/>
          <c:order val="4"/>
          <c:tx>
            <c:strRef>
              <c:f>'4.PV Import Percentage'!$AC$43</c:f>
              <c:strCache>
                <c:ptCount val="1"/>
                <c:pt idx="0">
                  <c:v>China</c:v>
                </c:pt>
              </c:strCache>
            </c:strRef>
          </c:tx>
          <c:spPr>
            <a:solidFill>
              <a:srgbClr val="FBB13C"/>
            </a:solidFill>
            <a:ln>
              <a:noFill/>
            </a:ln>
            <a:effectLst/>
            <a:sp3d/>
          </c:spPr>
          <c:invertIfNegative val="0"/>
          <c:cat>
            <c:strRef>
              <c:f>'4.PV Import Percentage'!$AD$38:$AQ$38</c:f>
              <c:strCache>
                <c:ptCount val="1"/>
                <c:pt idx="0">
                  <c:v>General Second Unit of Quantity, 2020</c:v>
                </c:pt>
              </c:strCache>
            </c:strRef>
          </c:cat>
          <c:val>
            <c:numRef>
              <c:f>'4.PV Import Percentage'!$AD$43:$AQ$43</c:f>
              <c:numCache>
                <c:formatCode>0%</c:formatCode>
                <c:ptCount val="1"/>
                <c:pt idx="0">
                  <c:v>4.9216360250997432E-2</c:v>
                </c:pt>
              </c:numCache>
            </c:numRef>
          </c:val>
          <c:extLst>
            <c:ext xmlns:c16="http://schemas.microsoft.com/office/drawing/2014/chart" uri="{C3380CC4-5D6E-409C-BE32-E72D297353CC}">
              <c16:uniqueId val="{00000004-666E-448F-BD05-DD682EC3D2B6}"/>
            </c:ext>
          </c:extLst>
        </c:ser>
        <c:ser>
          <c:idx val="5"/>
          <c:order val="5"/>
          <c:tx>
            <c:strRef>
              <c:f>'4.PV Import Percentage'!$AC$44</c:f>
              <c:strCache>
                <c:ptCount val="1"/>
                <c:pt idx="0">
                  <c:v>Singapore</c:v>
                </c:pt>
              </c:strCache>
            </c:strRef>
          </c:tx>
          <c:spPr>
            <a:solidFill>
              <a:srgbClr val="218380"/>
            </a:solidFill>
            <a:ln>
              <a:noFill/>
            </a:ln>
            <a:effectLst/>
            <a:sp3d/>
          </c:spPr>
          <c:invertIfNegative val="0"/>
          <c:cat>
            <c:strRef>
              <c:f>'4.PV Import Percentage'!$AD$38:$AQ$38</c:f>
              <c:strCache>
                <c:ptCount val="1"/>
                <c:pt idx="0">
                  <c:v>General Second Unit of Quantity, 2020</c:v>
                </c:pt>
              </c:strCache>
            </c:strRef>
          </c:cat>
          <c:val>
            <c:numRef>
              <c:f>'4.PV Import Percentage'!$AD$44:$AQ$44</c:f>
              <c:numCache>
                <c:formatCode>0%</c:formatCode>
                <c:ptCount val="1"/>
                <c:pt idx="0">
                  <c:v>2.8950483691278072E-2</c:v>
                </c:pt>
              </c:numCache>
            </c:numRef>
          </c:val>
          <c:extLst>
            <c:ext xmlns:c16="http://schemas.microsoft.com/office/drawing/2014/chart" uri="{C3380CC4-5D6E-409C-BE32-E72D297353CC}">
              <c16:uniqueId val="{00000005-666E-448F-BD05-DD682EC3D2B6}"/>
            </c:ext>
          </c:extLst>
        </c:ser>
        <c:ser>
          <c:idx val="6"/>
          <c:order val="6"/>
          <c:tx>
            <c:strRef>
              <c:f>'4.PV Import Percentage'!$AC$45</c:f>
              <c:strCache>
                <c:ptCount val="1"/>
                <c:pt idx="0">
                  <c:v>RoW</c:v>
                </c:pt>
              </c:strCache>
            </c:strRef>
          </c:tx>
          <c:spPr>
            <a:solidFill>
              <a:srgbClr val="B7C28D"/>
            </a:solidFill>
            <a:ln>
              <a:noFill/>
            </a:ln>
            <a:effectLst/>
            <a:sp3d/>
          </c:spPr>
          <c:invertIfNegative val="0"/>
          <c:cat>
            <c:strRef>
              <c:f>'4.PV Import Percentage'!$AD$38:$AQ$38</c:f>
              <c:strCache>
                <c:ptCount val="1"/>
                <c:pt idx="0">
                  <c:v>General Second Unit of Quantity, 2020</c:v>
                </c:pt>
              </c:strCache>
            </c:strRef>
          </c:cat>
          <c:val>
            <c:numRef>
              <c:f>'4.PV Import Percentage'!$AD$45:$AQ$45</c:f>
              <c:numCache>
                <c:formatCode>0%</c:formatCode>
                <c:ptCount val="1"/>
                <c:pt idx="0">
                  <c:v>8.3534909334452734E-2</c:v>
                </c:pt>
              </c:numCache>
            </c:numRef>
          </c:val>
          <c:extLst>
            <c:ext xmlns:c16="http://schemas.microsoft.com/office/drawing/2014/chart" uri="{C3380CC4-5D6E-409C-BE32-E72D297353CC}">
              <c16:uniqueId val="{00000006-666E-448F-BD05-DD682EC3D2B6}"/>
            </c:ext>
          </c:extLst>
        </c:ser>
        <c:dLbls>
          <c:showLegendKey val="0"/>
          <c:showVal val="0"/>
          <c:showCatName val="0"/>
          <c:showSerName val="0"/>
          <c:showPercent val="0"/>
          <c:showBubbleSize val="0"/>
        </c:dLbls>
        <c:gapWidth val="150"/>
        <c:shape val="box"/>
        <c:axId val="1466390320"/>
        <c:axId val="1466387824"/>
        <c:axId val="0"/>
      </c:bar3DChart>
      <c:catAx>
        <c:axId val="1466390320"/>
        <c:scaling>
          <c:orientation val="minMax"/>
        </c:scaling>
        <c:delete val="1"/>
        <c:axPos val="b"/>
        <c:numFmt formatCode="General" sourceLinked="1"/>
        <c:majorTickMark val="none"/>
        <c:minorTickMark val="none"/>
        <c:tickLblPos val="nextTo"/>
        <c:crossAx val="1466387824"/>
        <c:crosses val="autoZero"/>
        <c:auto val="1"/>
        <c:lblAlgn val="ctr"/>
        <c:lblOffset val="100"/>
        <c:noMultiLvlLbl val="0"/>
      </c:catAx>
      <c:valAx>
        <c:axId val="14663878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6390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General Second Unit of Quantity, 2021</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'4.PV Import Percentage'!$AS$39</c:f>
              <c:strCache>
                <c:ptCount val="1"/>
                <c:pt idx="0">
                  <c:v>Thailand</c:v>
                </c:pt>
              </c:strCache>
            </c:strRef>
          </c:tx>
          <c:spPr>
            <a:solidFill>
              <a:srgbClr val="8E9A5E"/>
            </a:solidFill>
            <a:ln>
              <a:noFill/>
            </a:ln>
            <a:effectLst/>
            <a:sp3d/>
          </c:spPr>
          <c:invertIfNegative val="0"/>
          <c:cat>
            <c:strRef>
              <c:f>'4.PV Import Percentage'!$AT$38:$BB$38</c:f>
              <c:strCache>
                <c:ptCount val="1"/>
                <c:pt idx="0">
                  <c:v>General Second Unit of Quantity, 2021</c:v>
                </c:pt>
              </c:strCache>
            </c:strRef>
          </c:cat>
          <c:val>
            <c:numRef>
              <c:f>'4.PV Import Percentage'!$AT$39:$BB$39</c:f>
              <c:numCache>
                <c:formatCode>0%</c:formatCode>
                <c:ptCount val="1"/>
                <c:pt idx="0">
                  <c:v>0.3273900169731494</c:v>
                </c:pt>
              </c:numCache>
            </c:numRef>
          </c:val>
          <c:extLst>
            <c:ext xmlns:c16="http://schemas.microsoft.com/office/drawing/2014/chart" uri="{C3380CC4-5D6E-409C-BE32-E72D297353CC}">
              <c16:uniqueId val="{00000000-A5EC-4293-A894-B3CCDD982B84}"/>
            </c:ext>
          </c:extLst>
        </c:ser>
        <c:ser>
          <c:idx val="1"/>
          <c:order val="1"/>
          <c:tx>
            <c:strRef>
              <c:f>'4.PV Import Percentage'!$AS$40</c:f>
              <c:strCache>
                <c:ptCount val="1"/>
                <c:pt idx="0">
                  <c:v>Malaysia</c:v>
                </c:pt>
              </c:strCache>
            </c:strRef>
          </c:tx>
          <c:spPr>
            <a:solidFill>
              <a:srgbClr val="D81159"/>
            </a:solidFill>
            <a:ln>
              <a:noFill/>
            </a:ln>
            <a:effectLst/>
            <a:sp3d/>
          </c:spPr>
          <c:invertIfNegative val="0"/>
          <c:cat>
            <c:strRef>
              <c:f>'4.PV Import Percentage'!$AT$38:$BB$38</c:f>
              <c:strCache>
                <c:ptCount val="1"/>
                <c:pt idx="0">
                  <c:v>General Second Unit of Quantity, 2021</c:v>
                </c:pt>
              </c:strCache>
            </c:strRef>
          </c:cat>
          <c:val>
            <c:numRef>
              <c:f>'4.PV Import Percentage'!$AT$40:$BB$40</c:f>
              <c:numCache>
                <c:formatCode>0%</c:formatCode>
                <c:ptCount val="1"/>
                <c:pt idx="0">
                  <c:v>0.29170290419885819</c:v>
                </c:pt>
              </c:numCache>
            </c:numRef>
          </c:val>
          <c:extLst>
            <c:ext xmlns:c16="http://schemas.microsoft.com/office/drawing/2014/chart" uri="{C3380CC4-5D6E-409C-BE32-E72D297353CC}">
              <c16:uniqueId val="{00000001-A5EC-4293-A894-B3CCDD982B84}"/>
            </c:ext>
          </c:extLst>
        </c:ser>
        <c:ser>
          <c:idx val="2"/>
          <c:order val="2"/>
          <c:tx>
            <c:strRef>
              <c:f>'4.PV Import Percentage'!$AS$41</c:f>
              <c:strCache>
                <c:ptCount val="1"/>
                <c:pt idx="0">
                  <c:v>Vietnam</c:v>
                </c:pt>
              </c:strCache>
            </c:strRef>
          </c:tx>
          <c:spPr>
            <a:solidFill>
              <a:srgbClr val="58586B"/>
            </a:solidFill>
            <a:ln>
              <a:noFill/>
            </a:ln>
            <a:effectLst/>
            <a:sp3d/>
          </c:spPr>
          <c:invertIfNegative val="0"/>
          <c:cat>
            <c:strRef>
              <c:f>'4.PV Import Percentage'!$AT$38:$BB$38</c:f>
              <c:strCache>
                <c:ptCount val="1"/>
                <c:pt idx="0">
                  <c:v>General Second Unit of Quantity, 2021</c:v>
                </c:pt>
              </c:strCache>
            </c:strRef>
          </c:cat>
          <c:val>
            <c:numRef>
              <c:f>'4.PV Import Percentage'!$AT$41:$BB$41</c:f>
              <c:numCache>
                <c:formatCode>0%</c:formatCode>
                <c:ptCount val="1"/>
                <c:pt idx="0">
                  <c:v>0.22538457550609975</c:v>
                </c:pt>
              </c:numCache>
            </c:numRef>
          </c:val>
          <c:extLst>
            <c:ext xmlns:c16="http://schemas.microsoft.com/office/drawing/2014/chart" uri="{C3380CC4-5D6E-409C-BE32-E72D297353CC}">
              <c16:uniqueId val="{00000002-A5EC-4293-A894-B3CCDD982B84}"/>
            </c:ext>
          </c:extLst>
        </c:ser>
        <c:ser>
          <c:idx val="3"/>
          <c:order val="3"/>
          <c:tx>
            <c:strRef>
              <c:f>'4.PV Import Percentage'!$AS$42</c:f>
              <c:strCache>
                <c:ptCount val="1"/>
                <c:pt idx="0">
                  <c:v>South Korea</c:v>
                </c:pt>
              </c:strCache>
            </c:strRef>
          </c:tx>
          <c:spPr>
            <a:solidFill>
              <a:srgbClr val="8F2D56"/>
            </a:solidFill>
            <a:ln>
              <a:noFill/>
            </a:ln>
            <a:effectLst/>
            <a:sp3d/>
          </c:spPr>
          <c:invertIfNegative val="0"/>
          <c:cat>
            <c:strRef>
              <c:f>'4.PV Import Percentage'!$AT$38:$BB$38</c:f>
              <c:strCache>
                <c:ptCount val="1"/>
                <c:pt idx="0">
                  <c:v>General Second Unit of Quantity, 2021</c:v>
                </c:pt>
              </c:strCache>
            </c:strRef>
          </c:cat>
          <c:val>
            <c:numRef>
              <c:f>'4.PV Import Percentage'!$AT$42:$BB$42</c:f>
              <c:numCache>
                <c:formatCode>0%</c:formatCode>
                <c:ptCount val="1"/>
                <c:pt idx="0">
                  <c:v>6.6243820991661553E-2</c:v>
                </c:pt>
              </c:numCache>
            </c:numRef>
          </c:val>
          <c:extLst>
            <c:ext xmlns:c16="http://schemas.microsoft.com/office/drawing/2014/chart" uri="{C3380CC4-5D6E-409C-BE32-E72D297353CC}">
              <c16:uniqueId val="{00000003-A5EC-4293-A894-B3CCDD982B84}"/>
            </c:ext>
          </c:extLst>
        </c:ser>
        <c:ser>
          <c:idx val="4"/>
          <c:order val="4"/>
          <c:tx>
            <c:strRef>
              <c:f>'4.PV Import Percentage'!$AS$43</c:f>
              <c:strCache>
                <c:ptCount val="1"/>
                <c:pt idx="0">
                  <c:v>Cambodia</c:v>
                </c:pt>
              </c:strCache>
            </c:strRef>
          </c:tx>
          <c:spPr>
            <a:solidFill>
              <a:srgbClr val="73D2DE"/>
            </a:solidFill>
            <a:ln>
              <a:noFill/>
            </a:ln>
            <a:effectLst/>
            <a:sp3d/>
          </c:spPr>
          <c:invertIfNegative val="0"/>
          <c:cat>
            <c:strRef>
              <c:f>'4.PV Import Percentage'!$AT$38:$BB$38</c:f>
              <c:strCache>
                <c:ptCount val="1"/>
                <c:pt idx="0">
                  <c:v>General Second Unit of Quantity, 2021</c:v>
                </c:pt>
              </c:strCache>
            </c:strRef>
          </c:cat>
          <c:val>
            <c:numRef>
              <c:f>'4.PV Import Percentage'!$AT$43:$BB$43</c:f>
              <c:numCache>
                <c:formatCode>0%</c:formatCode>
                <c:ptCount val="1"/>
                <c:pt idx="0">
                  <c:v>3.0718902786237196E-2</c:v>
                </c:pt>
              </c:numCache>
            </c:numRef>
          </c:val>
          <c:extLst>
            <c:ext xmlns:c16="http://schemas.microsoft.com/office/drawing/2014/chart" uri="{C3380CC4-5D6E-409C-BE32-E72D297353CC}">
              <c16:uniqueId val="{00000004-A5EC-4293-A894-B3CCDD982B84}"/>
            </c:ext>
          </c:extLst>
        </c:ser>
        <c:ser>
          <c:idx val="5"/>
          <c:order val="5"/>
          <c:tx>
            <c:strRef>
              <c:f>'4.PV Import Percentage'!$AS$44</c:f>
              <c:strCache>
                <c:ptCount val="1"/>
                <c:pt idx="0">
                  <c:v>Singapore</c:v>
                </c:pt>
              </c:strCache>
            </c:strRef>
          </c:tx>
          <c:spPr>
            <a:solidFill>
              <a:srgbClr val="218380"/>
            </a:solidFill>
            <a:ln>
              <a:noFill/>
            </a:ln>
            <a:effectLst/>
            <a:sp3d/>
          </c:spPr>
          <c:invertIfNegative val="0"/>
          <c:cat>
            <c:strRef>
              <c:f>'4.PV Import Percentage'!$AT$38:$BB$38</c:f>
              <c:strCache>
                <c:ptCount val="1"/>
                <c:pt idx="0">
                  <c:v>General Second Unit of Quantity, 2021</c:v>
                </c:pt>
              </c:strCache>
            </c:strRef>
          </c:cat>
          <c:val>
            <c:numRef>
              <c:f>'4.PV Import Percentage'!$AT$44:$BB$44</c:f>
              <c:numCache>
                <c:formatCode>0%</c:formatCode>
                <c:ptCount val="1"/>
                <c:pt idx="0">
                  <c:v>2.5615149761964127E-2</c:v>
                </c:pt>
              </c:numCache>
            </c:numRef>
          </c:val>
          <c:extLst>
            <c:ext xmlns:c16="http://schemas.microsoft.com/office/drawing/2014/chart" uri="{C3380CC4-5D6E-409C-BE32-E72D297353CC}">
              <c16:uniqueId val="{00000005-A5EC-4293-A894-B3CCDD982B84}"/>
            </c:ext>
          </c:extLst>
        </c:ser>
        <c:ser>
          <c:idx val="6"/>
          <c:order val="6"/>
          <c:tx>
            <c:strRef>
              <c:f>'4.PV Import Percentage'!$AS$45</c:f>
              <c:strCache>
                <c:ptCount val="1"/>
                <c:pt idx="0">
                  <c:v>RoW</c:v>
                </c:pt>
              </c:strCache>
            </c:strRef>
          </c:tx>
          <c:spPr>
            <a:solidFill>
              <a:srgbClr val="B7C28D"/>
            </a:solidFill>
            <a:ln>
              <a:noFill/>
            </a:ln>
            <a:effectLst/>
            <a:sp3d/>
          </c:spPr>
          <c:invertIfNegative val="0"/>
          <c:cat>
            <c:strRef>
              <c:f>'4.PV Import Percentage'!$AT$38:$BB$38</c:f>
              <c:strCache>
                <c:ptCount val="1"/>
                <c:pt idx="0">
                  <c:v>General Second Unit of Quantity, 2021</c:v>
                </c:pt>
              </c:strCache>
            </c:strRef>
          </c:cat>
          <c:val>
            <c:numRef>
              <c:f>'4.PV Import Percentage'!$AT$45:$BB$45</c:f>
              <c:numCache>
                <c:formatCode>0%</c:formatCode>
                <c:ptCount val="1"/>
                <c:pt idx="0">
                  <c:v>3.2944629782029833E-2</c:v>
                </c:pt>
              </c:numCache>
            </c:numRef>
          </c:val>
          <c:extLst>
            <c:ext xmlns:c16="http://schemas.microsoft.com/office/drawing/2014/chart" uri="{C3380CC4-5D6E-409C-BE32-E72D297353CC}">
              <c16:uniqueId val="{00000006-A5EC-4293-A894-B3CCDD982B84}"/>
            </c:ext>
          </c:extLst>
        </c:ser>
        <c:dLbls>
          <c:showLegendKey val="0"/>
          <c:showVal val="0"/>
          <c:showCatName val="0"/>
          <c:showSerName val="0"/>
          <c:showPercent val="0"/>
          <c:showBubbleSize val="0"/>
        </c:dLbls>
        <c:gapWidth val="150"/>
        <c:shape val="box"/>
        <c:axId val="1491549184"/>
        <c:axId val="1430594336"/>
        <c:axId val="0"/>
      </c:bar3DChart>
      <c:catAx>
        <c:axId val="1491549184"/>
        <c:scaling>
          <c:orientation val="minMax"/>
        </c:scaling>
        <c:delete val="1"/>
        <c:axPos val="b"/>
        <c:numFmt formatCode="General" sourceLinked="1"/>
        <c:majorTickMark val="none"/>
        <c:minorTickMark val="none"/>
        <c:tickLblPos val="nextTo"/>
        <c:crossAx val="1430594336"/>
        <c:crosses val="autoZero"/>
        <c:auto val="1"/>
        <c:lblAlgn val="ctr"/>
        <c:lblOffset val="100"/>
        <c:noMultiLvlLbl val="0"/>
      </c:catAx>
      <c:valAx>
        <c:axId val="1430594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549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CO2 Emission Final Energy Carbon Intensity (kg/kWh) level</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'6.Plot'!$B$1:$B$2</c:f>
              <c:strCache>
                <c:ptCount val="2"/>
                <c:pt idx="0">
                  <c:v>United States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'6.Plot'!$A$3:$A$11</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'6.Plot'!$B$3:$B$11</c:f>
              <c:numCache>
                <c:formatCode>General</c:formatCode>
                <c:ptCount val="9"/>
                <c:pt idx="0">
                  <c:v>0.30419975664019466</c:v>
                </c:pt>
                <c:pt idx="1">
                  <c:v>0.29915976067219141</c:v>
                </c:pt>
                <c:pt idx="2">
                  <c:v>0.29159976672018662</c:v>
                </c:pt>
                <c:pt idx="3">
                  <c:v>0.28979976816018543</c:v>
                </c:pt>
                <c:pt idx="4">
                  <c:v>0.28655977075218336</c:v>
                </c:pt>
                <c:pt idx="5">
                  <c:v>0.28043977564817951</c:v>
                </c:pt>
                <c:pt idx="6">
                  <c:v>0.27431978054417555</c:v>
                </c:pt>
                <c:pt idx="7">
                  <c:v>0.26891978486417212</c:v>
                </c:pt>
                <c:pt idx="8">
                  <c:v>0.26531978774416981</c:v>
                </c:pt>
              </c:numCache>
            </c:numRef>
          </c:val>
          <c:smooth val="0"/>
          <c:extLst>
            <c:ext xmlns:c16="http://schemas.microsoft.com/office/drawing/2014/chart" uri="{C3380CC4-5D6E-409C-BE32-E72D297353CC}">
              <c16:uniqueId val="{00000000-7DEA-42E7-9007-94BE757A558C}"/>
            </c:ext>
          </c:extLst>
        </c:ser>
        <c:ser>
          <c:idx val="1"/>
          <c:order val="1"/>
          <c:tx>
            <c:strRef>
              <c:f>'6.Plot'!$C$1:$C$2</c:f>
              <c:strCache>
                <c:ptCount val="2"/>
                <c:pt idx="0">
                  <c:v>Malaysia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'6.Plot'!$A$3:$A$11</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'6.Plot'!$C$3:$C$11</c:f>
              <c:numCache>
                <c:formatCode>General</c:formatCode>
                <c:ptCount val="9"/>
                <c:pt idx="0">
                  <c:v>0.39095968723225016</c:v>
                </c:pt>
                <c:pt idx="1">
                  <c:v>0.37655969875224093</c:v>
                </c:pt>
                <c:pt idx="2">
                  <c:v>0.35531971574422738</c:v>
                </c:pt>
                <c:pt idx="3">
                  <c:v>0.33947972841621721</c:v>
                </c:pt>
                <c:pt idx="4">
                  <c:v>0.36431970854423312</c:v>
                </c:pt>
                <c:pt idx="5">
                  <c:v>0.37367970105623916</c:v>
                </c:pt>
                <c:pt idx="6">
                  <c:v>0.3373197301442159</c:v>
                </c:pt>
                <c:pt idx="7">
                  <c:v>0.2995197603841917</c:v>
                </c:pt>
                <c:pt idx="8">
                  <c:v>0.31355974915220064</c:v>
                </c:pt>
              </c:numCache>
            </c:numRef>
          </c:val>
          <c:smooth val="0"/>
          <c:extLst>
            <c:ext xmlns:c16="http://schemas.microsoft.com/office/drawing/2014/chart" uri="{C3380CC4-5D6E-409C-BE32-E72D297353CC}">
              <c16:uniqueId val="{00000001-7DEA-42E7-9007-94BE757A558C}"/>
            </c:ext>
          </c:extLst>
        </c:ser>
        <c:ser>
          <c:idx val="2"/>
          <c:order val="2"/>
          <c:tx>
            <c:strRef>
              <c:f>'6.Plot'!$D$1:$D$2</c:f>
              <c:strCache>
                <c:ptCount val="2"/>
                <c:pt idx="0">
                  <c:v>Vietnam</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'6.Plot'!$A$3:$A$11</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'6.Plot'!$D$3:$D$11</c:f>
              <c:numCache>
                <c:formatCode>General</c:formatCode>
                <c:ptCount val="9"/>
                <c:pt idx="0">
                  <c:v>0.22463982028814375</c:v>
                </c:pt>
                <c:pt idx="1">
                  <c:v>0.22103982316814147</c:v>
                </c:pt>
                <c:pt idx="2">
                  <c:v>0.2170798263361389</c:v>
                </c:pt>
                <c:pt idx="3">
                  <c:v>0.21599982720013822</c:v>
                </c:pt>
                <c:pt idx="4">
                  <c:v>0.22463982028814375</c:v>
                </c:pt>
                <c:pt idx="5">
                  <c:v>0.26747978601617117</c:v>
                </c:pt>
                <c:pt idx="6">
                  <c:v>0.27107978313617342</c:v>
                </c:pt>
                <c:pt idx="7">
                  <c:v>0.25667979465616425</c:v>
                </c:pt>
                <c:pt idx="8">
                  <c:v>0.32327974137620691</c:v>
                </c:pt>
              </c:numCache>
            </c:numRef>
          </c:val>
          <c:smooth val="0"/>
          <c:extLst>
            <c:ext xmlns:c16="http://schemas.microsoft.com/office/drawing/2014/chart" uri="{C3380CC4-5D6E-409C-BE32-E72D297353CC}">
              <c16:uniqueId val="{00000002-7DEA-42E7-9007-94BE757A558C}"/>
            </c:ext>
          </c:extLst>
        </c:ser>
        <c:ser>
          <c:idx val="3"/>
          <c:order val="3"/>
          <c:tx>
            <c:strRef>
              <c:f>'6.Plot'!$E$1:$E$2</c:f>
              <c:strCache>
                <c:ptCount val="2"/>
                <c:pt idx="0">
                  <c:v>Korea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'6.Plot'!$A$3:$A$11</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'6.Plot'!$E$3:$E$11</c:f>
              <c:numCache>
                <c:formatCode>General</c:formatCode>
                <c:ptCount val="9"/>
                <c:pt idx="0">
                  <c:v>0.30059975952019236</c:v>
                </c:pt>
                <c:pt idx="1">
                  <c:v>0.30527975577619537</c:v>
                </c:pt>
                <c:pt idx="2">
                  <c:v>0.29843976124819099</c:v>
                </c:pt>
                <c:pt idx="3">
                  <c:v>0.29339976528018774</c:v>
                </c:pt>
                <c:pt idx="4">
                  <c:v>0.28619977104018313</c:v>
                </c:pt>
                <c:pt idx="5">
                  <c:v>0.28907976873618496</c:v>
                </c:pt>
                <c:pt idx="6">
                  <c:v>0.28367977305618153</c:v>
                </c:pt>
                <c:pt idx="7">
                  <c:v>0.28187977449618035</c:v>
                </c:pt>
                <c:pt idx="8">
                  <c:v>0.28583977132818295</c:v>
                </c:pt>
              </c:numCache>
            </c:numRef>
          </c:val>
          <c:smooth val="0"/>
          <c:extLst>
            <c:ext xmlns:c16="http://schemas.microsoft.com/office/drawing/2014/chart" uri="{C3380CC4-5D6E-409C-BE32-E72D297353CC}">
              <c16:uniqueId val="{00000003-7DEA-42E7-9007-94BE757A558C}"/>
            </c:ext>
          </c:extLst>
        </c:ser>
        <c:ser>
          <c:idx val="4"/>
          <c:order val="4"/>
          <c:tx>
            <c:strRef>
              <c:f>'6.Plot'!$F$1:$F$2</c:f>
              <c:strCache>
                <c:ptCount val="2"/>
                <c:pt idx="0">
                  <c:v>Thailand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'6.Plot'!$A$3:$A$11</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'6.Plot'!$F$3:$F$11</c:f>
              <c:numCache>
                <c:formatCode>General</c:formatCode>
                <c:ptCount val="9"/>
                <c:pt idx="0">
                  <c:v>0.2264398188481449</c:v>
                </c:pt>
                <c:pt idx="1">
                  <c:v>0.22247982201614236</c:v>
                </c:pt>
                <c:pt idx="2">
                  <c:v>0.22355982115214307</c:v>
                </c:pt>
                <c:pt idx="3">
                  <c:v>0.22175982259214191</c:v>
                </c:pt>
                <c:pt idx="4">
                  <c:v>0.2170798263361389</c:v>
                </c:pt>
                <c:pt idx="5">
                  <c:v>0.21743982604813916</c:v>
                </c:pt>
                <c:pt idx="6">
                  <c:v>0.21599982720013822</c:v>
                </c:pt>
                <c:pt idx="7">
                  <c:v>0.2120398303681357</c:v>
                </c:pt>
                <c:pt idx="8">
                  <c:v>0.20699983440013248</c:v>
                </c:pt>
              </c:numCache>
            </c:numRef>
          </c:val>
          <c:smooth val="0"/>
          <c:extLst>
            <c:ext xmlns:c16="http://schemas.microsoft.com/office/drawing/2014/chart" uri="{C3380CC4-5D6E-409C-BE32-E72D297353CC}">
              <c16:uniqueId val="{00000004-7DEA-42E7-9007-94BE757A558C}"/>
            </c:ext>
          </c:extLst>
        </c:ser>
        <c:ser>
          <c:idx val="5"/>
          <c:order val="5"/>
          <c:tx>
            <c:strRef>
              <c:f>'6.Plot'!$G$1:$G$2</c:f>
              <c:strCache>
                <c:ptCount val="2"/>
                <c:pt idx="0">
                  <c:v>China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'6.Plot'!$A$3:$A$11</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'6.Plot'!$G$3:$G$11</c:f>
              <c:numCache>
                <c:formatCode>General</c:formatCode>
                <c:ptCount val="9"/>
                <c:pt idx="0">
                  <c:v>0.40931967254426194</c:v>
                </c:pt>
                <c:pt idx="1">
                  <c:v>0.42263966188827046</c:v>
                </c:pt>
                <c:pt idx="2">
                  <c:v>0.41831966534426773</c:v>
                </c:pt>
                <c:pt idx="3">
                  <c:v>0.42155966275226975</c:v>
                </c:pt>
                <c:pt idx="4">
                  <c:v>0.40751967398426081</c:v>
                </c:pt>
                <c:pt idx="5">
                  <c:v>0.39887968089625525</c:v>
                </c:pt>
                <c:pt idx="6">
                  <c:v>0.39455968435225247</c:v>
                </c:pt>
                <c:pt idx="7">
                  <c:v>0.39815968147225472</c:v>
                </c:pt>
                <c:pt idx="8">
                  <c:v>0.39815968147225472</c:v>
                </c:pt>
              </c:numCache>
            </c:numRef>
          </c:val>
          <c:smooth val="0"/>
          <c:extLst>
            <c:ext xmlns:c16="http://schemas.microsoft.com/office/drawing/2014/chart" uri="{C3380CC4-5D6E-409C-BE32-E72D297353CC}">
              <c16:uniqueId val="{00000005-7DEA-42E7-9007-94BE757A558C}"/>
            </c:ext>
          </c:extLst>
        </c:ser>
        <c:ser>
          <c:idx val="6"/>
          <c:order val="6"/>
          <c:tx>
            <c:strRef>
              <c:f>'6.Plot'!$H$1:$H$2</c:f>
              <c:strCache>
                <c:ptCount val="2"/>
                <c:pt idx="0">
                  <c:v>Singapore</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'6.Plot'!$A$3:$A$11</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'6.Plot'!$H$3:$H$11</c:f>
              <c:numCache>
                <c:formatCode>General</c:formatCode>
                <c:ptCount val="9"/>
                <c:pt idx="0">
                  <c:v>0.23867980905615271</c:v>
                </c:pt>
                <c:pt idx="1">
                  <c:v>0.2354398116481507</c:v>
                </c:pt>
                <c:pt idx="2">
                  <c:v>0.23471981222415023</c:v>
                </c:pt>
                <c:pt idx="3">
                  <c:v>0.22319982144014283</c:v>
                </c:pt>
                <c:pt idx="4">
                  <c:v>0.21311982950413638</c:v>
                </c:pt>
                <c:pt idx="5">
                  <c:v>0.20771983382413292</c:v>
                </c:pt>
                <c:pt idx="6">
                  <c:v>0.21671982662413869</c:v>
                </c:pt>
                <c:pt idx="7">
                  <c:v>0.21311982950413638</c:v>
                </c:pt>
                <c:pt idx="8">
                  <c:v>0.20447983641613082</c:v>
                </c:pt>
              </c:numCache>
            </c:numRef>
          </c:val>
          <c:smooth val="0"/>
          <c:extLst>
            <c:ext xmlns:c16="http://schemas.microsoft.com/office/drawing/2014/chart" uri="{C3380CC4-5D6E-409C-BE32-E72D297353CC}">
              <c16:uniqueId val="{00000006-7DEA-42E7-9007-94BE757A558C}"/>
            </c:ext>
          </c:extLst>
        </c:ser>
        <c:ser>
          <c:idx val="7"/>
          <c:order val="7"/>
          <c:tx>
            <c:strRef>
              <c:f>'6.Plot'!$I$1:$I$2</c:f>
              <c:strCache>
                <c:ptCount val="2"/>
                <c:pt idx="0">
                  <c:v>Mexico</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f>'6.Plot'!$A$3:$A$11</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'6.Plot'!$I$3:$I$11</c:f>
              <c:numCache>
                <c:formatCode>General</c:formatCode>
                <c:ptCount val="9"/>
                <c:pt idx="0">
                  <c:v>0.32291974166420667</c:v>
                </c:pt>
                <c:pt idx="1">
                  <c:v>0.32615973907220869</c:v>
                </c:pt>
                <c:pt idx="2">
                  <c:v>0.33119973504021194</c:v>
                </c:pt>
                <c:pt idx="3">
                  <c:v>0.32327974137620691</c:v>
                </c:pt>
                <c:pt idx="4">
                  <c:v>0.31463974828820135</c:v>
                </c:pt>
                <c:pt idx="5">
                  <c:v>0.31751974598420318</c:v>
                </c:pt>
                <c:pt idx="6">
                  <c:v>0.31499974800020158</c:v>
                </c:pt>
                <c:pt idx="7">
                  <c:v>0.31355974915220064</c:v>
                </c:pt>
                <c:pt idx="8">
                  <c:v>0.30959975232019815</c:v>
                </c:pt>
              </c:numCache>
            </c:numRef>
          </c:val>
          <c:smooth val="0"/>
          <c:extLst>
            <c:ext xmlns:c16="http://schemas.microsoft.com/office/drawing/2014/chart" uri="{C3380CC4-5D6E-409C-BE32-E72D297353CC}">
              <c16:uniqueId val="{00000007-7DEA-42E7-9007-94BE757A558C}"/>
            </c:ext>
          </c:extLst>
        </c:ser>
        <c:ser>
          <c:idx val="8"/>
          <c:order val="8"/>
          <c:tx>
            <c:strRef>
              <c:f>'6.Plot'!$J$1:$J$2</c:f>
              <c:strCache>
                <c:ptCount val="2"/>
                <c:pt idx="0">
                  <c:v>Cambodia</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f>'6.Plot'!$A$3:$A$11</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'6.Plot'!$J$3:$J$11</c:f>
              <c:numCache>
                <c:formatCode>General</c:formatCode>
                <c:ptCount val="9"/>
                <c:pt idx="0">
                  <c:v>8.7119930304055751E-2</c:v>
                </c:pt>
                <c:pt idx="1">
                  <c:v>8.7119930304055751E-2</c:v>
                </c:pt>
                <c:pt idx="2">
                  <c:v>8.6399930880055292E-2</c:v>
                </c:pt>
                <c:pt idx="3">
                  <c:v>8.4959932032054375E-2</c:v>
                </c:pt>
                <c:pt idx="4">
                  <c:v>9.5399923680061047E-2</c:v>
                </c:pt>
                <c:pt idx="5">
                  <c:v>0.11627990697607439</c:v>
                </c:pt>
                <c:pt idx="6">
                  <c:v>0.12563989948808041</c:v>
                </c:pt>
                <c:pt idx="7">
                  <c:v>0.13967988825608937</c:v>
                </c:pt>
                <c:pt idx="8">
                  <c:v>0.12815989747208201</c:v>
                </c:pt>
              </c:numCache>
            </c:numRef>
          </c:val>
          <c:smooth val="0"/>
          <c:extLst>
            <c:ext xmlns:c16="http://schemas.microsoft.com/office/drawing/2014/chart" uri="{C3380CC4-5D6E-409C-BE32-E72D297353CC}">
              <c16:uniqueId val="{00000008-7DEA-42E7-9007-94BE757A558C}"/>
            </c:ext>
          </c:extLst>
        </c:ser>
        <c:dLbls>
          <c:showLegendKey val="0"/>
          <c:showVal val="0"/>
          <c:showCatName val="0"/>
          <c:showSerName val="0"/>
          <c:showPercent val="0"/>
          <c:showBubbleSize val="0"/>
        </c:dLbls>
        <c:marker val="1"/>
        <c:smooth val="0"/>
        <c:axId val="1528390976"/>
        <c:axId val="1528392640"/>
      </c:lineChart>
      <c:catAx>
        <c:axId val="15283909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392640"/>
        <c:crosses val="autoZero"/>
        <c:auto val="1"/>
        <c:lblAlgn val="ctr"/>
        <c:lblOffset val="100"/>
        <c:noMultiLvlLbl val="0"/>
      </c:catAx>
      <c:valAx>
        <c:axId val="15283926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kg/kWh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390976"/>
        <c:crosses val="autoZero"/>
        <c:crossBetween val="between"/>
      </c:valAx>
      <c:spPr>
        <a:noFill/>
        <a:ln>
          <a:noFill/>
        </a:ln>
        <a:effectLst/>
      </c:spPr>
    </c:plotArea>
    <c:legend>
      <c:legendPos val="b"/>
      <c:layout>
        <c:manualLayout>
          <c:xMode val="edge"/>
          <c:yMode val="edge"/>
          <c:x val="0.15933350117343381"/>
          <c:y val="0.88235222886991027"/>
          <c:w val="0.79452667644769337"/>
          <c:h val="9.919333276500767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electricity, high voltage, production mix</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'8.Elec Mix Clean'!$A$2</c:f>
              <c:strCache>
                <c:ptCount val="1"/>
                <c:pt idx="0">
                  <c:v>biomass</c:v>
                </c:pt>
              </c:strCache>
            </c:strRef>
          </c:tx>
          <c:spPr>
            <a:solidFill>
              <a:schemeClr val="accent1"/>
            </a:solidFill>
            <a:ln>
              <a:noFill/>
            </a:ln>
            <a:effectLst/>
          </c:spPr>
          <c:invertIfNegative val="0"/>
          <c:cat>
            <c:strRef>
              <c:f>'8.Elec Mix Clean'!$B$1:$Q$1</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Clean'!$B$2:$Q$2</c:f>
              <c:numCache>
                <c:formatCode>General</c:formatCode>
                <c:ptCount val="16"/>
                <c:pt idx="0">
                  <c:v>0.16403999999999999</c:v>
                </c:pt>
                <c:pt idx="1">
                  <c:v>2.4843E-2</c:v>
                </c:pt>
                <c:pt idx="2">
                  <c:v>0.34700999999999999</c:v>
                </c:pt>
                <c:pt idx="3">
                  <c:v>6.2123999999999999E-2</c:v>
                </c:pt>
                <c:pt idx="4">
                  <c:v>2.3488999999999999E-2</c:v>
                </c:pt>
                <c:pt idx="5">
                  <c:v>4.0863000000000002E-3</c:v>
                </c:pt>
                <c:pt idx="6">
                  <c:v>7.5940000000000001E-3</c:v>
                </c:pt>
                <c:pt idx="7">
                  <c:v>0.14788000000000001</c:v>
                </c:pt>
                <c:pt idx="8">
                  <c:v>0.34892000000000001</c:v>
                </c:pt>
                <c:pt idx="9">
                  <c:v>7.5051000000000007E-2</c:v>
                </c:pt>
                <c:pt idx="10">
                  <c:v>4.2035999999999997E-2</c:v>
                </c:pt>
                <c:pt idx="11">
                  <c:v>1.9637999999999999E-2</c:v>
                </c:pt>
                <c:pt idx="12">
                  <c:v>0.18085999999999999</c:v>
                </c:pt>
                <c:pt idx="13">
                  <c:v>3.0655999999999999E-2</c:v>
                </c:pt>
                <c:pt idx="14">
                  <c:v>3.8938000000000002E-3</c:v>
                </c:pt>
                <c:pt idx="15">
                  <c:v>3.875E-2</c:v>
                </c:pt>
              </c:numCache>
            </c:numRef>
          </c:val>
          <c:extLst>
            <c:ext xmlns:c16="http://schemas.microsoft.com/office/drawing/2014/chart" uri="{C3380CC4-5D6E-409C-BE32-E72D297353CC}">
              <c16:uniqueId val="{00000000-16C6-4C1B-A460-00A24AC0D1C9}"/>
            </c:ext>
          </c:extLst>
        </c:ser>
        <c:ser>
          <c:idx val="1"/>
          <c:order val="1"/>
          <c:tx>
            <c:strRef>
              <c:f>'8.Elec Mix Clean'!$A$3</c:f>
              <c:strCache>
                <c:ptCount val="1"/>
                <c:pt idx="0">
                  <c:v>fossil</c:v>
                </c:pt>
              </c:strCache>
            </c:strRef>
          </c:tx>
          <c:spPr>
            <a:solidFill>
              <a:schemeClr val="accent2"/>
            </a:solidFill>
            <a:ln>
              <a:noFill/>
            </a:ln>
            <a:effectLst/>
          </c:spPr>
          <c:invertIfNegative val="0"/>
          <c:cat>
            <c:strRef>
              <c:f>'8.Elec Mix Clean'!$B$1:$Q$1</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Clean'!$B$3:$Q$3</c:f>
              <c:numCache>
                <c:formatCode>General</c:formatCode>
                <c:ptCount val="16"/>
                <c:pt idx="0">
                  <c:v>5.2672999999999996</c:v>
                </c:pt>
                <c:pt idx="1">
                  <c:v>6.3213999999999997</c:v>
                </c:pt>
                <c:pt idx="2">
                  <c:v>6.9059999999999997</c:v>
                </c:pt>
                <c:pt idx="3">
                  <c:v>6.0068000000000001</c:v>
                </c:pt>
                <c:pt idx="4">
                  <c:v>10.811</c:v>
                </c:pt>
                <c:pt idx="5">
                  <c:v>7.1958000000000002</c:v>
                </c:pt>
                <c:pt idx="6">
                  <c:v>11.032</c:v>
                </c:pt>
                <c:pt idx="7">
                  <c:v>6.5755999999999997</c:v>
                </c:pt>
                <c:pt idx="8">
                  <c:v>3.4758</c:v>
                </c:pt>
                <c:pt idx="9">
                  <c:v>9.5410000000000004</c:v>
                </c:pt>
                <c:pt idx="10">
                  <c:v>6.1984000000000004</c:v>
                </c:pt>
                <c:pt idx="11">
                  <c:v>9.3177000000000003</c:v>
                </c:pt>
                <c:pt idx="12">
                  <c:v>8.2437000000000005</c:v>
                </c:pt>
                <c:pt idx="13">
                  <c:v>8.8843999999999994</c:v>
                </c:pt>
                <c:pt idx="14">
                  <c:v>7.5460000000000003</c:v>
                </c:pt>
                <c:pt idx="15">
                  <c:v>5.0696000000000003</c:v>
                </c:pt>
              </c:numCache>
            </c:numRef>
          </c:val>
          <c:extLst>
            <c:ext xmlns:c16="http://schemas.microsoft.com/office/drawing/2014/chart" uri="{C3380CC4-5D6E-409C-BE32-E72D297353CC}">
              <c16:uniqueId val="{00000001-16C6-4C1B-A460-00A24AC0D1C9}"/>
            </c:ext>
          </c:extLst>
        </c:ser>
        <c:ser>
          <c:idx val="2"/>
          <c:order val="2"/>
          <c:tx>
            <c:strRef>
              <c:f>'8.Elec Mix Clean'!$A$4</c:f>
              <c:strCache>
                <c:ptCount val="1"/>
                <c:pt idx="0">
                  <c:v>geothermal</c:v>
                </c:pt>
              </c:strCache>
            </c:strRef>
          </c:tx>
          <c:spPr>
            <a:solidFill>
              <a:schemeClr val="accent3"/>
            </a:solidFill>
            <a:ln>
              <a:noFill/>
            </a:ln>
            <a:effectLst/>
          </c:spPr>
          <c:invertIfNegative val="0"/>
          <c:cat>
            <c:strRef>
              <c:f>'8.Elec Mix Clean'!$B$1:$Q$1</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Clean'!$B$4:$Q$4</c:f>
              <c:numCache>
                <c:formatCode>General</c:formatCode>
                <c:ptCount val="16"/>
                <c:pt idx="0">
                  <c:v>0.15923999999999999</c:v>
                </c:pt>
                <c:pt idx="1">
                  <c:v>3.4757000000000001E-4</c:v>
                </c:pt>
                <c:pt idx="2">
                  <c:v>3.2318000000000001E-4</c:v>
                </c:pt>
                <c:pt idx="3">
                  <c:v>3.0310999999999999E-4</c:v>
                </c:pt>
                <c:pt idx="4">
                  <c:v>4.9686000000000001E-4</c:v>
                </c:pt>
                <c:pt idx="5">
                  <c:v>2.1358E-4</c:v>
                </c:pt>
                <c:pt idx="6">
                  <c:v>3.8067E-4</c:v>
                </c:pt>
                <c:pt idx="7">
                  <c:v>4.0402999999999999E-4</c:v>
                </c:pt>
                <c:pt idx="8">
                  <c:v>1.6673E-4</c:v>
                </c:pt>
                <c:pt idx="9">
                  <c:v>8.0730000000000005E-4</c:v>
                </c:pt>
                <c:pt idx="10">
                  <c:v>5.6572000000000002E-4</c:v>
                </c:pt>
                <c:pt idx="11">
                  <c:v>5.6462999999999999E-4</c:v>
                </c:pt>
                <c:pt idx="12">
                  <c:v>5.2523000000000001E-4</c:v>
                </c:pt>
                <c:pt idx="13">
                  <c:v>1.8295E-4</c:v>
                </c:pt>
                <c:pt idx="14">
                  <c:v>0.13122</c:v>
                </c:pt>
                <c:pt idx="15">
                  <c:v>4.0812999999999998E-4</c:v>
                </c:pt>
              </c:numCache>
            </c:numRef>
          </c:val>
          <c:extLst>
            <c:ext xmlns:c16="http://schemas.microsoft.com/office/drawing/2014/chart" uri="{C3380CC4-5D6E-409C-BE32-E72D297353CC}">
              <c16:uniqueId val="{00000002-16C6-4C1B-A460-00A24AC0D1C9}"/>
            </c:ext>
          </c:extLst>
        </c:ser>
        <c:ser>
          <c:idx val="3"/>
          <c:order val="3"/>
          <c:tx>
            <c:strRef>
              <c:f>'8.Elec Mix Clean'!$A$5</c:f>
              <c:strCache>
                <c:ptCount val="1"/>
                <c:pt idx="0">
                  <c:v>nuclear</c:v>
                </c:pt>
              </c:strCache>
            </c:strRef>
          </c:tx>
          <c:spPr>
            <a:solidFill>
              <a:schemeClr val="accent4"/>
            </a:solidFill>
            <a:ln>
              <a:noFill/>
            </a:ln>
            <a:effectLst/>
          </c:spPr>
          <c:invertIfNegative val="0"/>
          <c:cat>
            <c:strRef>
              <c:f>'8.Elec Mix Clean'!$B$1:$Q$1</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Clean'!$B$5:$Q$5</c:f>
              <c:numCache>
                <c:formatCode>General</c:formatCode>
                <c:ptCount val="16"/>
                <c:pt idx="0">
                  <c:v>1.1197999999999999</c:v>
                </c:pt>
                <c:pt idx="1">
                  <c:v>1.3759999999999999</c:v>
                </c:pt>
                <c:pt idx="2">
                  <c:v>3.2995999999999999</c:v>
                </c:pt>
                <c:pt idx="3">
                  <c:v>4.0583999999999998</c:v>
                </c:pt>
                <c:pt idx="4">
                  <c:v>2.3598999999999998E-2</c:v>
                </c:pt>
                <c:pt idx="5">
                  <c:v>1.9566E-2</c:v>
                </c:pt>
                <c:pt idx="6">
                  <c:v>2.8577000000000002E-2</c:v>
                </c:pt>
                <c:pt idx="7">
                  <c:v>1.0975999999999999</c:v>
                </c:pt>
                <c:pt idx="8">
                  <c:v>4.4531999999999998</c:v>
                </c:pt>
                <c:pt idx="9">
                  <c:v>1.6563000000000001E-2</c:v>
                </c:pt>
                <c:pt idx="10">
                  <c:v>8.2921000000000002E-3</c:v>
                </c:pt>
                <c:pt idx="11">
                  <c:v>2.6610000000000002E-2</c:v>
                </c:pt>
                <c:pt idx="12">
                  <c:v>3.14</c:v>
                </c:pt>
                <c:pt idx="13">
                  <c:v>1.0747E-2</c:v>
                </c:pt>
                <c:pt idx="14">
                  <c:v>0.68684999999999996</c:v>
                </c:pt>
                <c:pt idx="15">
                  <c:v>2.2539E-2</c:v>
                </c:pt>
              </c:numCache>
            </c:numRef>
          </c:val>
          <c:extLst>
            <c:ext xmlns:c16="http://schemas.microsoft.com/office/drawing/2014/chart" uri="{C3380CC4-5D6E-409C-BE32-E72D297353CC}">
              <c16:uniqueId val="{00000003-16C6-4C1B-A460-00A24AC0D1C9}"/>
            </c:ext>
          </c:extLst>
        </c:ser>
        <c:ser>
          <c:idx val="4"/>
          <c:order val="4"/>
          <c:tx>
            <c:strRef>
              <c:f>'8.Elec Mix Clean'!$A$6</c:f>
              <c:strCache>
                <c:ptCount val="1"/>
                <c:pt idx="0">
                  <c:v>primary forest</c:v>
                </c:pt>
              </c:strCache>
            </c:strRef>
          </c:tx>
          <c:spPr>
            <a:solidFill>
              <a:schemeClr val="accent5"/>
            </a:solidFill>
            <a:ln>
              <a:noFill/>
            </a:ln>
            <a:effectLst/>
          </c:spPr>
          <c:invertIfNegative val="0"/>
          <c:cat>
            <c:strRef>
              <c:f>'8.Elec Mix Clean'!$B$1:$Q$1</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Clean'!$B$6:$Q$6</c:f>
              <c:numCache>
                <c:formatCode>0.00E+00</c:formatCode>
                <c:ptCount val="16"/>
                <c:pt idx="0">
                  <c:v>3.7443E-5</c:v>
                </c:pt>
                <c:pt idx="1">
                  <c:v>2.6906E-5</c:v>
                </c:pt>
                <c:pt idx="2">
                  <c:v>4.7803000000000003E-5</c:v>
                </c:pt>
                <c:pt idx="3">
                  <c:v>3.8923E-5</c:v>
                </c:pt>
                <c:pt idx="4" formatCode="General">
                  <c:v>2.4622000000000001E-4</c:v>
                </c:pt>
                <c:pt idx="5">
                  <c:v>2.3930999999999998E-5</c:v>
                </c:pt>
                <c:pt idx="6">
                  <c:v>4.2332000000000001E-5</c:v>
                </c:pt>
                <c:pt idx="7">
                  <c:v>4.4801E-5</c:v>
                </c:pt>
                <c:pt idx="8">
                  <c:v>3.0015E-5</c:v>
                </c:pt>
                <c:pt idx="9">
                  <c:v>5.2275999999999999E-5</c:v>
                </c:pt>
                <c:pt idx="10">
                  <c:v>3.1506E-5</c:v>
                </c:pt>
                <c:pt idx="11">
                  <c:v>4.2772999999999999E-5</c:v>
                </c:pt>
                <c:pt idx="12">
                  <c:v>5.4734000000000001E-5</c:v>
                </c:pt>
                <c:pt idx="13">
                  <c:v>2.2833E-5</c:v>
                </c:pt>
                <c:pt idx="14">
                  <c:v>3.6730000000000002E-5</c:v>
                </c:pt>
                <c:pt idx="15">
                  <c:v>3.0116000000000001E-5</c:v>
                </c:pt>
              </c:numCache>
            </c:numRef>
          </c:val>
          <c:extLst>
            <c:ext xmlns:c16="http://schemas.microsoft.com/office/drawing/2014/chart" uri="{C3380CC4-5D6E-409C-BE32-E72D297353CC}">
              <c16:uniqueId val="{00000004-16C6-4C1B-A460-00A24AC0D1C9}"/>
            </c:ext>
          </c:extLst>
        </c:ser>
        <c:ser>
          <c:idx val="5"/>
          <c:order val="5"/>
          <c:tx>
            <c:strRef>
              <c:f>'8.Elec Mix Clean'!$A$7</c:f>
              <c:strCache>
                <c:ptCount val="1"/>
                <c:pt idx="0">
                  <c:v>solar</c:v>
                </c:pt>
              </c:strCache>
            </c:strRef>
          </c:tx>
          <c:spPr>
            <a:solidFill>
              <a:schemeClr val="accent6"/>
            </a:solidFill>
            <a:ln>
              <a:noFill/>
            </a:ln>
            <a:effectLst/>
          </c:spPr>
          <c:invertIfNegative val="0"/>
          <c:cat>
            <c:strRef>
              <c:f>'8.Elec Mix Clean'!$B$1:$Q$1</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Clean'!$B$7:$Q$7</c:f>
              <c:numCache>
                <c:formatCode>0.00E+00</c:formatCode>
                <c:ptCount val="16"/>
                <c:pt idx="0">
                  <c:v>2.302E-5</c:v>
                </c:pt>
                <c:pt idx="1">
                  <c:v>1.1058E-5</c:v>
                </c:pt>
                <c:pt idx="2">
                  <c:v>1.7581E-5</c:v>
                </c:pt>
                <c:pt idx="3">
                  <c:v>2.4355999999999999E-5</c:v>
                </c:pt>
                <c:pt idx="4">
                  <c:v>7.6907000000000001E-5</c:v>
                </c:pt>
                <c:pt idx="5">
                  <c:v>3.9743000000000002E-5</c:v>
                </c:pt>
                <c:pt idx="6" formatCode="General">
                  <c:v>1.6844000000000001E-4</c:v>
                </c:pt>
                <c:pt idx="7">
                  <c:v>1.5617999999999999E-5</c:v>
                </c:pt>
                <c:pt idx="8">
                  <c:v>2.4895000000000001E-5</c:v>
                </c:pt>
                <c:pt idx="9">
                  <c:v>1.6769000000000002E-5</c:v>
                </c:pt>
                <c:pt idx="10">
                  <c:v>1.2184000000000001E-5</c:v>
                </c:pt>
                <c:pt idx="11">
                  <c:v>1.3899E-5</c:v>
                </c:pt>
                <c:pt idx="12">
                  <c:v>3.6328999999999997E-5</c:v>
                </c:pt>
                <c:pt idx="13">
                  <c:v>3.9930999999999999E-6</c:v>
                </c:pt>
                <c:pt idx="14">
                  <c:v>3.0164000000000001E-5</c:v>
                </c:pt>
                <c:pt idx="15">
                  <c:v>2.3156999999999999E-5</c:v>
                </c:pt>
              </c:numCache>
            </c:numRef>
          </c:val>
          <c:extLst>
            <c:ext xmlns:c16="http://schemas.microsoft.com/office/drawing/2014/chart" uri="{C3380CC4-5D6E-409C-BE32-E72D297353CC}">
              <c16:uniqueId val="{00000005-16C6-4C1B-A460-00A24AC0D1C9}"/>
            </c:ext>
          </c:extLst>
        </c:ser>
        <c:ser>
          <c:idx val="6"/>
          <c:order val="6"/>
          <c:tx>
            <c:strRef>
              <c:f>'8.Elec Mix Clean'!$A$8</c:f>
              <c:strCache>
                <c:ptCount val="1"/>
                <c:pt idx="0">
                  <c:v>water</c:v>
                </c:pt>
              </c:strCache>
            </c:strRef>
          </c:tx>
          <c:spPr>
            <a:solidFill>
              <a:schemeClr val="accent1">
                <a:lumMod val="60000"/>
              </a:schemeClr>
            </a:solidFill>
            <a:ln>
              <a:noFill/>
            </a:ln>
            <a:effectLst/>
          </c:spPr>
          <c:invertIfNegative val="0"/>
          <c:cat>
            <c:strRef>
              <c:f>'8.Elec Mix Clean'!$B$1:$Q$1</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Clean'!$B$8:$Q$8</c:f>
              <c:numCache>
                <c:formatCode>General</c:formatCode>
                <c:ptCount val="16"/>
                <c:pt idx="0">
                  <c:v>0.92113999999999996</c:v>
                </c:pt>
                <c:pt idx="1">
                  <c:v>1.9716000000000001E-2</c:v>
                </c:pt>
                <c:pt idx="2">
                  <c:v>0.13691</c:v>
                </c:pt>
                <c:pt idx="3">
                  <c:v>5.4030000000000002E-2</c:v>
                </c:pt>
                <c:pt idx="4">
                  <c:v>1.5733E-2</c:v>
                </c:pt>
                <c:pt idx="5">
                  <c:v>1.0973999999999999</c:v>
                </c:pt>
                <c:pt idx="6">
                  <c:v>5.9007999999999998E-2</c:v>
                </c:pt>
                <c:pt idx="7">
                  <c:v>0.21956999999999999</c:v>
                </c:pt>
                <c:pt idx="8">
                  <c:v>0.65044000000000002</c:v>
                </c:pt>
                <c:pt idx="9">
                  <c:v>0.65661000000000003</c:v>
                </c:pt>
                <c:pt idx="10">
                  <c:v>1.4200999999999999</c:v>
                </c:pt>
                <c:pt idx="11">
                  <c:v>0.27193000000000001</c:v>
                </c:pt>
                <c:pt idx="12">
                  <c:v>3.6505999999999997E-2</c:v>
                </c:pt>
                <c:pt idx="13">
                  <c:v>6.2502E-3</c:v>
                </c:pt>
                <c:pt idx="14">
                  <c:v>0.47245999999999999</c:v>
                </c:pt>
                <c:pt idx="15">
                  <c:v>2.2719</c:v>
                </c:pt>
              </c:numCache>
            </c:numRef>
          </c:val>
          <c:extLst>
            <c:ext xmlns:c16="http://schemas.microsoft.com/office/drawing/2014/chart" uri="{C3380CC4-5D6E-409C-BE32-E72D297353CC}">
              <c16:uniqueId val="{00000006-16C6-4C1B-A460-00A24AC0D1C9}"/>
            </c:ext>
          </c:extLst>
        </c:ser>
        <c:ser>
          <c:idx val="7"/>
          <c:order val="7"/>
          <c:tx>
            <c:strRef>
              <c:f>'8.Elec Mix Clean'!$A$9</c:f>
              <c:strCache>
                <c:ptCount val="1"/>
                <c:pt idx="0">
                  <c:v>wind</c:v>
                </c:pt>
              </c:strCache>
            </c:strRef>
          </c:tx>
          <c:spPr>
            <a:solidFill>
              <a:schemeClr val="accent2">
                <a:lumMod val="60000"/>
              </a:schemeClr>
            </a:solidFill>
            <a:ln>
              <a:noFill/>
            </a:ln>
            <a:effectLst/>
          </c:spPr>
          <c:invertIfNegative val="0"/>
          <c:cat>
            <c:strRef>
              <c:f>'8.Elec Mix Clean'!$B$1:$Q$1</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Clean'!$B$9:$Q$9</c:f>
              <c:numCache>
                <c:formatCode>General</c:formatCode>
                <c:ptCount val="16"/>
                <c:pt idx="0">
                  <c:v>0.30498999999999998</c:v>
                </c:pt>
                <c:pt idx="1">
                  <c:v>0.72177999999999998</c:v>
                </c:pt>
                <c:pt idx="2">
                  <c:v>1.9463000000000001E-2</c:v>
                </c:pt>
                <c:pt idx="3">
                  <c:v>0.13100999999999999</c:v>
                </c:pt>
                <c:pt idx="4">
                  <c:v>3.6124000000000003E-2</c:v>
                </c:pt>
                <c:pt idx="5">
                  <c:v>7.3726E-2</c:v>
                </c:pt>
                <c:pt idx="6">
                  <c:v>0.23669000000000001</c:v>
                </c:pt>
                <c:pt idx="7">
                  <c:v>1.0516000000000001</c:v>
                </c:pt>
                <c:pt idx="8">
                  <c:v>0.14221</c:v>
                </c:pt>
                <c:pt idx="9">
                  <c:v>2.3839999999999998E-3</c:v>
                </c:pt>
                <c:pt idx="10">
                  <c:v>9.4477999999999993E-3</c:v>
                </c:pt>
                <c:pt idx="11">
                  <c:v>6.0287E-2</c:v>
                </c:pt>
                <c:pt idx="12">
                  <c:v>2.1297E-2</c:v>
                </c:pt>
                <c:pt idx="13">
                  <c:v>1.32E-3</c:v>
                </c:pt>
                <c:pt idx="14">
                  <c:v>4.0759999999999998E-2</c:v>
                </c:pt>
                <c:pt idx="15">
                  <c:v>2.6129999999999999E-3</c:v>
                </c:pt>
              </c:numCache>
            </c:numRef>
          </c:val>
          <c:extLst>
            <c:ext xmlns:c16="http://schemas.microsoft.com/office/drawing/2014/chart" uri="{C3380CC4-5D6E-409C-BE32-E72D297353CC}">
              <c16:uniqueId val="{00000007-16C6-4C1B-A460-00A24AC0D1C9}"/>
            </c:ext>
          </c:extLst>
        </c:ser>
        <c:dLbls>
          <c:showLegendKey val="0"/>
          <c:showVal val="0"/>
          <c:showCatName val="0"/>
          <c:showSerName val="0"/>
          <c:showPercent val="0"/>
          <c:showBubbleSize val="0"/>
        </c:dLbls>
        <c:gapWidth val="150"/>
        <c:overlap val="100"/>
        <c:axId val="759178000"/>
        <c:axId val="875049584"/>
      </c:barChart>
      <c:catAx>
        <c:axId val="7591780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CN"/>
                  <a:t>Regions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049584"/>
        <c:crosses val="autoZero"/>
        <c:auto val="1"/>
        <c:lblAlgn val="ctr"/>
        <c:lblOffset val="100"/>
        <c:noMultiLvlLbl val="0"/>
      </c:catAx>
      <c:valAx>
        <c:axId val="875049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CN"/>
                  <a:t>MJ</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178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market for electricity, high voltage</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'8.Elec Mix Clean'!$A$13</c:f>
              <c:strCache>
                <c:ptCount val="1"/>
                <c:pt idx="0">
                  <c:v>biomass</c:v>
                </c:pt>
              </c:strCache>
            </c:strRef>
          </c:tx>
          <c:spPr>
            <a:solidFill>
              <a:schemeClr val="accent1"/>
            </a:solidFill>
            <a:ln>
              <a:noFill/>
            </a:ln>
            <a:effectLst/>
          </c:spPr>
          <c:invertIfNegative val="0"/>
          <c:cat>
            <c:strRef>
              <c:f>'8.Elec Mix Clean'!$B$12:$Q$12</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Clean'!$B$13:$Q$13</c:f>
              <c:numCache>
                <c:formatCode>General</c:formatCode>
                <c:ptCount val="16"/>
                <c:pt idx="0">
                  <c:v>0.16496</c:v>
                </c:pt>
                <c:pt idx="1">
                  <c:v>2.5405E-2</c:v>
                </c:pt>
                <c:pt idx="2">
                  <c:v>0.35388999999999998</c:v>
                </c:pt>
                <c:pt idx="3">
                  <c:v>6.3465999999999995E-2</c:v>
                </c:pt>
                <c:pt idx="4">
                  <c:v>2.4091999999999999E-2</c:v>
                </c:pt>
                <c:pt idx="5">
                  <c:v>4.3118999999999996E-3</c:v>
                </c:pt>
                <c:pt idx="6">
                  <c:v>7.8943999999999993E-3</c:v>
                </c:pt>
                <c:pt idx="7">
                  <c:v>0.14643999999999999</c:v>
                </c:pt>
                <c:pt idx="8">
                  <c:v>0.32396999999999998</c:v>
                </c:pt>
                <c:pt idx="9">
                  <c:v>7.7354999999999993E-2</c:v>
                </c:pt>
                <c:pt idx="10">
                  <c:v>4.3610000000000003E-2</c:v>
                </c:pt>
                <c:pt idx="11">
                  <c:v>2.0389999999999998E-2</c:v>
                </c:pt>
                <c:pt idx="12">
                  <c:v>0.18329000000000001</c:v>
                </c:pt>
                <c:pt idx="13">
                  <c:v>3.0935000000000001E-2</c:v>
                </c:pt>
                <c:pt idx="14">
                  <c:v>4.8482000000000004E-3</c:v>
                </c:pt>
                <c:pt idx="15">
                  <c:v>4.1591000000000003E-2</c:v>
                </c:pt>
              </c:numCache>
            </c:numRef>
          </c:val>
          <c:extLst>
            <c:ext xmlns:c16="http://schemas.microsoft.com/office/drawing/2014/chart" uri="{C3380CC4-5D6E-409C-BE32-E72D297353CC}">
              <c16:uniqueId val="{00000000-BF23-47F9-B495-A9E210C67815}"/>
            </c:ext>
          </c:extLst>
        </c:ser>
        <c:ser>
          <c:idx val="1"/>
          <c:order val="1"/>
          <c:tx>
            <c:strRef>
              <c:f>'8.Elec Mix Clean'!$A$14</c:f>
              <c:strCache>
                <c:ptCount val="1"/>
                <c:pt idx="0">
                  <c:v>fossil</c:v>
                </c:pt>
              </c:strCache>
            </c:strRef>
          </c:tx>
          <c:spPr>
            <a:solidFill>
              <a:schemeClr val="accent2"/>
            </a:solidFill>
            <a:ln>
              <a:noFill/>
            </a:ln>
            <a:effectLst/>
          </c:spPr>
          <c:invertIfNegative val="0"/>
          <c:cat>
            <c:strRef>
              <c:f>'8.Elec Mix Clean'!$B$12:$Q$12</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Clean'!$B$14:$Q$14</c:f>
              <c:numCache>
                <c:formatCode>General</c:formatCode>
                <c:ptCount val="16"/>
                <c:pt idx="0">
                  <c:v>5.3433000000000002</c:v>
                </c:pt>
                <c:pt idx="1">
                  <c:v>6.4572000000000003</c:v>
                </c:pt>
                <c:pt idx="2">
                  <c:v>7.0481999999999996</c:v>
                </c:pt>
                <c:pt idx="3">
                  <c:v>6.1306000000000003</c:v>
                </c:pt>
                <c:pt idx="4">
                  <c:v>11.029</c:v>
                </c:pt>
                <c:pt idx="5">
                  <c:v>7.3414999999999999</c:v>
                </c:pt>
                <c:pt idx="6">
                  <c:v>11.262</c:v>
                </c:pt>
                <c:pt idx="7">
                  <c:v>6.5179</c:v>
                </c:pt>
                <c:pt idx="8">
                  <c:v>3.2999000000000001</c:v>
                </c:pt>
                <c:pt idx="9">
                  <c:v>9.8249999999999993</c:v>
                </c:pt>
                <c:pt idx="10">
                  <c:v>6.3733000000000004</c:v>
                </c:pt>
                <c:pt idx="11">
                  <c:v>9.6125000000000007</c:v>
                </c:pt>
                <c:pt idx="12">
                  <c:v>8.3559000000000001</c:v>
                </c:pt>
                <c:pt idx="13">
                  <c:v>8.9313000000000002</c:v>
                </c:pt>
                <c:pt idx="14">
                  <c:v>7.9832000000000001</c:v>
                </c:pt>
                <c:pt idx="15">
                  <c:v>5.5461</c:v>
                </c:pt>
              </c:numCache>
            </c:numRef>
          </c:val>
          <c:extLst>
            <c:ext xmlns:c16="http://schemas.microsoft.com/office/drawing/2014/chart" uri="{C3380CC4-5D6E-409C-BE32-E72D297353CC}">
              <c16:uniqueId val="{00000001-BF23-47F9-B495-A9E210C67815}"/>
            </c:ext>
          </c:extLst>
        </c:ser>
        <c:ser>
          <c:idx val="2"/>
          <c:order val="2"/>
          <c:tx>
            <c:strRef>
              <c:f>'8.Elec Mix Clean'!$A$15</c:f>
              <c:strCache>
                <c:ptCount val="1"/>
                <c:pt idx="0">
                  <c:v>geothermal</c:v>
                </c:pt>
              </c:strCache>
            </c:strRef>
          </c:tx>
          <c:spPr>
            <a:solidFill>
              <a:schemeClr val="accent3"/>
            </a:solidFill>
            <a:ln>
              <a:noFill/>
            </a:ln>
            <a:effectLst/>
          </c:spPr>
          <c:invertIfNegative val="0"/>
          <c:cat>
            <c:strRef>
              <c:f>'8.Elec Mix Clean'!$B$12:$Q$12</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Clean'!$B$15:$Q$15</c:f>
              <c:numCache>
                <c:formatCode>General</c:formatCode>
                <c:ptCount val="16"/>
                <c:pt idx="0">
                  <c:v>0.16005</c:v>
                </c:pt>
                <c:pt idx="1">
                  <c:v>7.9960000000000003E-4</c:v>
                </c:pt>
                <c:pt idx="2">
                  <c:v>3.3320000000000002E-4</c:v>
                </c:pt>
                <c:pt idx="3">
                  <c:v>3.1269000000000002E-4</c:v>
                </c:pt>
                <c:pt idx="4">
                  <c:v>5.1024999999999996E-4</c:v>
                </c:pt>
                <c:pt idx="5">
                  <c:v>2.2141000000000001E-4</c:v>
                </c:pt>
                <c:pt idx="6">
                  <c:v>3.9207000000000001E-4</c:v>
                </c:pt>
                <c:pt idx="7">
                  <c:v>4.0588000000000001E-4</c:v>
                </c:pt>
                <c:pt idx="8">
                  <c:v>1.7668999999999999E-4</c:v>
                </c:pt>
                <c:pt idx="9">
                  <c:v>8.5647000000000002E-4</c:v>
                </c:pt>
                <c:pt idx="10">
                  <c:v>6.2699999999999995E-4</c:v>
                </c:pt>
                <c:pt idx="11">
                  <c:v>5.8577E-4</c:v>
                </c:pt>
                <c:pt idx="12">
                  <c:v>5.3558000000000002E-4</c:v>
                </c:pt>
                <c:pt idx="13">
                  <c:v>1.8744000000000001E-4</c:v>
                </c:pt>
                <c:pt idx="14">
                  <c:v>0.13575000000000001</c:v>
                </c:pt>
                <c:pt idx="15">
                  <c:v>4.6946999999999999E-4</c:v>
                </c:pt>
              </c:numCache>
            </c:numRef>
          </c:val>
          <c:extLst>
            <c:ext xmlns:c16="http://schemas.microsoft.com/office/drawing/2014/chart" uri="{C3380CC4-5D6E-409C-BE32-E72D297353CC}">
              <c16:uniqueId val="{00000002-BF23-47F9-B495-A9E210C67815}"/>
            </c:ext>
          </c:extLst>
        </c:ser>
        <c:ser>
          <c:idx val="3"/>
          <c:order val="3"/>
          <c:tx>
            <c:strRef>
              <c:f>'8.Elec Mix Clean'!$A$16</c:f>
              <c:strCache>
                <c:ptCount val="1"/>
                <c:pt idx="0">
                  <c:v>nuclear</c:v>
                </c:pt>
              </c:strCache>
            </c:strRef>
          </c:tx>
          <c:spPr>
            <a:solidFill>
              <a:schemeClr val="accent4"/>
            </a:solidFill>
            <a:ln>
              <a:noFill/>
            </a:ln>
            <a:effectLst/>
          </c:spPr>
          <c:invertIfNegative val="0"/>
          <c:cat>
            <c:strRef>
              <c:f>'8.Elec Mix Clean'!$B$12:$Q$12</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Clean'!$B$16:$Q$16</c:f>
              <c:numCache>
                <c:formatCode>General</c:formatCode>
                <c:ptCount val="16"/>
                <c:pt idx="0">
                  <c:v>1.1242000000000001</c:v>
                </c:pt>
                <c:pt idx="1">
                  <c:v>1.4008</c:v>
                </c:pt>
                <c:pt idx="2">
                  <c:v>3.3639000000000001</c:v>
                </c:pt>
                <c:pt idx="3">
                  <c:v>4.1367000000000003</c:v>
                </c:pt>
                <c:pt idx="4">
                  <c:v>2.4320000000000001E-2</c:v>
                </c:pt>
                <c:pt idx="5">
                  <c:v>2.0202999999999999E-2</c:v>
                </c:pt>
                <c:pt idx="6">
                  <c:v>2.9415E-2</c:v>
                </c:pt>
                <c:pt idx="7">
                  <c:v>1.0865</c:v>
                </c:pt>
                <c:pt idx="8">
                  <c:v>5.0308000000000002</c:v>
                </c:pt>
                <c:pt idx="9">
                  <c:v>1.7309999999999999E-2</c:v>
                </c:pt>
                <c:pt idx="10">
                  <c:v>1.4023000000000001E-2</c:v>
                </c:pt>
                <c:pt idx="11">
                  <c:v>2.7695000000000001E-2</c:v>
                </c:pt>
                <c:pt idx="12">
                  <c:v>3.1798000000000002</c:v>
                </c:pt>
                <c:pt idx="13">
                  <c:v>1.1053E-2</c:v>
                </c:pt>
                <c:pt idx="14">
                  <c:v>0.74748000000000003</c:v>
                </c:pt>
                <c:pt idx="15">
                  <c:v>2.2401000000000001E-2</c:v>
                </c:pt>
              </c:numCache>
            </c:numRef>
          </c:val>
          <c:extLst>
            <c:ext xmlns:c16="http://schemas.microsoft.com/office/drawing/2014/chart" uri="{C3380CC4-5D6E-409C-BE32-E72D297353CC}">
              <c16:uniqueId val="{00000003-BF23-47F9-B495-A9E210C67815}"/>
            </c:ext>
          </c:extLst>
        </c:ser>
        <c:ser>
          <c:idx val="4"/>
          <c:order val="4"/>
          <c:tx>
            <c:strRef>
              <c:f>'8.Elec Mix Clean'!$A$17</c:f>
              <c:strCache>
                <c:ptCount val="1"/>
                <c:pt idx="0">
                  <c:v>primary forest</c:v>
                </c:pt>
              </c:strCache>
            </c:strRef>
          </c:tx>
          <c:spPr>
            <a:solidFill>
              <a:schemeClr val="accent5"/>
            </a:solidFill>
            <a:ln>
              <a:noFill/>
            </a:ln>
            <a:effectLst/>
          </c:spPr>
          <c:invertIfNegative val="0"/>
          <c:cat>
            <c:strRef>
              <c:f>'8.Elec Mix Clean'!$B$12:$Q$12</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Clean'!$B$17:$Q$17</c:f>
              <c:numCache>
                <c:formatCode>0.00E+00</c:formatCode>
                <c:ptCount val="16"/>
                <c:pt idx="0">
                  <c:v>4.2039999999999997E-5</c:v>
                </c:pt>
                <c:pt idx="1">
                  <c:v>3.1427000000000003E-5</c:v>
                </c:pt>
                <c:pt idx="2">
                  <c:v>5.2679999999999997E-5</c:v>
                </c:pt>
                <c:pt idx="3">
                  <c:v>4.3619999999999999E-5</c:v>
                </c:pt>
                <c:pt idx="4" formatCode="General">
                  <c:v>2.5494E-4</c:v>
                </c:pt>
                <c:pt idx="5">
                  <c:v>2.8336000000000001E-5</c:v>
                </c:pt>
                <c:pt idx="6">
                  <c:v>4.7135999999999997E-5</c:v>
                </c:pt>
                <c:pt idx="7">
                  <c:v>4.8860000000000003E-5</c:v>
                </c:pt>
                <c:pt idx="8">
                  <c:v>3.4755000000000002E-5</c:v>
                </c:pt>
                <c:pt idx="9">
                  <c:v>5.7768E-5</c:v>
                </c:pt>
                <c:pt idx="10">
                  <c:v>3.6634000000000002E-5</c:v>
                </c:pt>
                <c:pt idx="11">
                  <c:v>4.8081000000000003E-5</c:v>
                </c:pt>
                <c:pt idx="12">
                  <c:v>5.9346999999999999E-5</c:v>
                </c:pt>
                <c:pt idx="13">
                  <c:v>2.6823999999999999E-5</c:v>
                </c:pt>
                <c:pt idx="14">
                  <c:v>4.2925E-5</c:v>
                </c:pt>
                <c:pt idx="15">
                  <c:v>3.6742000000000002E-5</c:v>
                </c:pt>
              </c:numCache>
            </c:numRef>
          </c:val>
          <c:extLst>
            <c:ext xmlns:c16="http://schemas.microsoft.com/office/drawing/2014/chart" uri="{C3380CC4-5D6E-409C-BE32-E72D297353CC}">
              <c16:uniqueId val="{00000004-BF23-47F9-B495-A9E210C67815}"/>
            </c:ext>
          </c:extLst>
        </c:ser>
        <c:ser>
          <c:idx val="5"/>
          <c:order val="5"/>
          <c:tx>
            <c:strRef>
              <c:f>'8.Elec Mix Clean'!$A$18</c:f>
              <c:strCache>
                <c:ptCount val="1"/>
                <c:pt idx="0">
                  <c:v>solar</c:v>
                </c:pt>
              </c:strCache>
            </c:strRef>
          </c:tx>
          <c:spPr>
            <a:solidFill>
              <a:schemeClr val="accent6"/>
            </a:solidFill>
            <a:ln>
              <a:noFill/>
            </a:ln>
            <a:effectLst/>
          </c:spPr>
          <c:invertIfNegative val="0"/>
          <c:cat>
            <c:strRef>
              <c:f>'8.Elec Mix Clean'!$B$12:$Q$12</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Clean'!$B$18:$Q$18</c:f>
              <c:numCache>
                <c:formatCode>0.00E+00</c:formatCode>
                <c:ptCount val="16"/>
                <c:pt idx="0">
                  <c:v>2.3788E-5</c:v>
                </c:pt>
                <c:pt idx="1">
                  <c:v>1.1688000000000001E-5</c:v>
                </c:pt>
                <c:pt idx="2">
                  <c:v>1.8270999999999998E-5</c:v>
                </c:pt>
                <c:pt idx="3">
                  <c:v>2.5173000000000001E-5</c:v>
                </c:pt>
                <c:pt idx="4">
                  <c:v>7.8746999999999997E-5</c:v>
                </c:pt>
                <c:pt idx="5">
                  <c:v>4.0849999999999997E-5</c:v>
                </c:pt>
                <c:pt idx="6" formatCode="General">
                  <c:v>1.7217999999999999E-4</c:v>
                </c:pt>
                <c:pt idx="7">
                  <c:v>1.6101000000000001E-5</c:v>
                </c:pt>
                <c:pt idx="8">
                  <c:v>2.5164000000000002E-5</c:v>
                </c:pt>
                <c:pt idx="9">
                  <c:v>1.7606999999999999E-5</c:v>
                </c:pt>
                <c:pt idx="10">
                  <c:v>1.2894000000000001E-5</c:v>
                </c:pt>
                <c:pt idx="11">
                  <c:v>1.4679E-5</c:v>
                </c:pt>
                <c:pt idx="12">
                  <c:v>3.7132999999999998E-5</c:v>
                </c:pt>
                <c:pt idx="13">
                  <c:v>4.3541000000000004E-6</c:v>
                </c:pt>
                <c:pt idx="14">
                  <c:v>3.1869000000000003E-5</c:v>
                </c:pt>
                <c:pt idx="15">
                  <c:v>2.2833E-5</c:v>
                </c:pt>
              </c:numCache>
            </c:numRef>
          </c:val>
          <c:extLst>
            <c:ext xmlns:c16="http://schemas.microsoft.com/office/drawing/2014/chart" uri="{C3380CC4-5D6E-409C-BE32-E72D297353CC}">
              <c16:uniqueId val="{00000005-BF23-47F9-B495-A9E210C67815}"/>
            </c:ext>
          </c:extLst>
        </c:ser>
        <c:ser>
          <c:idx val="6"/>
          <c:order val="6"/>
          <c:tx>
            <c:strRef>
              <c:f>'8.Elec Mix Clean'!$A$19</c:f>
              <c:strCache>
                <c:ptCount val="1"/>
                <c:pt idx="0">
                  <c:v>water</c:v>
                </c:pt>
              </c:strCache>
            </c:strRef>
          </c:tx>
          <c:spPr>
            <a:solidFill>
              <a:schemeClr val="accent1">
                <a:lumMod val="60000"/>
              </a:schemeClr>
            </a:solidFill>
            <a:ln>
              <a:noFill/>
            </a:ln>
            <a:effectLst/>
          </c:spPr>
          <c:invertIfNegative val="0"/>
          <c:cat>
            <c:strRef>
              <c:f>'8.Elec Mix Clean'!$B$12:$Q$12</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Clean'!$B$19:$Q$19</c:f>
              <c:numCache>
                <c:formatCode>General</c:formatCode>
                <c:ptCount val="16"/>
                <c:pt idx="0">
                  <c:v>0.97277000000000002</c:v>
                </c:pt>
                <c:pt idx="1">
                  <c:v>2.2061000000000001E-2</c:v>
                </c:pt>
                <c:pt idx="2">
                  <c:v>0.14000000000000001</c:v>
                </c:pt>
                <c:pt idx="3">
                  <c:v>5.5500000000000001E-2</c:v>
                </c:pt>
                <c:pt idx="4">
                  <c:v>1.6469999999999999E-2</c:v>
                </c:pt>
                <c:pt idx="5">
                  <c:v>1.1188</c:v>
                </c:pt>
                <c:pt idx="6">
                  <c:v>6.0627E-2</c:v>
                </c:pt>
                <c:pt idx="7">
                  <c:v>0.33015</c:v>
                </c:pt>
                <c:pt idx="8">
                  <c:v>0.71186000000000005</c:v>
                </c:pt>
                <c:pt idx="9">
                  <c:v>0.67591999999999997</c:v>
                </c:pt>
                <c:pt idx="10">
                  <c:v>1.4538</c:v>
                </c:pt>
                <c:pt idx="11">
                  <c:v>0.28072999999999998</c:v>
                </c:pt>
                <c:pt idx="12">
                  <c:v>3.7394999999999998E-2</c:v>
                </c:pt>
                <c:pt idx="13">
                  <c:v>6.7026999999999998E-3</c:v>
                </c:pt>
                <c:pt idx="14">
                  <c:v>0.48970000000000002</c:v>
                </c:pt>
                <c:pt idx="15">
                  <c:v>2.2381000000000002</c:v>
                </c:pt>
              </c:numCache>
            </c:numRef>
          </c:val>
          <c:extLst>
            <c:ext xmlns:c16="http://schemas.microsoft.com/office/drawing/2014/chart" uri="{C3380CC4-5D6E-409C-BE32-E72D297353CC}">
              <c16:uniqueId val="{00000006-BF23-47F9-B495-A9E210C67815}"/>
            </c:ext>
          </c:extLst>
        </c:ser>
        <c:ser>
          <c:idx val="7"/>
          <c:order val="7"/>
          <c:tx>
            <c:strRef>
              <c:f>'8.Elec Mix Clean'!$A$20</c:f>
              <c:strCache>
                <c:ptCount val="1"/>
                <c:pt idx="0">
                  <c:v>wind</c:v>
                </c:pt>
              </c:strCache>
            </c:strRef>
          </c:tx>
          <c:spPr>
            <a:solidFill>
              <a:schemeClr val="accent2">
                <a:lumMod val="60000"/>
              </a:schemeClr>
            </a:solidFill>
            <a:ln>
              <a:noFill/>
            </a:ln>
            <a:effectLst/>
          </c:spPr>
          <c:invertIfNegative val="0"/>
          <c:cat>
            <c:strRef>
              <c:f>'8.Elec Mix Clean'!$B$12:$Q$12</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Clean'!$B$20:$Q$20</c:f>
              <c:numCache>
                <c:formatCode>General</c:formatCode>
                <c:ptCount val="16"/>
                <c:pt idx="0">
                  <c:v>0.30690000000000001</c:v>
                </c:pt>
                <c:pt idx="1">
                  <c:v>0.73358000000000001</c:v>
                </c:pt>
                <c:pt idx="2">
                  <c:v>1.9866999999999999E-2</c:v>
                </c:pt>
                <c:pt idx="3">
                  <c:v>0.13355</c:v>
                </c:pt>
                <c:pt idx="4">
                  <c:v>3.6851000000000002E-2</c:v>
                </c:pt>
                <c:pt idx="5">
                  <c:v>7.5160000000000005E-2</c:v>
                </c:pt>
                <c:pt idx="6">
                  <c:v>0.24146999999999999</c:v>
                </c:pt>
                <c:pt idx="7">
                  <c:v>1.0431999999999999</c:v>
                </c:pt>
                <c:pt idx="8">
                  <c:v>0.16063</c:v>
                </c:pt>
                <c:pt idx="9">
                  <c:v>2.4797999999999999E-3</c:v>
                </c:pt>
                <c:pt idx="10">
                  <c:v>1.017E-2</c:v>
                </c:pt>
                <c:pt idx="11">
                  <c:v>6.2165999999999999E-2</c:v>
                </c:pt>
                <c:pt idx="12">
                  <c:v>2.1590999999999999E-2</c:v>
                </c:pt>
                <c:pt idx="13">
                  <c:v>1.3518E-3</c:v>
                </c:pt>
                <c:pt idx="14">
                  <c:v>6.1452E-2</c:v>
                </c:pt>
                <c:pt idx="15">
                  <c:v>4.0787999999999996E-3</c:v>
                </c:pt>
              </c:numCache>
            </c:numRef>
          </c:val>
          <c:extLst>
            <c:ext xmlns:c16="http://schemas.microsoft.com/office/drawing/2014/chart" uri="{C3380CC4-5D6E-409C-BE32-E72D297353CC}">
              <c16:uniqueId val="{00000007-BF23-47F9-B495-A9E210C67815}"/>
            </c:ext>
          </c:extLst>
        </c:ser>
        <c:dLbls>
          <c:showLegendKey val="0"/>
          <c:showVal val="0"/>
          <c:showCatName val="0"/>
          <c:showSerName val="0"/>
          <c:showPercent val="0"/>
          <c:showBubbleSize val="0"/>
        </c:dLbls>
        <c:gapWidth val="150"/>
        <c:overlap val="100"/>
        <c:axId val="658803376"/>
        <c:axId val="658804624"/>
      </c:barChart>
      <c:catAx>
        <c:axId val="6588033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804624"/>
        <c:crosses val="autoZero"/>
        <c:auto val="1"/>
        <c:lblAlgn val="ctr"/>
        <c:lblOffset val="100"/>
        <c:noMultiLvlLbl val="0"/>
      </c:catAx>
      <c:valAx>
        <c:axId val="6588046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MJ</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803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market for electricity, medium voltage</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'8.Elec Mix Clean'!$A$24</c:f>
              <c:strCache>
                <c:ptCount val="1"/>
                <c:pt idx="0">
                  <c:v>biomass</c:v>
                </c:pt>
              </c:strCache>
            </c:strRef>
          </c:tx>
          <c:spPr>
            <a:solidFill>
              <a:schemeClr val="accent1"/>
            </a:solidFill>
            <a:ln>
              <a:noFill/>
            </a:ln>
            <a:effectLst/>
          </c:spPr>
          <c:invertIfNegative val="0"/>
          <c:cat>
            <c:strRef>
              <c:f>'8.Elec Mix Clean'!$B$23:$J$23</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Clean'!$B$24:$J$24</c:f>
              <c:numCache>
                <c:formatCode>General</c:formatCode>
                <c:ptCount val="9"/>
                <c:pt idx="0">
                  <c:v>0.16669999999999999</c:v>
                </c:pt>
                <c:pt idx="1">
                  <c:v>2.6303E-2</c:v>
                </c:pt>
                <c:pt idx="2">
                  <c:v>0.35581000000000002</c:v>
                </c:pt>
                <c:pt idx="3">
                  <c:v>6.4364000000000005E-2</c:v>
                </c:pt>
                <c:pt idx="4">
                  <c:v>2.4982000000000001E-2</c:v>
                </c:pt>
                <c:pt idx="5">
                  <c:v>5.0696999999999999E-3</c:v>
                </c:pt>
                <c:pt idx="6">
                  <c:v>8.3152999999999994E-3</c:v>
                </c:pt>
                <c:pt idx="7">
                  <c:v>0.14796999999999999</c:v>
                </c:pt>
                <c:pt idx="8">
                  <c:v>0.32036999999999999</c:v>
                </c:pt>
              </c:numCache>
            </c:numRef>
          </c:val>
          <c:extLst>
            <c:ext xmlns:c16="http://schemas.microsoft.com/office/drawing/2014/chart" uri="{C3380CC4-5D6E-409C-BE32-E72D297353CC}">
              <c16:uniqueId val="{00000000-0DC5-4517-8297-887419269691}"/>
            </c:ext>
          </c:extLst>
        </c:ser>
        <c:ser>
          <c:idx val="1"/>
          <c:order val="1"/>
          <c:tx>
            <c:strRef>
              <c:f>'8.Elec Mix Clean'!$A$25</c:f>
              <c:strCache>
                <c:ptCount val="1"/>
                <c:pt idx="0">
                  <c:v>fossil</c:v>
                </c:pt>
              </c:strCache>
            </c:strRef>
          </c:tx>
          <c:spPr>
            <a:solidFill>
              <a:schemeClr val="accent2"/>
            </a:solidFill>
            <a:ln>
              <a:noFill/>
            </a:ln>
            <a:effectLst/>
          </c:spPr>
          <c:invertIfNegative val="0"/>
          <c:cat>
            <c:strRef>
              <c:f>'8.Elec Mix Clean'!$B$23:$J$23</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Clean'!$B$25:$J$25</c:f>
              <c:numCache>
                <c:formatCode>General</c:formatCode>
                <c:ptCount val="9"/>
                <c:pt idx="0">
                  <c:v>5.3822999999999999</c:v>
                </c:pt>
                <c:pt idx="1">
                  <c:v>6.5060000000000002</c:v>
                </c:pt>
                <c:pt idx="2">
                  <c:v>7.0781999999999998</c:v>
                </c:pt>
                <c:pt idx="3">
                  <c:v>6.1529999999999996</c:v>
                </c:pt>
                <c:pt idx="4">
                  <c:v>11.109</c:v>
                </c:pt>
                <c:pt idx="5">
                  <c:v>7.3956</c:v>
                </c:pt>
                <c:pt idx="6">
                  <c:v>10.805</c:v>
                </c:pt>
                <c:pt idx="7">
                  <c:v>6.5595999999999997</c:v>
                </c:pt>
                <c:pt idx="8">
                  <c:v>3.2625999999999999</c:v>
                </c:pt>
              </c:numCache>
            </c:numRef>
          </c:val>
          <c:extLst>
            <c:ext xmlns:c16="http://schemas.microsoft.com/office/drawing/2014/chart" uri="{C3380CC4-5D6E-409C-BE32-E72D297353CC}">
              <c16:uniqueId val="{00000001-0DC5-4517-8297-887419269691}"/>
            </c:ext>
          </c:extLst>
        </c:ser>
        <c:ser>
          <c:idx val="2"/>
          <c:order val="2"/>
          <c:tx>
            <c:strRef>
              <c:f>'8.Elec Mix Clean'!$A$26</c:f>
              <c:strCache>
                <c:ptCount val="1"/>
                <c:pt idx="0">
                  <c:v>geothermal</c:v>
                </c:pt>
              </c:strCache>
            </c:strRef>
          </c:tx>
          <c:spPr>
            <a:solidFill>
              <a:schemeClr val="accent3"/>
            </a:solidFill>
            <a:ln>
              <a:noFill/>
            </a:ln>
            <a:effectLst/>
          </c:spPr>
          <c:invertIfNegative val="0"/>
          <c:cat>
            <c:strRef>
              <c:f>'8.Elec Mix Clean'!$B$23:$J$23</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Clean'!$B$26:$J$26</c:f>
              <c:numCache>
                <c:formatCode>General</c:formatCode>
                <c:ptCount val="9"/>
                <c:pt idx="0">
                  <c:v>0.16105</c:v>
                </c:pt>
                <c:pt idx="1">
                  <c:v>8.1189000000000001E-4</c:v>
                </c:pt>
                <c:pt idx="2">
                  <c:v>3.4136000000000002E-4</c:v>
                </c:pt>
                <c:pt idx="3">
                  <c:v>3.2057E-4</c:v>
                </c:pt>
                <c:pt idx="4">
                  <c:v>5.2063999999999995E-4</c:v>
                </c:pt>
                <c:pt idx="5">
                  <c:v>2.2985E-4</c:v>
                </c:pt>
                <c:pt idx="6">
                  <c:v>3.8364999999999997E-4</c:v>
                </c:pt>
                <c:pt idx="7">
                  <c:v>4.1511E-4</c:v>
                </c:pt>
                <c:pt idx="8">
                  <c:v>1.8164E-4</c:v>
                </c:pt>
              </c:numCache>
            </c:numRef>
          </c:val>
          <c:extLst>
            <c:ext xmlns:c16="http://schemas.microsoft.com/office/drawing/2014/chart" uri="{C3380CC4-5D6E-409C-BE32-E72D297353CC}">
              <c16:uniqueId val="{00000002-0DC5-4517-8297-887419269691}"/>
            </c:ext>
          </c:extLst>
        </c:ser>
        <c:ser>
          <c:idx val="3"/>
          <c:order val="3"/>
          <c:tx>
            <c:strRef>
              <c:f>'8.Elec Mix Clean'!$A$27</c:f>
              <c:strCache>
                <c:ptCount val="1"/>
                <c:pt idx="0">
                  <c:v>nuclear</c:v>
                </c:pt>
              </c:strCache>
            </c:strRef>
          </c:tx>
          <c:spPr>
            <a:solidFill>
              <a:schemeClr val="accent4"/>
            </a:solidFill>
            <a:ln>
              <a:noFill/>
            </a:ln>
            <a:effectLst/>
          </c:spPr>
          <c:invertIfNegative val="0"/>
          <c:cat>
            <c:strRef>
              <c:f>'8.Elec Mix Clean'!$B$23:$J$23</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Clean'!$B$27:$J$27</c:f>
              <c:numCache>
                <c:formatCode>General</c:formatCode>
                <c:ptCount val="9"/>
                <c:pt idx="0">
                  <c:v>1.1315999999999999</c:v>
                </c:pt>
                <c:pt idx="1">
                  <c:v>1.4105000000000001</c:v>
                </c:pt>
                <c:pt idx="2">
                  <c:v>3.3757000000000001</c:v>
                </c:pt>
                <c:pt idx="3">
                  <c:v>4.1481000000000003</c:v>
                </c:pt>
                <c:pt idx="4">
                  <c:v>2.496E-2</c:v>
                </c:pt>
                <c:pt idx="5">
                  <c:v>2.0813000000000002E-2</c:v>
                </c:pt>
                <c:pt idx="6">
                  <c:v>2.8724E-2</c:v>
                </c:pt>
                <c:pt idx="7">
                  <c:v>1.0929</c:v>
                </c:pt>
                <c:pt idx="8">
                  <c:v>4.9640000000000004</c:v>
                </c:pt>
              </c:numCache>
            </c:numRef>
          </c:val>
          <c:extLst>
            <c:ext xmlns:c16="http://schemas.microsoft.com/office/drawing/2014/chart" uri="{C3380CC4-5D6E-409C-BE32-E72D297353CC}">
              <c16:uniqueId val="{00000003-0DC5-4517-8297-887419269691}"/>
            </c:ext>
          </c:extLst>
        </c:ser>
        <c:ser>
          <c:idx val="4"/>
          <c:order val="4"/>
          <c:tx>
            <c:strRef>
              <c:f>'8.Elec Mix Clean'!$A$28</c:f>
              <c:strCache>
                <c:ptCount val="1"/>
                <c:pt idx="0">
                  <c:v>primary forest</c:v>
                </c:pt>
              </c:strCache>
            </c:strRef>
          </c:tx>
          <c:spPr>
            <a:solidFill>
              <a:schemeClr val="accent5"/>
            </a:solidFill>
            <a:ln>
              <a:noFill/>
            </a:ln>
            <a:effectLst/>
          </c:spPr>
          <c:invertIfNegative val="0"/>
          <c:cat>
            <c:strRef>
              <c:f>'8.Elec Mix Clean'!$B$23:$J$23</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Clean'!$B$28:$J$28</c:f>
              <c:numCache>
                <c:formatCode>0.00E+00</c:formatCode>
                <c:ptCount val="9"/>
                <c:pt idx="0">
                  <c:v>4.3278999999999997E-5</c:v>
                </c:pt>
                <c:pt idx="1">
                  <c:v>3.2576000000000001E-5</c:v>
                </c:pt>
                <c:pt idx="2">
                  <c:v>5.3959999999999998E-5</c:v>
                </c:pt>
                <c:pt idx="3">
                  <c:v>4.4870999999999998E-5</c:v>
                </c:pt>
                <c:pt idx="4" formatCode="General">
                  <c:v>2.5757999999999998E-4</c:v>
                </c:pt>
                <c:pt idx="5">
                  <c:v>2.9462E-5</c:v>
                </c:pt>
                <c:pt idx="6">
                  <c:v>4.8498999999999998E-5</c:v>
                </c:pt>
                <c:pt idx="7">
                  <c:v>5.0123000000000001E-5</c:v>
                </c:pt>
                <c:pt idx="8">
                  <c:v>3.6220000000000002E-5</c:v>
                </c:pt>
              </c:numCache>
            </c:numRef>
          </c:val>
          <c:extLst>
            <c:ext xmlns:c16="http://schemas.microsoft.com/office/drawing/2014/chart" uri="{C3380CC4-5D6E-409C-BE32-E72D297353CC}">
              <c16:uniqueId val="{00000004-0DC5-4517-8297-887419269691}"/>
            </c:ext>
          </c:extLst>
        </c:ser>
        <c:ser>
          <c:idx val="5"/>
          <c:order val="5"/>
          <c:tx>
            <c:strRef>
              <c:f>'8.Elec Mix Clean'!$A$29</c:f>
              <c:strCache>
                <c:ptCount val="1"/>
                <c:pt idx="0">
                  <c:v>solar</c:v>
                </c:pt>
              </c:strCache>
            </c:strRef>
          </c:tx>
          <c:spPr>
            <a:solidFill>
              <a:schemeClr val="accent6"/>
            </a:solidFill>
            <a:ln>
              <a:noFill/>
            </a:ln>
            <a:effectLst/>
          </c:spPr>
          <c:invertIfNegative val="0"/>
          <c:cat>
            <c:strRef>
              <c:f>'8.Elec Mix Clean'!$B$23:$J$23</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Clean'!$B$29:$J$29</c:f>
              <c:numCache>
                <c:formatCode>0.00E+00</c:formatCode>
                <c:ptCount val="9"/>
                <c:pt idx="0">
                  <c:v>2.4173E-5</c:v>
                </c:pt>
                <c:pt idx="1">
                  <c:v>1.2002E-5</c:v>
                </c:pt>
                <c:pt idx="2">
                  <c:v>1.8575000000000001E-5</c:v>
                </c:pt>
                <c:pt idx="3">
                  <c:v>2.5483E-5</c:v>
                </c:pt>
                <c:pt idx="4">
                  <c:v>7.9506999999999996E-5</c:v>
                </c:pt>
                <c:pt idx="5">
                  <c:v>4.1353999999999997E-5</c:v>
                </c:pt>
                <c:pt idx="6" formatCode="General">
                  <c:v>1.6538999999999999E-4</c:v>
                </c:pt>
                <c:pt idx="7">
                  <c:v>1.6427999999999999E-5</c:v>
                </c:pt>
                <c:pt idx="8">
                  <c:v>2.51E-5</c:v>
                </c:pt>
              </c:numCache>
            </c:numRef>
          </c:val>
          <c:extLst>
            <c:ext xmlns:c16="http://schemas.microsoft.com/office/drawing/2014/chart" uri="{C3380CC4-5D6E-409C-BE32-E72D297353CC}">
              <c16:uniqueId val="{00000005-0DC5-4517-8297-887419269691}"/>
            </c:ext>
          </c:extLst>
        </c:ser>
        <c:ser>
          <c:idx val="6"/>
          <c:order val="6"/>
          <c:tx>
            <c:strRef>
              <c:f>'8.Elec Mix Clean'!$A$30</c:f>
              <c:strCache>
                <c:ptCount val="1"/>
                <c:pt idx="0">
                  <c:v>water</c:v>
                </c:pt>
              </c:strCache>
            </c:strRef>
          </c:tx>
          <c:spPr>
            <a:solidFill>
              <a:schemeClr val="accent1">
                <a:lumMod val="60000"/>
              </a:schemeClr>
            </a:solidFill>
            <a:ln>
              <a:noFill/>
            </a:ln>
            <a:effectLst/>
          </c:spPr>
          <c:invertIfNegative val="0"/>
          <c:cat>
            <c:strRef>
              <c:f>'8.Elec Mix Clean'!$B$23:$J$23</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Clean'!$B$30:$J$30</c:f>
              <c:numCache>
                <c:formatCode>General</c:formatCode>
                <c:ptCount val="9"/>
                <c:pt idx="0">
                  <c:v>0.97967000000000004</c:v>
                </c:pt>
                <c:pt idx="1">
                  <c:v>2.3119000000000001E-2</c:v>
                </c:pt>
                <c:pt idx="2">
                  <c:v>0.14138000000000001</c:v>
                </c:pt>
                <c:pt idx="3">
                  <c:v>5.6561E-2</c:v>
                </c:pt>
                <c:pt idx="4">
                  <c:v>1.7492000000000001E-2</c:v>
                </c:pt>
                <c:pt idx="5">
                  <c:v>1.127</c:v>
                </c:pt>
                <c:pt idx="6">
                  <c:v>5.9061000000000002E-2</c:v>
                </c:pt>
                <c:pt idx="7">
                  <c:v>0.33285999999999999</c:v>
                </c:pt>
                <c:pt idx="8">
                  <c:v>0.70326</c:v>
                </c:pt>
              </c:numCache>
            </c:numRef>
          </c:val>
          <c:extLst>
            <c:ext xmlns:c16="http://schemas.microsoft.com/office/drawing/2014/chart" uri="{C3380CC4-5D6E-409C-BE32-E72D297353CC}">
              <c16:uniqueId val="{00000006-0DC5-4517-8297-887419269691}"/>
            </c:ext>
          </c:extLst>
        </c:ser>
        <c:ser>
          <c:idx val="7"/>
          <c:order val="7"/>
          <c:tx>
            <c:strRef>
              <c:f>'8.Elec Mix Clean'!$A$31</c:f>
              <c:strCache>
                <c:ptCount val="1"/>
                <c:pt idx="0">
                  <c:v>wind</c:v>
                </c:pt>
              </c:strCache>
            </c:strRef>
          </c:tx>
          <c:spPr>
            <a:solidFill>
              <a:schemeClr val="accent2">
                <a:lumMod val="60000"/>
              </a:schemeClr>
            </a:solidFill>
            <a:ln>
              <a:noFill/>
            </a:ln>
            <a:effectLst/>
          </c:spPr>
          <c:invertIfNegative val="0"/>
          <c:cat>
            <c:strRef>
              <c:f>'8.Elec Mix Clean'!$B$23:$J$23</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Clean'!$B$31:$J$31</c:f>
              <c:numCache>
                <c:formatCode>General</c:formatCode>
                <c:ptCount val="9"/>
                <c:pt idx="0">
                  <c:v>0.30885000000000001</c:v>
                </c:pt>
                <c:pt idx="1">
                  <c:v>0.73848999999999998</c:v>
                </c:pt>
                <c:pt idx="2">
                  <c:v>1.9991999999999999E-2</c:v>
                </c:pt>
                <c:pt idx="3">
                  <c:v>0.13396</c:v>
                </c:pt>
                <c:pt idx="4">
                  <c:v>3.7152999999999999E-2</c:v>
                </c:pt>
                <c:pt idx="5">
                  <c:v>7.5708999999999999E-2</c:v>
                </c:pt>
                <c:pt idx="6">
                  <c:v>0.23155999999999999</c:v>
                </c:pt>
                <c:pt idx="7">
                  <c:v>1.0489999999999999</c:v>
                </c:pt>
                <c:pt idx="8">
                  <c:v>0.15855</c:v>
                </c:pt>
              </c:numCache>
            </c:numRef>
          </c:val>
          <c:extLst>
            <c:ext xmlns:c16="http://schemas.microsoft.com/office/drawing/2014/chart" uri="{C3380CC4-5D6E-409C-BE32-E72D297353CC}">
              <c16:uniqueId val="{00000007-0DC5-4517-8297-887419269691}"/>
            </c:ext>
          </c:extLst>
        </c:ser>
        <c:dLbls>
          <c:showLegendKey val="0"/>
          <c:showVal val="0"/>
          <c:showCatName val="0"/>
          <c:showSerName val="0"/>
          <c:showPercent val="0"/>
          <c:showBubbleSize val="0"/>
        </c:dLbls>
        <c:gapWidth val="150"/>
        <c:overlap val="100"/>
        <c:axId val="874822320"/>
        <c:axId val="874823152"/>
      </c:barChart>
      <c:catAx>
        <c:axId val="8748223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823152"/>
        <c:crosses val="autoZero"/>
        <c:auto val="1"/>
        <c:lblAlgn val="ctr"/>
        <c:lblOffset val="100"/>
        <c:noMultiLvlLbl val="0"/>
      </c:catAx>
      <c:valAx>
        <c:axId val="874823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MJ</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822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market for electricity, low voltage</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'8.Elec Mix Clean'!$A$35</c:f>
              <c:strCache>
                <c:ptCount val="1"/>
                <c:pt idx="0">
                  <c:v>biomass</c:v>
                </c:pt>
              </c:strCache>
            </c:strRef>
          </c:tx>
          <c:spPr>
            <a:solidFill>
              <a:schemeClr val="accent1"/>
            </a:solidFill>
            <a:ln>
              <a:noFill/>
            </a:ln>
            <a:effectLst/>
          </c:spPr>
          <c:invertIfNegative val="0"/>
          <c:cat>
            <c:strRef>
              <c:f>'8.Elec Mix Clean'!$B$34:$J$34</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Clean'!$B$35:$J$35</c:f>
              <c:numCache>
                <c:formatCode>General</c:formatCode>
                <c:ptCount val="9"/>
                <c:pt idx="0">
                  <c:v>0.16206999999999999</c:v>
                </c:pt>
                <c:pt idx="1">
                  <c:v>2.9704999999999999E-2</c:v>
                </c:pt>
                <c:pt idx="2">
                  <c:v>0.36502000000000001</c:v>
                </c:pt>
                <c:pt idx="3">
                  <c:v>6.9013000000000005E-2</c:v>
                </c:pt>
                <c:pt idx="4">
                  <c:v>2.8410000000000001E-2</c:v>
                </c:pt>
                <c:pt idx="5">
                  <c:v>7.6866E-3</c:v>
                </c:pt>
                <c:pt idx="6">
                  <c:v>1.1161000000000001E-2</c:v>
                </c:pt>
                <c:pt idx="7">
                  <c:v>0.15514</c:v>
                </c:pt>
                <c:pt idx="8">
                  <c:v>0.33090999999999998</c:v>
                </c:pt>
              </c:numCache>
            </c:numRef>
          </c:val>
          <c:extLst>
            <c:ext xmlns:c16="http://schemas.microsoft.com/office/drawing/2014/chart" uri="{C3380CC4-5D6E-409C-BE32-E72D297353CC}">
              <c16:uniqueId val="{00000000-49A8-4E87-9302-02823DDEE769}"/>
            </c:ext>
          </c:extLst>
        </c:ser>
        <c:ser>
          <c:idx val="1"/>
          <c:order val="1"/>
          <c:tx>
            <c:strRef>
              <c:f>'8.Elec Mix Clean'!$A$36</c:f>
              <c:strCache>
                <c:ptCount val="1"/>
                <c:pt idx="0">
                  <c:v>fossil</c:v>
                </c:pt>
              </c:strCache>
            </c:strRef>
          </c:tx>
          <c:spPr>
            <a:solidFill>
              <a:schemeClr val="accent2"/>
            </a:solidFill>
            <a:ln>
              <a:noFill/>
            </a:ln>
            <a:effectLst/>
          </c:spPr>
          <c:invertIfNegative val="0"/>
          <c:cat>
            <c:strRef>
              <c:f>'8.Elec Mix Clean'!$B$34:$J$34</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Clean'!$B$36:$J$36</c:f>
              <c:numCache>
                <c:formatCode>General</c:formatCode>
                <c:ptCount val="9"/>
                <c:pt idx="0">
                  <c:v>5.1810999999999998</c:v>
                </c:pt>
                <c:pt idx="1">
                  <c:v>6.6748000000000003</c:v>
                </c:pt>
                <c:pt idx="2">
                  <c:v>7.2427000000000001</c:v>
                </c:pt>
                <c:pt idx="3">
                  <c:v>6.3811</c:v>
                </c:pt>
                <c:pt idx="4">
                  <c:v>11.298</c:v>
                </c:pt>
                <c:pt idx="5">
                  <c:v>7.6954000000000002</c:v>
                </c:pt>
                <c:pt idx="6">
                  <c:v>11.164</c:v>
                </c:pt>
                <c:pt idx="7">
                  <c:v>6.7910000000000004</c:v>
                </c:pt>
                <c:pt idx="8">
                  <c:v>3.3755999999999999</c:v>
                </c:pt>
              </c:numCache>
            </c:numRef>
          </c:val>
          <c:extLst>
            <c:ext xmlns:c16="http://schemas.microsoft.com/office/drawing/2014/chart" uri="{C3380CC4-5D6E-409C-BE32-E72D297353CC}">
              <c16:uniqueId val="{00000001-49A8-4E87-9302-02823DDEE769}"/>
            </c:ext>
          </c:extLst>
        </c:ser>
        <c:ser>
          <c:idx val="2"/>
          <c:order val="2"/>
          <c:tx>
            <c:strRef>
              <c:f>'8.Elec Mix Clean'!$A$37</c:f>
              <c:strCache>
                <c:ptCount val="1"/>
                <c:pt idx="0">
                  <c:v>geothermal</c:v>
                </c:pt>
              </c:strCache>
            </c:strRef>
          </c:tx>
          <c:spPr>
            <a:solidFill>
              <a:schemeClr val="accent3"/>
            </a:solidFill>
            <a:ln>
              <a:noFill/>
            </a:ln>
            <a:effectLst/>
          </c:spPr>
          <c:invertIfNegative val="0"/>
          <c:cat>
            <c:strRef>
              <c:f>'8.Elec Mix Clean'!$B$34:$J$34</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Clean'!$B$37:$J$37</c:f>
              <c:numCache>
                <c:formatCode>General</c:formatCode>
                <c:ptCount val="9"/>
                <c:pt idx="0">
                  <c:v>0.15260000000000001</c:v>
                </c:pt>
                <c:pt idx="1">
                  <c:v>8.8385999999999998E-4</c:v>
                </c:pt>
                <c:pt idx="2">
                  <c:v>4.0488999999999998E-4</c:v>
                </c:pt>
                <c:pt idx="3">
                  <c:v>3.6831E-4</c:v>
                </c:pt>
                <c:pt idx="4">
                  <c:v>5.9615999999999998E-4</c:v>
                </c:pt>
                <c:pt idx="5">
                  <c:v>2.6931999999999998E-4</c:v>
                </c:pt>
                <c:pt idx="6">
                  <c:v>4.3542E-4</c:v>
                </c:pt>
                <c:pt idx="7">
                  <c:v>4.6900000000000002E-4</c:v>
                </c:pt>
                <c:pt idx="8">
                  <c:v>2.3462999999999999E-4</c:v>
                </c:pt>
              </c:numCache>
            </c:numRef>
          </c:val>
          <c:extLst>
            <c:ext xmlns:c16="http://schemas.microsoft.com/office/drawing/2014/chart" uri="{C3380CC4-5D6E-409C-BE32-E72D297353CC}">
              <c16:uniqueId val="{00000002-49A8-4E87-9302-02823DDEE769}"/>
            </c:ext>
          </c:extLst>
        </c:ser>
        <c:ser>
          <c:idx val="3"/>
          <c:order val="3"/>
          <c:tx>
            <c:strRef>
              <c:f>'8.Elec Mix Clean'!$A$38</c:f>
              <c:strCache>
                <c:ptCount val="1"/>
                <c:pt idx="0">
                  <c:v>nuclear</c:v>
                </c:pt>
              </c:strCache>
            </c:strRef>
          </c:tx>
          <c:spPr>
            <a:solidFill>
              <a:schemeClr val="accent4"/>
            </a:solidFill>
            <a:ln>
              <a:noFill/>
            </a:ln>
            <a:effectLst/>
          </c:spPr>
          <c:invertIfNegative val="0"/>
          <c:cat>
            <c:strRef>
              <c:f>'8.Elec Mix Clean'!$B$34:$J$34</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Clean'!$B$38:$J$38</c:f>
              <c:numCache>
                <c:formatCode>General</c:formatCode>
                <c:ptCount val="9"/>
                <c:pt idx="0">
                  <c:v>1.0804</c:v>
                </c:pt>
                <c:pt idx="1">
                  <c:v>1.4426000000000001</c:v>
                </c:pt>
                <c:pt idx="2">
                  <c:v>3.4394</c:v>
                </c:pt>
                <c:pt idx="3">
                  <c:v>4.2862999999999998</c:v>
                </c:pt>
                <c:pt idx="4">
                  <c:v>2.9912000000000001E-2</c:v>
                </c:pt>
                <c:pt idx="5">
                  <c:v>2.3608000000000001E-2</c:v>
                </c:pt>
                <c:pt idx="6">
                  <c:v>3.2249E-2</c:v>
                </c:pt>
                <c:pt idx="7">
                  <c:v>1.1293</c:v>
                </c:pt>
                <c:pt idx="8">
                  <c:v>5.0880000000000001</c:v>
                </c:pt>
              </c:numCache>
            </c:numRef>
          </c:val>
          <c:extLst>
            <c:ext xmlns:c16="http://schemas.microsoft.com/office/drawing/2014/chart" uri="{C3380CC4-5D6E-409C-BE32-E72D297353CC}">
              <c16:uniqueId val="{00000003-49A8-4E87-9302-02823DDEE769}"/>
            </c:ext>
          </c:extLst>
        </c:ser>
        <c:ser>
          <c:idx val="4"/>
          <c:order val="4"/>
          <c:tx>
            <c:strRef>
              <c:f>'8.Elec Mix Clean'!$A$39</c:f>
              <c:strCache>
                <c:ptCount val="1"/>
                <c:pt idx="0">
                  <c:v>primary forest</c:v>
                </c:pt>
              </c:strCache>
            </c:strRef>
          </c:tx>
          <c:spPr>
            <a:solidFill>
              <a:schemeClr val="accent5"/>
            </a:solidFill>
            <a:ln>
              <a:noFill/>
            </a:ln>
            <a:effectLst/>
          </c:spPr>
          <c:invertIfNegative val="0"/>
          <c:cat>
            <c:strRef>
              <c:f>'8.Elec Mix Clean'!$B$34:$J$34</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Clean'!$B$39:$J$39</c:f>
              <c:numCache>
                <c:formatCode>0.00E+00</c:formatCode>
                <c:ptCount val="9"/>
                <c:pt idx="0">
                  <c:v>5.1607000000000002E-5</c:v>
                </c:pt>
                <c:pt idx="1">
                  <c:v>3.8775000000000001E-5</c:v>
                </c:pt>
                <c:pt idx="2">
                  <c:v>6.0557000000000003E-5</c:v>
                </c:pt>
                <c:pt idx="3">
                  <c:v>5.0636000000000001E-5</c:v>
                </c:pt>
                <c:pt idx="4" formatCode="General">
                  <c:v>2.6729E-4</c:v>
                </c:pt>
                <c:pt idx="5">
                  <c:v>3.4437999999999998E-5</c:v>
                </c:pt>
                <c:pt idx="6">
                  <c:v>5.4465000000000001E-5</c:v>
                </c:pt>
                <c:pt idx="7">
                  <c:v>5.6221000000000003E-5</c:v>
                </c:pt>
                <c:pt idx="8">
                  <c:v>4.2150000000000001E-5</c:v>
                </c:pt>
              </c:numCache>
            </c:numRef>
          </c:val>
          <c:extLst>
            <c:ext xmlns:c16="http://schemas.microsoft.com/office/drawing/2014/chart" uri="{C3380CC4-5D6E-409C-BE32-E72D297353CC}">
              <c16:uniqueId val="{00000004-49A8-4E87-9302-02823DDEE769}"/>
            </c:ext>
          </c:extLst>
        </c:ser>
        <c:ser>
          <c:idx val="5"/>
          <c:order val="5"/>
          <c:tx>
            <c:strRef>
              <c:f>'8.Elec Mix Clean'!$A$40</c:f>
              <c:strCache>
                <c:ptCount val="1"/>
                <c:pt idx="0">
                  <c:v>solar</c:v>
                </c:pt>
              </c:strCache>
            </c:strRef>
          </c:tx>
          <c:spPr>
            <a:solidFill>
              <a:schemeClr val="accent6"/>
            </a:solidFill>
            <a:ln>
              <a:noFill/>
            </a:ln>
            <a:effectLst/>
          </c:spPr>
          <c:invertIfNegative val="0"/>
          <c:cat>
            <c:strRef>
              <c:f>'8.Elec Mix Clean'!$B$34:$J$34</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Clean'!$B$40:$J$40</c:f>
              <c:numCache>
                <c:formatCode>General</c:formatCode>
                <c:ptCount val="9"/>
                <c:pt idx="0">
                  <c:v>0.34938000000000002</c:v>
                </c:pt>
                <c:pt idx="1">
                  <c:v>6.6957000000000003E-2</c:v>
                </c:pt>
                <c:pt idx="2">
                  <c:v>7.6047000000000003E-2</c:v>
                </c:pt>
                <c:pt idx="3">
                  <c:v>1.8246999999999999E-2</c:v>
                </c:pt>
                <c:pt idx="4">
                  <c:v>9.4778000000000001E-2</c:v>
                </c:pt>
                <c:pt idx="5" formatCode="0.00E+00">
                  <c:v>4.4013E-5</c:v>
                </c:pt>
                <c:pt idx="6">
                  <c:v>2.6445E-2</c:v>
                </c:pt>
                <c:pt idx="7">
                  <c:v>2.5516E-2</c:v>
                </c:pt>
                <c:pt idx="8">
                  <c:v>5.0597999999999997E-2</c:v>
                </c:pt>
              </c:numCache>
            </c:numRef>
          </c:val>
          <c:extLst>
            <c:ext xmlns:c16="http://schemas.microsoft.com/office/drawing/2014/chart" uri="{C3380CC4-5D6E-409C-BE32-E72D297353CC}">
              <c16:uniqueId val="{00000005-49A8-4E87-9302-02823DDEE769}"/>
            </c:ext>
          </c:extLst>
        </c:ser>
        <c:ser>
          <c:idx val="6"/>
          <c:order val="6"/>
          <c:tx>
            <c:strRef>
              <c:f>'8.Elec Mix Clean'!$A$41</c:f>
              <c:strCache>
                <c:ptCount val="1"/>
                <c:pt idx="0">
                  <c:v>water</c:v>
                </c:pt>
              </c:strCache>
            </c:strRef>
          </c:tx>
          <c:spPr>
            <a:solidFill>
              <a:schemeClr val="accent1">
                <a:lumMod val="60000"/>
              </a:schemeClr>
            </a:solidFill>
            <a:ln>
              <a:noFill/>
            </a:ln>
            <a:effectLst/>
          </c:spPr>
          <c:invertIfNegative val="0"/>
          <c:cat>
            <c:strRef>
              <c:f>'8.Elec Mix Clean'!$B$34:$J$34</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Clean'!$B$41:$J$41</c:f>
              <c:numCache>
                <c:formatCode>General</c:formatCode>
                <c:ptCount val="9"/>
                <c:pt idx="0">
                  <c:v>0.93957000000000002</c:v>
                </c:pt>
                <c:pt idx="1">
                  <c:v>2.9086999999999998E-2</c:v>
                </c:pt>
                <c:pt idx="2">
                  <c:v>0.14954000000000001</c:v>
                </c:pt>
                <c:pt idx="3">
                  <c:v>6.2323999999999997E-2</c:v>
                </c:pt>
                <c:pt idx="4">
                  <c:v>2.4334000000000001E-2</c:v>
                </c:pt>
                <c:pt idx="5">
                  <c:v>1.1726000000000001</c:v>
                </c:pt>
                <c:pt idx="6">
                  <c:v>6.5018999999999993E-2</c:v>
                </c:pt>
                <c:pt idx="7">
                  <c:v>0.34737000000000001</c:v>
                </c:pt>
                <c:pt idx="8">
                  <c:v>0.72524999999999995</c:v>
                </c:pt>
              </c:numCache>
            </c:numRef>
          </c:val>
          <c:extLst>
            <c:ext xmlns:c16="http://schemas.microsoft.com/office/drawing/2014/chart" uri="{C3380CC4-5D6E-409C-BE32-E72D297353CC}">
              <c16:uniqueId val="{00000006-49A8-4E87-9302-02823DDEE769}"/>
            </c:ext>
          </c:extLst>
        </c:ser>
        <c:ser>
          <c:idx val="7"/>
          <c:order val="7"/>
          <c:tx>
            <c:strRef>
              <c:f>'8.Elec Mix Clean'!$A$42</c:f>
              <c:strCache>
                <c:ptCount val="1"/>
                <c:pt idx="0">
                  <c:v>wind</c:v>
                </c:pt>
              </c:strCache>
            </c:strRef>
          </c:tx>
          <c:spPr>
            <a:solidFill>
              <a:schemeClr val="accent2">
                <a:lumMod val="60000"/>
              </a:schemeClr>
            </a:solidFill>
            <a:ln>
              <a:noFill/>
            </a:ln>
            <a:effectLst/>
          </c:spPr>
          <c:invertIfNegative val="0"/>
          <c:cat>
            <c:strRef>
              <c:f>'8.Elec Mix Clean'!$B$34:$J$34</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Clean'!$B$42:$J$42</c:f>
              <c:numCache>
                <c:formatCode>General</c:formatCode>
                <c:ptCount val="9"/>
                <c:pt idx="0">
                  <c:v>0.29360999999999998</c:v>
                </c:pt>
                <c:pt idx="1">
                  <c:v>0.75380999999999998</c:v>
                </c:pt>
                <c:pt idx="2">
                  <c:v>2.085E-2</c:v>
                </c:pt>
                <c:pt idx="3">
                  <c:v>0.13866000000000001</c:v>
                </c:pt>
                <c:pt idx="4">
                  <c:v>3.8242999999999999E-2</c:v>
                </c:pt>
                <c:pt idx="5">
                  <c:v>7.8797000000000006E-2</c:v>
                </c:pt>
                <c:pt idx="6">
                  <c:v>0.23899000000000001</c:v>
                </c:pt>
                <c:pt idx="7">
                  <c:v>1.0817000000000001</c:v>
                </c:pt>
                <c:pt idx="8">
                  <c:v>0.16281999999999999</c:v>
                </c:pt>
              </c:numCache>
            </c:numRef>
          </c:val>
          <c:extLst>
            <c:ext xmlns:c16="http://schemas.microsoft.com/office/drawing/2014/chart" uri="{C3380CC4-5D6E-409C-BE32-E72D297353CC}">
              <c16:uniqueId val="{00000007-49A8-4E87-9302-02823DDEE769}"/>
            </c:ext>
          </c:extLst>
        </c:ser>
        <c:dLbls>
          <c:showLegendKey val="0"/>
          <c:showVal val="0"/>
          <c:showCatName val="0"/>
          <c:showSerName val="0"/>
          <c:showPercent val="0"/>
          <c:showBubbleSize val="0"/>
        </c:dLbls>
        <c:gapWidth val="150"/>
        <c:overlap val="100"/>
        <c:axId val="943483312"/>
        <c:axId val="943480400"/>
      </c:barChart>
      <c:catAx>
        <c:axId val="9434833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480400"/>
        <c:crosses val="autoZero"/>
        <c:auto val="1"/>
        <c:lblAlgn val="ctr"/>
        <c:lblOffset val="100"/>
        <c:noMultiLvlLbl val="0"/>
      </c:catAx>
      <c:valAx>
        <c:axId val="943480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MJ</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483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electricity, high voltage, production mix</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'8.Elec Mix Clean'!$A$2</c:f>
              <c:strCache>
                <c:ptCount val="1"/>
                <c:pt idx="0">
                  <c:v>biomass</c:v>
                </c:pt>
              </c:strCache>
            </c:strRef>
          </c:tx>
          <c:spPr>
            <a:solidFill>
              <a:schemeClr val="accent1"/>
            </a:solidFill>
            <a:ln>
              <a:noFill/>
            </a:ln>
            <a:effectLst/>
          </c:spPr>
          <c:invertIfNegative val="0"/>
          <c:cat>
            <c:strRef>
              <c:f>'8.Elec Mix Clean'!$B$1:$Q$1</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Clean'!$B$2:$Q$2</c:f>
              <c:numCache>
                <c:formatCode>General</c:formatCode>
                <c:ptCount val="16"/>
                <c:pt idx="0">
                  <c:v>0.16403999999999999</c:v>
                </c:pt>
                <c:pt idx="1">
                  <c:v>2.4843E-2</c:v>
                </c:pt>
                <c:pt idx="2">
                  <c:v>0.34700999999999999</c:v>
                </c:pt>
                <c:pt idx="3">
                  <c:v>6.2123999999999999E-2</c:v>
                </c:pt>
                <c:pt idx="4">
                  <c:v>2.3488999999999999E-2</c:v>
                </c:pt>
                <c:pt idx="5">
                  <c:v>4.0863000000000002E-3</c:v>
                </c:pt>
                <c:pt idx="6">
                  <c:v>7.5940000000000001E-3</c:v>
                </c:pt>
                <c:pt idx="7">
                  <c:v>0.14788000000000001</c:v>
                </c:pt>
                <c:pt idx="8">
                  <c:v>0.34892000000000001</c:v>
                </c:pt>
                <c:pt idx="9">
                  <c:v>7.5051000000000007E-2</c:v>
                </c:pt>
                <c:pt idx="10">
                  <c:v>4.2035999999999997E-2</c:v>
                </c:pt>
                <c:pt idx="11">
                  <c:v>1.9637999999999999E-2</c:v>
                </c:pt>
                <c:pt idx="12">
                  <c:v>0.18085999999999999</c:v>
                </c:pt>
                <c:pt idx="13">
                  <c:v>3.0655999999999999E-2</c:v>
                </c:pt>
                <c:pt idx="14">
                  <c:v>3.8938000000000002E-3</c:v>
                </c:pt>
                <c:pt idx="15">
                  <c:v>3.875E-2</c:v>
                </c:pt>
              </c:numCache>
            </c:numRef>
          </c:val>
          <c:extLst>
            <c:ext xmlns:c16="http://schemas.microsoft.com/office/drawing/2014/chart" uri="{C3380CC4-5D6E-409C-BE32-E72D297353CC}">
              <c16:uniqueId val="{00000000-27C8-4E36-B46F-3AAE146A6E11}"/>
            </c:ext>
          </c:extLst>
        </c:ser>
        <c:ser>
          <c:idx val="1"/>
          <c:order val="1"/>
          <c:tx>
            <c:strRef>
              <c:f>'8.Elec Mix Clean'!$A$4</c:f>
              <c:strCache>
                <c:ptCount val="1"/>
                <c:pt idx="0">
                  <c:v>geothermal</c:v>
                </c:pt>
              </c:strCache>
            </c:strRef>
          </c:tx>
          <c:spPr>
            <a:solidFill>
              <a:schemeClr val="accent2"/>
            </a:solidFill>
            <a:ln>
              <a:noFill/>
            </a:ln>
            <a:effectLst/>
          </c:spPr>
          <c:invertIfNegative val="0"/>
          <c:cat>
            <c:strRef>
              <c:f>'8.Elec Mix Clean'!$B$1:$Q$1</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Clean'!$B$4:$Q$4</c:f>
              <c:numCache>
                <c:formatCode>General</c:formatCode>
                <c:ptCount val="16"/>
                <c:pt idx="0">
                  <c:v>0.15923999999999999</c:v>
                </c:pt>
                <c:pt idx="1">
                  <c:v>3.4757000000000001E-4</c:v>
                </c:pt>
                <c:pt idx="2">
                  <c:v>3.2318000000000001E-4</c:v>
                </c:pt>
                <c:pt idx="3">
                  <c:v>3.0310999999999999E-4</c:v>
                </c:pt>
                <c:pt idx="4">
                  <c:v>4.9686000000000001E-4</c:v>
                </c:pt>
                <c:pt idx="5">
                  <c:v>2.1358E-4</c:v>
                </c:pt>
                <c:pt idx="6">
                  <c:v>3.8067E-4</c:v>
                </c:pt>
                <c:pt idx="7">
                  <c:v>4.0402999999999999E-4</c:v>
                </c:pt>
                <c:pt idx="8">
                  <c:v>1.6673E-4</c:v>
                </c:pt>
                <c:pt idx="9">
                  <c:v>8.0730000000000005E-4</c:v>
                </c:pt>
                <c:pt idx="10">
                  <c:v>5.6572000000000002E-4</c:v>
                </c:pt>
                <c:pt idx="11">
                  <c:v>5.6462999999999999E-4</c:v>
                </c:pt>
                <c:pt idx="12">
                  <c:v>5.2523000000000001E-4</c:v>
                </c:pt>
                <c:pt idx="13">
                  <c:v>1.8295E-4</c:v>
                </c:pt>
                <c:pt idx="14">
                  <c:v>0.13122</c:v>
                </c:pt>
                <c:pt idx="15">
                  <c:v>4.0812999999999998E-4</c:v>
                </c:pt>
              </c:numCache>
            </c:numRef>
          </c:val>
          <c:extLst>
            <c:ext xmlns:c16="http://schemas.microsoft.com/office/drawing/2014/chart" uri="{C3380CC4-5D6E-409C-BE32-E72D297353CC}">
              <c16:uniqueId val="{00000001-27C8-4E36-B46F-3AAE146A6E11}"/>
            </c:ext>
          </c:extLst>
        </c:ser>
        <c:ser>
          <c:idx val="2"/>
          <c:order val="2"/>
          <c:tx>
            <c:strRef>
              <c:f>'8.Elec Mix Clean'!$A$5</c:f>
              <c:strCache>
                <c:ptCount val="1"/>
                <c:pt idx="0">
                  <c:v>nuclear</c:v>
                </c:pt>
              </c:strCache>
            </c:strRef>
          </c:tx>
          <c:spPr>
            <a:solidFill>
              <a:schemeClr val="accent3"/>
            </a:solidFill>
            <a:ln>
              <a:noFill/>
            </a:ln>
            <a:effectLst/>
          </c:spPr>
          <c:invertIfNegative val="0"/>
          <c:cat>
            <c:strRef>
              <c:f>'8.Elec Mix Clean'!$B$1:$Q$1</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Clean'!$B$5:$Q$5</c:f>
              <c:numCache>
                <c:formatCode>General</c:formatCode>
                <c:ptCount val="16"/>
                <c:pt idx="0">
                  <c:v>1.1197999999999999</c:v>
                </c:pt>
                <c:pt idx="1">
                  <c:v>1.3759999999999999</c:v>
                </c:pt>
                <c:pt idx="2">
                  <c:v>3.2995999999999999</c:v>
                </c:pt>
                <c:pt idx="3">
                  <c:v>4.0583999999999998</c:v>
                </c:pt>
                <c:pt idx="4">
                  <c:v>2.3598999999999998E-2</c:v>
                </c:pt>
                <c:pt idx="5">
                  <c:v>1.9566E-2</c:v>
                </c:pt>
                <c:pt idx="6">
                  <c:v>2.8577000000000002E-2</c:v>
                </c:pt>
                <c:pt idx="7">
                  <c:v>1.0975999999999999</c:v>
                </c:pt>
                <c:pt idx="8">
                  <c:v>4.4531999999999998</c:v>
                </c:pt>
                <c:pt idx="9">
                  <c:v>1.6563000000000001E-2</c:v>
                </c:pt>
                <c:pt idx="10">
                  <c:v>8.2921000000000002E-3</c:v>
                </c:pt>
                <c:pt idx="11">
                  <c:v>2.6610000000000002E-2</c:v>
                </c:pt>
                <c:pt idx="12">
                  <c:v>3.14</c:v>
                </c:pt>
                <c:pt idx="13">
                  <c:v>1.0747E-2</c:v>
                </c:pt>
                <c:pt idx="14">
                  <c:v>0.68684999999999996</c:v>
                </c:pt>
                <c:pt idx="15">
                  <c:v>2.2539E-2</c:v>
                </c:pt>
              </c:numCache>
            </c:numRef>
          </c:val>
          <c:extLst>
            <c:ext xmlns:c16="http://schemas.microsoft.com/office/drawing/2014/chart" uri="{C3380CC4-5D6E-409C-BE32-E72D297353CC}">
              <c16:uniqueId val="{00000002-27C8-4E36-B46F-3AAE146A6E11}"/>
            </c:ext>
          </c:extLst>
        </c:ser>
        <c:ser>
          <c:idx val="3"/>
          <c:order val="3"/>
          <c:tx>
            <c:strRef>
              <c:f>'8.Elec Mix Clean'!$A$6</c:f>
              <c:strCache>
                <c:ptCount val="1"/>
                <c:pt idx="0">
                  <c:v>primary forest</c:v>
                </c:pt>
              </c:strCache>
            </c:strRef>
          </c:tx>
          <c:spPr>
            <a:solidFill>
              <a:schemeClr val="accent4"/>
            </a:solidFill>
            <a:ln>
              <a:noFill/>
            </a:ln>
            <a:effectLst/>
          </c:spPr>
          <c:invertIfNegative val="0"/>
          <c:cat>
            <c:strRef>
              <c:f>'8.Elec Mix Clean'!$B$1:$Q$1</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Clean'!$B$6:$Q$6</c:f>
              <c:numCache>
                <c:formatCode>0.00E+00</c:formatCode>
                <c:ptCount val="16"/>
                <c:pt idx="0">
                  <c:v>3.7443E-5</c:v>
                </c:pt>
                <c:pt idx="1">
                  <c:v>2.6906E-5</c:v>
                </c:pt>
                <c:pt idx="2">
                  <c:v>4.7803000000000003E-5</c:v>
                </c:pt>
                <c:pt idx="3">
                  <c:v>3.8923E-5</c:v>
                </c:pt>
                <c:pt idx="4" formatCode="General">
                  <c:v>2.4622000000000001E-4</c:v>
                </c:pt>
                <c:pt idx="5">
                  <c:v>2.3930999999999998E-5</c:v>
                </c:pt>
                <c:pt idx="6">
                  <c:v>4.2332000000000001E-5</c:v>
                </c:pt>
                <c:pt idx="7">
                  <c:v>4.4801E-5</c:v>
                </c:pt>
                <c:pt idx="8">
                  <c:v>3.0015E-5</c:v>
                </c:pt>
                <c:pt idx="9">
                  <c:v>5.2275999999999999E-5</c:v>
                </c:pt>
                <c:pt idx="10">
                  <c:v>3.1506E-5</c:v>
                </c:pt>
                <c:pt idx="11">
                  <c:v>4.2772999999999999E-5</c:v>
                </c:pt>
                <c:pt idx="12">
                  <c:v>5.4734000000000001E-5</c:v>
                </c:pt>
                <c:pt idx="13">
                  <c:v>2.2833E-5</c:v>
                </c:pt>
                <c:pt idx="14">
                  <c:v>3.6730000000000002E-5</c:v>
                </c:pt>
                <c:pt idx="15">
                  <c:v>3.0116000000000001E-5</c:v>
                </c:pt>
              </c:numCache>
            </c:numRef>
          </c:val>
          <c:extLst>
            <c:ext xmlns:c16="http://schemas.microsoft.com/office/drawing/2014/chart" uri="{C3380CC4-5D6E-409C-BE32-E72D297353CC}">
              <c16:uniqueId val="{00000003-27C8-4E36-B46F-3AAE146A6E11}"/>
            </c:ext>
          </c:extLst>
        </c:ser>
        <c:ser>
          <c:idx val="4"/>
          <c:order val="4"/>
          <c:tx>
            <c:strRef>
              <c:f>'8.Elec Mix Clean'!$A$7</c:f>
              <c:strCache>
                <c:ptCount val="1"/>
                <c:pt idx="0">
                  <c:v>solar</c:v>
                </c:pt>
              </c:strCache>
            </c:strRef>
          </c:tx>
          <c:spPr>
            <a:solidFill>
              <a:schemeClr val="accent5"/>
            </a:solidFill>
            <a:ln>
              <a:noFill/>
            </a:ln>
            <a:effectLst/>
          </c:spPr>
          <c:invertIfNegative val="0"/>
          <c:cat>
            <c:strRef>
              <c:f>'8.Elec Mix Clean'!$B$1:$Q$1</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Clean'!$B$7:$Q$7</c:f>
              <c:numCache>
                <c:formatCode>0.00E+00</c:formatCode>
                <c:ptCount val="16"/>
                <c:pt idx="0">
                  <c:v>2.302E-5</c:v>
                </c:pt>
                <c:pt idx="1">
                  <c:v>1.1058E-5</c:v>
                </c:pt>
                <c:pt idx="2">
                  <c:v>1.7581E-5</c:v>
                </c:pt>
                <c:pt idx="3">
                  <c:v>2.4355999999999999E-5</c:v>
                </c:pt>
                <c:pt idx="4">
                  <c:v>7.6907000000000001E-5</c:v>
                </c:pt>
                <c:pt idx="5">
                  <c:v>3.9743000000000002E-5</c:v>
                </c:pt>
                <c:pt idx="6" formatCode="General">
                  <c:v>1.6844000000000001E-4</c:v>
                </c:pt>
                <c:pt idx="7">
                  <c:v>1.5617999999999999E-5</c:v>
                </c:pt>
                <c:pt idx="8">
                  <c:v>2.4895000000000001E-5</c:v>
                </c:pt>
                <c:pt idx="9">
                  <c:v>1.6769000000000002E-5</c:v>
                </c:pt>
                <c:pt idx="10">
                  <c:v>1.2184000000000001E-5</c:v>
                </c:pt>
                <c:pt idx="11">
                  <c:v>1.3899E-5</c:v>
                </c:pt>
                <c:pt idx="12">
                  <c:v>3.6328999999999997E-5</c:v>
                </c:pt>
                <c:pt idx="13">
                  <c:v>3.9930999999999999E-6</c:v>
                </c:pt>
                <c:pt idx="14">
                  <c:v>3.0164000000000001E-5</c:v>
                </c:pt>
                <c:pt idx="15">
                  <c:v>2.3156999999999999E-5</c:v>
                </c:pt>
              </c:numCache>
            </c:numRef>
          </c:val>
          <c:extLst>
            <c:ext xmlns:c16="http://schemas.microsoft.com/office/drawing/2014/chart" uri="{C3380CC4-5D6E-409C-BE32-E72D297353CC}">
              <c16:uniqueId val="{00000004-27C8-4E36-B46F-3AAE146A6E11}"/>
            </c:ext>
          </c:extLst>
        </c:ser>
        <c:ser>
          <c:idx val="5"/>
          <c:order val="5"/>
          <c:tx>
            <c:strRef>
              <c:f>'8.Elec Mix Clean'!$A$8</c:f>
              <c:strCache>
                <c:ptCount val="1"/>
                <c:pt idx="0">
                  <c:v>water</c:v>
                </c:pt>
              </c:strCache>
            </c:strRef>
          </c:tx>
          <c:spPr>
            <a:solidFill>
              <a:schemeClr val="accent6"/>
            </a:solidFill>
            <a:ln>
              <a:noFill/>
            </a:ln>
            <a:effectLst/>
          </c:spPr>
          <c:invertIfNegative val="0"/>
          <c:cat>
            <c:strRef>
              <c:f>'8.Elec Mix Clean'!$B$1:$Q$1</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Clean'!$B$8:$Q$8</c:f>
              <c:numCache>
                <c:formatCode>General</c:formatCode>
                <c:ptCount val="16"/>
                <c:pt idx="0">
                  <c:v>0.92113999999999996</c:v>
                </c:pt>
                <c:pt idx="1">
                  <c:v>1.9716000000000001E-2</c:v>
                </c:pt>
                <c:pt idx="2">
                  <c:v>0.13691</c:v>
                </c:pt>
                <c:pt idx="3">
                  <c:v>5.4030000000000002E-2</c:v>
                </c:pt>
                <c:pt idx="4">
                  <c:v>1.5733E-2</c:v>
                </c:pt>
                <c:pt idx="5">
                  <c:v>1.0973999999999999</c:v>
                </c:pt>
                <c:pt idx="6">
                  <c:v>5.9007999999999998E-2</c:v>
                </c:pt>
                <c:pt idx="7">
                  <c:v>0.21956999999999999</c:v>
                </c:pt>
                <c:pt idx="8">
                  <c:v>0.65044000000000002</c:v>
                </c:pt>
                <c:pt idx="9">
                  <c:v>0.65661000000000003</c:v>
                </c:pt>
                <c:pt idx="10">
                  <c:v>1.4200999999999999</c:v>
                </c:pt>
                <c:pt idx="11">
                  <c:v>0.27193000000000001</c:v>
                </c:pt>
                <c:pt idx="12">
                  <c:v>3.6505999999999997E-2</c:v>
                </c:pt>
                <c:pt idx="13">
                  <c:v>6.2502E-3</c:v>
                </c:pt>
                <c:pt idx="14">
                  <c:v>0.47245999999999999</c:v>
                </c:pt>
                <c:pt idx="15">
                  <c:v>2.2719</c:v>
                </c:pt>
              </c:numCache>
            </c:numRef>
          </c:val>
          <c:extLst>
            <c:ext xmlns:c16="http://schemas.microsoft.com/office/drawing/2014/chart" uri="{C3380CC4-5D6E-409C-BE32-E72D297353CC}">
              <c16:uniqueId val="{00000005-27C8-4E36-B46F-3AAE146A6E11}"/>
            </c:ext>
          </c:extLst>
        </c:ser>
        <c:ser>
          <c:idx val="6"/>
          <c:order val="6"/>
          <c:tx>
            <c:strRef>
              <c:f>'8.Elec Mix Clean'!$A$9</c:f>
              <c:strCache>
                <c:ptCount val="1"/>
                <c:pt idx="0">
                  <c:v>wind</c:v>
                </c:pt>
              </c:strCache>
            </c:strRef>
          </c:tx>
          <c:spPr>
            <a:solidFill>
              <a:schemeClr val="accent1">
                <a:lumMod val="60000"/>
              </a:schemeClr>
            </a:solidFill>
            <a:ln>
              <a:noFill/>
            </a:ln>
            <a:effectLst/>
          </c:spPr>
          <c:invertIfNegative val="0"/>
          <c:cat>
            <c:strRef>
              <c:f>'8.Elec Mix Clean'!$B$1:$Q$1</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Clean'!$B$9:$Q$9</c:f>
              <c:numCache>
                <c:formatCode>General</c:formatCode>
                <c:ptCount val="16"/>
                <c:pt idx="0">
                  <c:v>0.30498999999999998</c:v>
                </c:pt>
                <c:pt idx="1">
                  <c:v>0.72177999999999998</c:v>
                </c:pt>
                <c:pt idx="2">
                  <c:v>1.9463000000000001E-2</c:v>
                </c:pt>
                <c:pt idx="3">
                  <c:v>0.13100999999999999</c:v>
                </c:pt>
                <c:pt idx="4">
                  <c:v>3.6124000000000003E-2</c:v>
                </c:pt>
                <c:pt idx="5">
                  <c:v>7.3726E-2</c:v>
                </c:pt>
                <c:pt idx="6">
                  <c:v>0.23669000000000001</c:v>
                </c:pt>
                <c:pt idx="7">
                  <c:v>1.0516000000000001</c:v>
                </c:pt>
                <c:pt idx="8">
                  <c:v>0.14221</c:v>
                </c:pt>
                <c:pt idx="9">
                  <c:v>2.3839999999999998E-3</c:v>
                </c:pt>
                <c:pt idx="10">
                  <c:v>9.4477999999999993E-3</c:v>
                </c:pt>
                <c:pt idx="11">
                  <c:v>6.0287E-2</c:v>
                </c:pt>
                <c:pt idx="12">
                  <c:v>2.1297E-2</c:v>
                </c:pt>
                <c:pt idx="13">
                  <c:v>1.32E-3</c:v>
                </c:pt>
                <c:pt idx="14">
                  <c:v>4.0759999999999998E-2</c:v>
                </c:pt>
                <c:pt idx="15">
                  <c:v>2.6129999999999999E-3</c:v>
                </c:pt>
              </c:numCache>
            </c:numRef>
          </c:val>
          <c:extLst>
            <c:ext xmlns:c16="http://schemas.microsoft.com/office/drawing/2014/chart" uri="{C3380CC4-5D6E-409C-BE32-E72D297353CC}">
              <c16:uniqueId val="{00000006-27C8-4E36-B46F-3AAE146A6E11}"/>
            </c:ext>
          </c:extLst>
        </c:ser>
        <c:dLbls>
          <c:showLegendKey val="0"/>
          <c:showVal val="0"/>
          <c:showCatName val="0"/>
          <c:showSerName val="0"/>
          <c:showPercent val="0"/>
          <c:showBubbleSize val="0"/>
        </c:dLbls>
        <c:gapWidth val="150"/>
        <c:overlap val="100"/>
        <c:axId val="756800288"/>
        <c:axId val="756801120"/>
      </c:barChart>
      <c:catAx>
        <c:axId val="756800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801120"/>
        <c:crosses val="autoZero"/>
        <c:auto val="1"/>
        <c:lblAlgn val="ctr"/>
        <c:lblOffset val="100"/>
        <c:noMultiLvlLbl val="0"/>
      </c:catAx>
      <c:valAx>
        <c:axId val="7568011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800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market for electricity, high voltage</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'8.Elec Mix Clean'!$A$13</c:f>
              <c:strCache>
                <c:ptCount val="1"/>
                <c:pt idx="0">
                  <c:v>biomass</c:v>
                </c:pt>
              </c:strCache>
            </c:strRef>
          </c:tx>
          <c:spPr>
            <a:solidFill>
              <a:schemeClr val="accent1"/>
            </a:solidFill>
            <a:ln>
              <a:noFill/>
            </a:ln>
            <a:effectLst/>
          </c:spPr>
          <c:invertIfNegative val="0"/>
          <c:cat>
            <c:strRef>
              <c:f>'8.Elec Mix Clean'!$B$12:$Q$12</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Clean'!$B$13:$Q$13</c:f>
              <c:numCache>
                <c:formatCode>General</c:formatCode>
                <c:ptCount val="16"/>
                <c:pt idx="0">
                  <c:v>0.16496</c:v>
                </c:pt>
                <c:pt idx="1">
                  <c:v>2.5405E-2</c:v>
                </c:pt>
                <c:pt idx="2">
                  <c:v>0.35388999999999998</c:v>
                </c:pt>
                <c:pt idx="3">
                  <c:v>6.3465999999999995E-2</c:v>
                </c:pt>
                <c:pt idx="4">
                  <c:v>2.4091999999999999E-2</c:v>
                </c:pt>
                <c:pt idx="5">
                  <c:v>4.3118999999999996E-3</c:v>
                </c:pt>
                <c:pt idx="6">
                  <c:v>7.8943999999999993E-3</c:v>
                </c:pt>
                <c:pt idx="7">
                  <c:v>0.14643999999999999</c:v>
                </c:pt>
                <c:pt idx="8">
                  <c:v>0.32396999999999998</c:v>
                </c:pt>
                <c:pt idx="9">
                  <c:v>7.7354999999999993E-2</c:v>
                </c:pt>
                <c:pt idx="10">
                  <c:v>4.3610000000000003E-2</c:v>
                </c:pt>
                <c:pt idx="11">
                  <c:v>2.0389999999999998E-2</c:v>
                </c:pt>
                <c:pt idx="12">
                  <c:v>0.18329000000000001</c:v>
                </c:pt>
                <c:pt idx="13">
                  <c:v>3.0935000000000001E-2</c:v>
                </c:pt>
                <c:pt idx="14">
                  <c:v>4.8482000000000004E-3</c:v>
                </c:pt>
                <c:pt idx="15">
                  <c:v>4.1591000000000003E-2</c:v>
                </c:pt>
              </c:numCache>
            </c:numRef>
          </c:val>
          <c:extLst>
            <c:ext xmlns:c16="http://schemas.microsoft.com/office/drawing/2014/chart" uri="{C3380CC4-5D6E-409C-BE32-E72D297353CC}">
              <c16:uniqueId val="{00000000-C667-4A9F-B563-14CD45AF6870}"/>
            </c:ext>
          </c:extLst>
        </c:ser>
        <c:ser>
          <c:idx val="1"/>
          <c:order val="1"/>
          <c:tx>
            <c:strRef>
              <c:f>'8.Elec Mix Clean'!$A$15</c:f>
              <c:strCache>
                <c:ptCount val="1"/>
                <c:pt idx="0">
                  <c:v>geothermal</c:v>
                </c:pt>
              </c:strCache>
            </c:strRef>
          </c:tx>
          <c:spPr>
            <a:solidFill>
              <a:schemeClr val="accent2"/>
            </a:solidFill>
            <a:ln>
              <a:noFill/>
            </a:ln>
            <a:effectLst/>
          </c:spPr>
          <c:invertIfNegative val="0"/>
          <c:cat>
            <c:strRef>
              <c:f>'8.Elec Mix Clean'!$B$12:$Q$12</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Clean'!$B$15:$Q$15</c:f>
              <c:numCache>
                <c:formatCode>General</c:formatCode>
                <c:ptCount val="16"/>
                <c:pt idx="0">
                  <c:v>0.16005</c:v>
                </c:pt>
                <c:pt idx="1">
                  <c:v>7.9960000000000003E-4</c:v>
                </c:pt>
                <c:pt idx="2">
                  <c:v>3.3320000000000002E-4</c:v>
                </c:pt>
                <c:pt idx="3">
                  <c:v>3.1269000000000002E-4</c:v>
                </c:pt>
                <c:pt idx="4">
                  <c:v>5.1024999999999996E-4</c:v>
                </c:pt>
                <c:pt idx="5">
                  <c:v>2.2141000000000001E-4</c:v>
                </c:pt>
                <c:pt idx="6">
                  <c:v>3.9207000000000001E-4</c:v>
                </c:pt>
                <c:pt idx="7">
                  <c:v>4.0588000000000001E-4</c:v>
                </c:pt>
                <c:pt idx="8">
                  <c:v>1.7668999999999999E-4</c:v>
                </c:pt>
                <c:pt idx="9">
                  <c:v>8.5647000000000002E-4</c:v>
                </c:pt>
                <c:pt idx="10">
                  <c:v>6.2699999999999995E-4</c:v>
                </c:pt>
                <c:pt idx="11">
                  <c:v>5.8577E-4</c:v>
                </c:pt>
                <c:pt idx="12">
                  <c:v>5.3558000000000002E-4</c:v>
                </c:pt>
                <c:pt idx="13">
                  <c:v>1.8744000000000001E-4</c:v>
                </c:pt>
                <c:pt idx="14">
                  <c:v>0.13575000000000001</c:v>
                </c:pt>
                <c:pt idx="15">
                  <c:v>4.6946999999999999E-4</c:v>
                </c:pt>
              </c:numCache>
            </c:numRef>
          </c:val>
          <c:extLst>
            <c:ext xmlns:c16="http://schemas.microsoft.com/office/drawing/2014/chart" uri="{C3380CC4-5D6E-409C-BE32-E72D297353CC}">
              <c16:uniqueId val="{00000001-C667-4A9F-B563-14CD45AF6870}"/>
            </c:ext>
          </c:extLst>
        </c:ser>
        <c:ser>
          <c:idx val="2"/>
          <c:order val="2"/>
          <c:tx>
            <c:strRef>
              <c:f>'8.Elec Mix Clean'!$A$16</c:f>
              <c:strCache>
                <c:ptCount val="1"/>
                <c:pt idx="0">
                  <c:v>nuclear</c:v>
                </c:pt>
              </c:strCache>
            </c:strRef>
          </c:tx>
          <c:spPr>
            <a:solidFill>
              <a:schemeClr val="accent3"/>
            </a:solidFill>
            <a:ln>
              <a:noFill/>
            </a:ln>
            <a:effectLst/>
          </c:spPr>
          <c:invertIfNegative val="0"/>
          <c:cat>
            <c:strRef>
              <c:f>'8.Elec Mix Clean'!$B$12:$Q$12</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Clean'!$B$16:$Q$16</c:f>
              <c:numCache>
                <c:formatCode>General</c:formatCode>
                <c:ptCount val="16"/>
                <c:pt idx="0">
                  <c:v>1.1242000000000001</c:v>
                </c:pt>
                <c:pt idx="1">
                  <c:v>1.4008</c:v>
                </c:pt>
                <c:pt idx="2">
                  <c:v>3.3639000000000001</c:v>
                </c:pt>
                <c:pt idx="3">
                  <c:v>4.1367000000000003</c:v>
                </c:pt>
                <c:pt idx="4">
                  <c:v>2.4320000000000001E-2</c:v>
                </c:pt>
                <c:pt idx="5">
                  <c:v>2.0202999999999999E-2</c:v>
                </c:pt>
                <c:pt idx="6">
                  <c:v>2.9415E-2</c:v>
                </c:pt>
                <c:pt idx="7">
                  <c:v>1.0865</c:v>
                </c:pt>
                <c:pt idx="8">
                  <c:v>5.0308000000000002</c:v>
                </c:pt>
                <c:pt idx="9">
                  <c:v>1.7309999999999999E-2</c:v>
                </c:pt>
                <c:pt idx="10">
                  <c:v>1.4023000000000001E-2</c:v>
                </c:pt>
                <c:pt idx="11">
                  <c:v>2.7695000000000001E-2</c:v>
                </c:pt>
                <c:pt idx="12">
                  <c:v>3.1798000000000002</c:v>
                </c:pt>
                <c:pt idx="13">
                  <c:v>1.1053E-2</c:v>
                </c:pt>
                <c:pt idx="14">
                  <c:v>0.74748000000000003</c:v>
                </c:pt>
                <c:pt idx="15">
                  <c:v>2.2401000000000001E-2</c:v>
                </c:pt>
              </c:numCache>
            </c:numRef>
          </c:val>
          <c:extLst>
            <c:ext xmlns:c16="http://schemas.microsoft.com/office/drawing/2014/chart" uri="{C3380CC4-5D6E-409C-BE32-E72D297353CC}">
              <c16:uniqueId val="{00000002-C667-4A9F-B563-14CD45AF6870}"/>
            </c:ext>
          </c:extLst>
        </c:ser>
        <c:ser>
          <c:idx val="3"/>
          <c:order val="3"/>
          <c:tx>
            <c:strRef>
              <c:f>'8.Elec Mix Clean'!$A$17</c:f>
              <c:strCache>
                <c:ptCount val="1"/>
                <c:pt idx="0">
                  <c:v>primary forest</c:v>
                </c:pt>
              </c:strCache>
            </c:strRef>
          </c:tx>
          <c:spPr>
            <a:solidFill>
              <a:schemeClr val="accent4"/>
            </a:solidFill>
            <a:ln>
              <a:noFill/>
            </a:ln>
            <a:effectLst/>
          </c:spPr>
          <c:invertIfNegative val="0"/>
          <c:cat>
            <c:strRef>
              <c:f>'8.Elec Mix Clean'!$B$12:$Q$12</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Clean'!$B$17:$Q$17</c:f>
              <c:numCache>
                <c:formatCode>0.00E+00</c:formatCode>
                <c:ptCount val="16"/>
                <c:pt idx="0">
                  <c:v>4.2039999999999997E-5</c:v>
                </c:pt>
                <c:pt idx="1">
                  <c:v>3.1427000000000003E-5</c:v>
                </c:pt>
                <c:pt idx="2">
                  <c:v>5.2679999999999997E-5</c:v>
                </c:pt>
                <c:pt idx="3">
                  <c:v>4.3619999999999999E-5</c:v>
                </c:pt>
                <c:pt idx="4" formatCode="General">
                  <c:v>2.5494E-4</c:v>
                </c:pt>
                <c:pt idx="5">
                  <c:v>2.8336000000000001E-5</c:v>
                </c:pt>
                <c:pt idx="6">
                  <c:v>4.7135999999999997E-5</c:v>
                </c:pt>
                <c:pt idx="7">
                  <c:v>4.8860000000000003E-5</c:v>
                </c:pt>
                <c:pt idx="8">
                  <c:v>3.4755000000000002E-5</c:v>
                </c:pt>
                <c:pt idx="9">
                  <c:v>5.7768E-5</c:v>
                </c:pt>
                <c:pt idx="10">
                  <c:v>3.6634000000000002E-5</c:v>
                </c:pt>
                <c:pt idx="11">
                  <c:v>4.8081000000000003E-5</c:v>
                </c:pt>
                <c:pt idx="12">
                  <c:v>5.9346999999999999E-5</c:v>
                </c:pt>
                <c:pt idx="13">
                  <c:v>2.6823999999999999E-5</c:v>
                </c:pt>
                <c:pt idx="14">
                  <c:v>4.2925E-5</c:v>
                </c:pt>
                <c:pt idx="15">
                  <c:v>3.6742000000000002E-5</c:v>
                </c:pt>
              </c:numCache>
            </c:numRef>
          </c:val>
          <c:extLst>
            <c:ext xmlns:c16="http://schemas.microsoft.com/office/drawing/2014/chart" uri="{C3380CC4-5D6E-409C-BE32-E72D297353CC}">
              <c16:uniqueId val="{00000003-C667-4A9F-B563-14CD45AF6870}"/>
            </c:ext>
          </c:extLst>
        </c:ser>
        <c:ser>
          <c:idx val="4"/>
          <c:order val="4"/>
          <c:tx>
            <c:strRef>
              <c:f>'8.Elec Mix Clean'!$A$18</c:f>
              <c:strCache>
                <c:ptCount val="1"/>
                <c:pt idx="0">
                  <c:v>solar</c:v>
                </c:pt>
              </c:strCache>
            </c:strRef>
          </c:tx>
          <c:spPr>
            <a:solidFill>
              <a:schemeClr val="accent5"/>
            </a:solidFill>
            <a:ln>
              <a:noFill/>
            </a:ln>
            <a:effectLst/>
          </c:spPr>
          <c:invertIfNegative val="0"/>
          <c:cat>
            <c:strRef>
              <c:f>'8.Elec Mix Clean'!$B$12:$Q$12</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Clean'!$B$18:$Q$18</c:f>
              <c:numCache>
                <c:formatCode>0.00E+00</c:formatCode>
                <c:ptCount val="16"/>
                <c:pt idx="0">
                  <c:v>2.3788E-5</c:v>
                </c:pt>
                <c:pt idx="1">
                  <c:v>1.1688000000000001E-5</c:v>
                </c:pt>
                <c:pt idx="2">
                  <c:v>1.8270999999999998E-5</c:v>
                </c:pt>
                <c:pt idx="3">
                  <c:v>2.5173000000000001E-5</c:v>
                </c:pt>
                <c:pt idx="4">
                  <c:v>7.8746999999999997E-5</c:v>
                </c:pt>
                <c:pt idx="5">
                  <c:v>4.0849999999999997E-5</c:v>
                </c:pt>
                <c:pt idx="6" formatCode="General">
                  <c:v>1.7217999999999999E-4</c:v>
                </c:pt>
                <c:pt idx="7">
                  <c:v>1.6101000000000001E-5</c:v>
                </c:pt>
                <c:pt idx="8">
                  <c:v>2.5164000000000002E-5</c:v>
                </c:pt>
                <c:pt idx="9">
                  <c:v>1.7606999999999999E-5</c:v>
                </c:pt>
                <c:pt idx="10">
                  <c:v>1.2894000000000001E-5</c:v>
                </c:pt>
                <c:pt idx="11">
                  <c:v>1.4679E-5</c:v>
                </c:pt>
                <c:pt idx="12">
                  <c:v>3.7132999999999998E-5</c:v>
                </c:pt>
                <c:pt idx="13">
                  <c:v>4.3541000000000004E-6</c:v>
                </c:pt>
                <c:pt idx="14">
                  <c:v>3.1869000000000003E-5</c:v>
                </c:pt>
                <c:pt idx="15">
                  <c:v>2.2833E-5</c:v>
                </c:pt>
              </c:numCache>
            </c:numRef>
          </c:val>
          <c:extLst>
            <c:ext xmlns:c16="http://schemas.microsoft.com/office/drawing/2014/chart" uri="{C3380CC4-5D6E-409C-BE32-E72D297353CC}">
              <c16:uniqueId val="{00000004-C667-4A9F-B563-14CD45AF6870}"/>
            </c:ext>
          </c:extLst>
        </c:ser>
        <c:ser>
          <c:idx val="5"/>
          <c:order val="5"/>
          <c:tx>
            <c:strRef>
              <c:f>'8.Elec Mix Clean'!$A$19</c:f>
              <c:strCache>
                <c:ptCount val="1"/>
                <c:pt idx="0">
                  <c:v>water</c:v>
                </c:pt>
              </c:strCache>
            </c:strRef>
          </c:tx>
          <c:spPr>
            <a:solidFill>
              <a:schemeClr val="accent6"/>
            </a:solidFill>
            <a:ln>
              <a:noFill/>
            </a:ln>
            <a:effectLst/>
          </c:spPr>
          <c:invertIfNegative val="0"/>
          <c:cat>
            <c:strRef>
              <c:f>'8.Elec Mix Clean'!$B$12:$Q$12</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Clean'!$B$19:$Q$19</c:f>
              <c:numCache>
                <c:formatCode>General</c:formatCode>
                <c:ptCount val="16"/>
                <c:pt idx="0">
                  <c:v>0.97277000000000002</c:v>
                </c:pt>
                <c:pt idx="1">
                  <c:v>2.2061000000000001E-2</c:v>
                </c:pt>
                <c:pt idx="2">
                  <c:v>0.14000000000000001</c:v>
                </c:pt>
                <c:pt idx="3">
                  <c:v>5.5500000000000001E-2</c:v>
                </c:pt>
                <c:pt idx="4">
                  <c:v>1.6469999999999999E-2</c:v>
                </c:pt>
                <c:pt idx="5">
                  <c:v>1.1188</c:v>
                </c:pt>
                <c:pt idx="6">
                  <c:v>6.0627E-2</c:v>
                </c:pt>
                <c:pt idx="7">
                  <c:v>0.33015</c:v>
                </c:pt>
                <c:pt idx="8">
                  <c:v>0.71186000000000005</c:v>
                </c:pt>
                <c:pt idx="9">
                  <c:v>0.67591999999999997</c:v>
                </c:pt>
                <c:pt idx="10">
                  <c:v>1.4538</c:v>
                </c:pt>
                <c:pt idx="11">
                  <c:v>0.28072999999999998</c:v>
                </c:pt>
                <c:pt idx="12">
                  <c:v>3.7394999999999998E-2</c:v>
                </c:pt>
                <c:pt idx="13">
                  <c:v>6.7026999999999998E-3</c:v>
                </c:pt>
                <c:pt idx="14">
                  <c:v>0.48970000000000002</c:v>
                </c:pt>
                <c:pt idx="15">
                  <c:v>2.2381000000000002</c:v>
                </c:pt>
              </c:numCache>
            </c:numRef>
          </c:val>
          <c:extLst>
            <c:ext xmlns:c16="http://schemas.microsoft.com/office/drawing/2014/chart" uri="{C3380CC4-5D6E-409C-BE32-E72D297353CC}">
              <c16:uniqueId val="{00000005-C667-4A9F-B563-14CD45AF6870}"/>
            </c:ext>
          </c:extLst>
        </c:ser>
        <c:ser>
          <c:idx val="6"/>
          <c:order val="6"/>
          <c:tx>
            <c:strRef>
              <c:f>'8.Elec Mix Clean'!$A$20</c:f>
              <c:strCache>
                <c:ptCount val="1"/>
                <c:pt idx="0">
                  <c:v>wind</c:v>
                </c:pt>
              </c:strCache>
            </c:strRef>
          </c:tx>
          <c:spPr>
            <a:solidFill>
              <a:schemeClr val="accent1">
                <a:lumMod val="60000"/>
              </a:schemeClr>
            </a:solidFill>
            <a:ln>
              <a:noFill/>
            </a:ln>
            <a:effectLst/>
          </c:spPr>
          <c:invertIfNegative val="0"/>
          <c:cat>
            <c:strRef>
              <c:f>'8.Elec Mix Clean'!$B$12:$Q$12</c:f>
              <c:strCache>
                <c:ptCount val="16"/>
                <c:pt idx="0">
                  <c:v>US-WECC</c:v>
                </c:pt>
                <c:pt idx="1">
                  <c:v>US-TRE</c:v>
                </c:pt>
                <c:pt idx="2">
                  <c:v>US-SERC</c:v>
                </c:pt>
                <c:pt idx="3">
                  <c:v>US-RFC</c:v>
                </c:pt>
                <c:pt idx="4">
                  <c:v>US-PR</c:v>
                </c:pt>
                <c:pt idx="5">
                  <c:v>US-ASCC</c:v>
                </c:pt>
                <c:pt idx="6">
                  <c:v>US-HICC</c:v>
                </c:pt>
                <c:pt idx="7">
                  <c:v>US-MRO</c:v>
                </c:pt>
                <c:pt idx="8">
                  <c:v>US-NPCC</c:v>
                </c:pt>
                <c:pt idx="9">
                  <c:v>Malaysia</c:v>
                </c:pt>
                <c:pt idx="10">
                  <c:v>Vietnam</c:v>
                </c:pt>
                <c:pt idx="11">
                  <c:v>Thailand</c:v>
                </c:pt>
                <c:pt idx="12">
                  <c:v>Korea</c:v>
                </c:pt>
                <c:pt idx="13">
                  <c:v>Singapore</c:v>
                </c:pt>
                <c:pt idx="14">
                  <c:v>Mexico</c:v>
                </c:pt>
                <c:pt idx="15">
                  <c:v>Cambodia</c:v>
                </c:pt>
              </c:strCache>
            </c:strRef>
          </c:cat>
          <c:val>
            <c:numRef>
              <c:f>'8.Elec Mix Clean'!$B$20:$Q$20</c:f>
              <c:numCache>
                <c:formatCode>General</c:formatCode>
                <c:ptCount val="16"/>
                <c:pt idx="0">
                  <c:v>0.30690000000000001</c:v>
                </c:pt>
                <c:pt idx="1">
                  <c:v>0.73358000000000001</c:v>
                </c:pt>
                <c:pt idx="2">
                  <c:v>1.9866999999999999E-2</c:v>
                </c:pt>
                <c:pt idx="3">
                  <c:v>0.13355</c:v>
                </c:pt>
                <c:pt idx="4">
                  <c:v>3.6851000000000002E-2</c:v>
                </c:pt>
                <c:pt idx="5">
                  <c:v>7.5160000000000005E-2</c:v>
                </c:pt>
                <c:pt idx="6">
                  <c:v>0.24146999999999999</c:v>
                </c:pt>
                <c:pt idx="7">
                  <c:v>1.0431999999999999</c:v>
                </c:pt>
                <c:pt idx="8">
                  <c:v>0.16063</c:v>
                </c:pt>
                <c:pt idx="9">
                  <c:v>2.4797999999999999E-3</c:v>
                </c:pt>
                <c:pt idx="10">
                  <c:v>1.017E-2</c:v>
                </c:pt>
                <c:pt idx="11">
                  <c:v>6.2165999999999999E-2</c:v>
                </c:pt>
                <c:pt idx="12">
                  <c:v>2.1590999999999999E-2</c:v>
                </c:pt>
                <c:pt idx="13">
                  <c:v>1.3518E-3</c:v>
                </c:pt>
                <c:pt idx="14">
                  <c:v>6.1452E-2</c:v>
                </c:pt>
                <c:pt idx="15">
                  <c:v>4.0787999999999996E-3</c:v>
                </c:pt>
              </c:numCache>
            </c:numRef>
          </c:val>
          <c:extLst>
            <c:ext xmlns:c16="http://schemas.microsoft.com/office/drawing/2014/chart" uri="{C3380CC4-5D6E-409C-BE32-E72D297353CC}">
              <c16:uniqueId val="{00000006-C667-4A9F-B563-14CD45AF6870}"/>
            </c:ext>
          </c:extLst>
        </c:ser>
        <c:dLbls>
          <c:showLegendKey val="0"/>
          <c:showVal val="0"/>
          <c:showCatName val="0"/>
          <c:showSerName val="0"/>
          <c:showPercent val="0"/>
          <c:showBubbleSize val="0"/>
        </c:dLbls>
        <c:gapWidth val="150"/>
        <c:overlap val="100"/>
        <c:axId val="343100528"/>
        <c:axId val="343098864"/>
      </c:barChart>
      <c:catAx>
        <c:axId val="34310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098864"/>
        <c:crosses val="autoZero"/>
        <c:auto val="1"/>
        <c:lblAlgn val="ctr"/>
        <c:lblOffset val="100"/>
        <c:noMultiLvlLbl val="0"/>
      </c:catAx>
      <c:valAx>
        <c:axId val="3430988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100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market for electricity, medium voltage</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'8.Elec Mix Clean'!$A$24</c:f>
              <c:strCache>
                <c:ptCount val="1"/>
                <c:pt idx="0">
                  <c:v>biomass</c:v>
                </c:pt>
              </c:strCache>
            </c:strRef>
          </c:tx>
          <c:spPr>
            <a:solidFill>
              <a:schemeClr val="accent1"/>
            </a:solidFill>
            <a:ln>
              <a:noFill/>
            </a:ln>
            <a:effectLst/>
          </c:spPr>
          <c:invertIfNegative val="0"/>
          <c:cat>
            <c:strRef>
              <c:f>'8.Elec Mix Clean'!$B$23:$J$23</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Clean'!$B$24:$J$24</c:f>
              <c:numCache>
                <c:formatCode>General</c:formatCode>
                <c:ptCount val="9"/>
                <c:pt idx="0">
                  <c:v>0.16669999999999999</c:v>
                </c:pt>
                <c:pt idx="1">
                  <c:v>2.6303E-2</c:v>
                </c:pt>
                <c:pt idx="2">
                  <c:v>0.35581000000000002</c:v>
                </c:pt>
                <c:pt idx="3">
                  <c:v>6.4364000000000005E-2</c:v>
                </c:pt>
                <c:pt idx="4">
                  <c:v>2.4982000000000001E-2</c:v>
                </c:pt>
                <c:pt idx="5">
                  <c:v>5.0696999999999999E-3</c:v>
                </c:pt>
                <c:pt idx="6">
                  <c:v>8.3152999999999994E-3</c:v>
                </c:pt>
                <c:pt idx="7">
                  <c:v>0.14796999999999999</c:v>
                </c:pt>
                <c:pt idx="8">
                  <c:v>0.32036999999999999</c:v>
                </c:pt>
              </c:numCache>
            </c:numRef>
          </c:val>
          <c:extLst>
            <c:ext xmlns:c16="http://schemas.microsoft.com/office/drawing/2014/chart" uri="{C3380CC4-5D6E-409C-BE32-E72D297353CC}">
              <c16:uniqueId val="{00000000-77F4-43FC-98ED-26C8F65737D9}"/>
            </c:ext>
          </c:extLst>
        </c:ser>
        <c:ser>
          <c:idx val="1"/>
          <c:order val="1"/>
          <c:tx>
            <c:strRef>
              <c:f>'8.Elec Mix Clean'!$A$26</c:f>
              <c:strCache>
                <c:ptCount val="1"/>
                <c:pt idx="0">
                  <c:v>geothermal</c:v>
                </c:pt>
              </c:strCache>
            </c:strRef>
          </c:tx>
          <c:spPr>
            <a:solidFill>
              <a:schemeClr val="accent2"/>
            </a:solidFill>
            <a:ln>
              <a:noFill/>
            </a:ln>
            <a:effectLst/>
          </c:spPr>
          <c:invertIfNegative val="0"/>
          <c:cat>
            <c:strRef>
              <c:f>'8.Elec Mix Clean'!$B$23:$J$23</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Clean'!$B$26:$J$26</c:f>
              <c:numCache>
                <c:formatCode>General</c:formatCode>
                <c:ptCount val="9"/>
                <c:pt idx="0">
                  <c:v>0.16105</c:v>
                </c:pt>
                <c:pt idx="1">
                  <c:v>8.1189000000000001E-4</c:v>
                </c:pt>
                <c:pt idx="2">
                  <c:v>3.4136000000000002E-4</c:v>
                </c:pt>
                <c:pt idx="3">
                  <c:v>3.2057E-4</c:v>
                </c:pt>
                <c:pt idx="4">
                  <c:v>5.2063999999999995E-4</c:v>
                </c:pt>
                <c:pt idx="5">
                  <c:v>2.2985E-4</c:v>
                </c:pt>
                <c:pt idx="6">
                  <c:v>3.8364999999999997E-4</c:v>
                </c:pt>
                <c:pt idx="7">
                  <c:v>4.1511E-4</c:v>
                </c:pt>
                <c:pt idx="8">
                  <c:v>1.8164E-4</c:v>
                </c:pt>
              </c:numCache>
            </c:numRef>
          </c:val>
          <c:extLst>
            <c:ext xmlns:c16="http://schemas.microsoft.com/office/drawing/2014/chart" uri="{C3380CC4-5D6E-409C-BE32-E72D297353CC}">
              <c16:uniqueId val="{00000001-77F4-43FC-98ED-26C8F65737D9}"/>
            </c:ext>
          </c:extLst>
        </c:ser>
        <c:ser>
          <c:idx val="2"/>
          <c:order val="2"/>
          <c:tx>
            <c:strRef>
              <c:f>'8.Elec Mix Clean'!$A$27</c:f>
              <c:strCache>
                <c:ptCount val="1"/>
                <c:pt idx="0">
                  <c:v>nuclear</c:v>
                </c:pt>
              </c:strCache>
            </c:strRef>
          </c:tx>
          <c:spPr>
            <a:solidFill>
              <a:schemeClr val="accent3"/>
            </a:solidFill>
            <a:ln>
              <a:noFill/>
            </a:ln>
            <a:effectLst/>
          </c:spPr>
          <c:invertIfNegative val="0"/>
          <c:cat>
            <c:strRef>
              <c:f>'8.Elec Mix Clean'!$B$23:$J$23</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Clean'!$B$27:$J$27</c:f>
              <c:numCache>
                <c:formatCode>General</c:formatCode>
                <c:ptCount val="9"/>
                <c:pt idx="0">
                  <c:v>1.1315999999999999</c:v>
                </c:pt>
                <c:pt idx="1">
                  <c:v>1.4105000000000001</c:v>
                </c:pt>
                <c:pt idx="2">
                  <c:v>3.3757000000000001</c:v>
                </c:pt>
                <c:pt idx="3">
                  <c:v>4.1481000000000003</c:v>
                </c:pt>
                <c:pt idx="4">
                  <c:v>2.496E-2</c:v>
                </c:pt>
                <c:pt idx="5">
                  <c:v>2.0813000000000002E-2</c:v>
                </c:pt>
                <c:pt idx="6">
                  <c:v>2.8724E-2</c:v>
                </c:pt>
                <c:pt idx="7">
                  <c:v>1.0929</c:v>
                </c:pt>
                <c:pt idx="8">
                  <c:v>4.9640000000000004</c:v>
                </c:pt>
              </c:numCache>
            </c:numRef>
          </c:val>
          <c:extLst>
            <c:ext xmlns:c16="http://schemas.microsoft.com/office/drawing/2014/chart" uri="{C3380CC4-5D6E-409C-BE32-E72D297353CC}">
              <c16:uniqueId val="{00000002-77F4-43FC-98ED-26C8F65737D9}"/>
            </c:ext>
          </c:extLst>
        </c:ser>
        <c:ser>
          <c:idx val="3"/>
          <c:order val="3"/>
          <c:tx>
            <c:strRef>
              <c:f>'8.Elec Mix Clean'!$A$28</c:f>
              <c:strCache>
                <c:ptCount val="1"/>
                <c:pt idx="0">
                  <c:v>primary forest</c:v>
                </c:pt>
              </c:strCache>
            </c:strRef>
          </c:tx>
          <c:spPr>
            <a:solidFill>
              <a:schemeClr val="accent4"/>
            </a:solidFill>
            <a:ln>
              <a:noFill/>
            </a:ln>
            <a:effectLst/>
          </c:spPr>
          <c:invertIfNegative val="0"/>
          <c:cat>
            <c:strRef>
              <c:f>'8.Elec Mix Clean'!$B$23:$J$23</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Clean'!$B$28:$J$28</c:f>
              <c:numCache>
                <c:formatCode>0.00E+00</c:formatCode>
                <c:ptCount val="9"/>
                <c:pt idx="0">
                  <c:v>4.3278999999999997E-5</c:v>
                </c:pt>
                <c:pt idx="1">
                  <c:v>3.2576000000000001E-5</c:v>
                </c:pt>
                <c:pt idx="2">
                  <c:v>5.3959999999999998E-5</c:v>
                </c:pt>
                <c:pt idx="3">
                  <c:v>4.4870999999999998E-5</c:v>
                </c:pt>
                <c:pt idx="4" formatCode="General">
                  <c:v>2.5757999999999998E-4</c:v>
                </c:pt>
                <c:pt idx="5">
                  <c:v>2.9462E-5</c:v>
                </c:pt>
                <c:pt idx="6">
                  <c:v>4.8498999999999998E-5</c:v>
                </c:pt>
                <c:pt idx="7">
                  <c:v>5.0123000000000001E-5</c:v>
                </c:pt>
                <c:pt idx="8">
                  <c:v>3.6220000000000002E-5</c:v>
                </c:pt>
              </c:numCache>
            </c:numRef>
          </c:val>
          <c:extLst>
            <c:ext xmlns:c16="http://schemas.microsoft.com/office/drawing/2014/chart" uri="{C3380CC4-5D6E-409C-BE32-E72D297353CC}">
              <c16:uniqueId val="{00000003-77F4-43FC-98ED-26C8F65737D9}"/>
            </c:ext>
          </c:extLst>
        </c:ser>
        <c:ser>
          <c:idx val="4"/>
          <c:order val="4"/>
          <c:tx>
            <c:strRef>
              <c:f>'8.Elec Mix Clean'!$A$29</c:f>
              <c:strCache>
                <c:ptCount val="1"/>
                <c:pt idx="0">
                  <c:v>solar</c:v>
                </c:pt>
              </c:strCache>
            </c:strRef>
          </c:tx>
          <c:spPr>
            <a:solidFill>
              <a:schemeClr val="accent5"/>
            </a:solidFill>
            <a:ln>
              <a:noFill/>
            </a:ln>
            <a:effectLst/>
          </c:spPr>
          <c:invertIfNegative val="0"/>
          <c:cat>
            <c:strRef>
              <c:f>'8.Elec Mix Clean'!$B$23:$J$23</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Clean'!$B$29:$J$29</c:f>
              <c:numCache>
                <c:formatCode>0.00E+00</c:formatCode>
                <c:ptCount val="9"/>
                <c:pt idx="0">
                  <c:v>2.4173E-5</c:v>
                </c:pt>
                <c:pt idx="1">
                  <c:v>1.2002E-5</c:v>
                </c:pt>
                <c:pt idx="2">
                  <c:v>1.8575000000000001E-5</c:v>
                </c:pt>
                <c:pt idx="3">
                  <c:v>2.5483E-5</c:v>
                </c:pt>
                <c:pt idx="4">
                  <c:v>7.9506999999999996E-5</c:v>
                </c:pt>
                <c:pt idx="5">
                  <c:v>4.1353999999999997E-5</c:v>
                </c:pt>
                <c:pt idx="6" formatCode="General">
                  <c:v>1.6538999999999999E-4</c:v>
                </c:pt>
                <c:pt idx="7">
                  <c:v>1.6427999999999999E-5</c:v>
                </c:pt>
                <c:pt idx="8">
                  <c:v>2.51E-5</c:v>
                </c:pt>
              </c:numCache>
            </c:numRef>
          </c:val>
          <c:extLst>
            <c:ext xmlns:c16="http://schemas.microsoft.com/office/drawing/2014/chart" uri="{C3380CC4-5D6E-409C-BE32-E72D297353CC}">
              <c16:uniqueId val="{00000004-77F4-43FC-98ED-26C8F65737D9}"/>
            </c:ext>
          </c:extLst>
        </c:ser>
        <c:ser>
          <c:idx val="5"/>
          <c:order val="5"/>
          <c:tx>
            <c:strRef>
              <c:f>'8.Elec Mix Clean'!$A$30</c:f>
              <c:strCache>
                <c:ptCount val="1"/>
                <c:pt idx="0">
                  <c:v>water</c:v>
                </c:pt>
              </c:strCache>
            </c:strRef>
          </c:tx>
          <c:spPr>
            <a:solidFill>
              <a:schemeClr val="accent6"/>
            </a:solidFill>
            <a:ln>
              <a:noFill/>
            </a:ln>
            <a:effectLst/>
          </c:spPr>
          <c:invertIfNegative val="0"/>
          <c:cat>
            <c:strRef>
              <c:f>'8.Elec Mix Clean'!$B$23:$J$23</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Clean'!$B$30:$J$30</c:f>
              <c:numCache>
                <c:formatCode>General</c:formatCode>
                <c:ptCount val="9"/>
                <c:pt idx="0">
                  <c:v>0.97967000000000004</c:v>
                </c:pt>
                <c:pt idx="1">
                  <c:v>2.3119000000000001E-2</c:v>
                </c:pt>
                <c:pt idx="2">
                  <c:v>0.14138000000000001</c:v>
                </c:pt>
                <c:pt idx="3">
                  <c:v>5.6561E-2</c:v>
                </c:pt>
                <c:pt idx="4">
                  <c:v>1.7492000000000001E-2</c:v>
                </c:pt>
                <c:pt idx="5">
                  <c:v>1.127</c:v>
                </c:pt>
                <c:pt idx="6">
                  <c:v>5.9061000000000002E-2</c:v>
                </c:pt>
                <c:pt idx="7">
                  <c:v>0.33285999999999999</c:v>
                </c:pt>
                <c:pt idx="8">
                  <c:v>0.70326</c:v>
                </c:pt>
              </c:numCache>
            </c:numRef>
          </c:val>
          <c:extLst>
            <c:ext xmlns:c16="http://schemas.microsoft.com/office/drawing/2014/chart" uri="{C3380CC4-5D6E-409C-BE32-E72D297353CC}">
              <c16:uniqueId val="{00000005-77F4-43FC-98ED-26C8F65737D9}"/>
            </c:ext>
          </c:extLst>
        </c:ser>
        <c:ser>
          <c:idx val="6"/>
          <c:order val="6"/>
          <c:tx>
            <c:strRef>
              <c:f>'8.Elec Mix Clean'!$A$31</c:f>
              <c:strCache>
                <c:ptCount val="1"/>
                <c:pt idx="0">
                  <c:v>wind</c:v>
                </c:pt>
              </c:strCache>
            </c:strRef>
          </c:tx>
          <c:spPr>
            <a:solidFill>
              <a:schemeClr val="accent1">
                <a:lumMod val="60000"/>
              </a:schemeClr>
            </a:solidFill>
            <a:ln>
              <a:noFill/>
            </a:ln>
            <a:effectLst/>
          </c:spPr>
          <c:invertIfNegative val="0"/>
          <c:cat>
            <c:strRef>
              <c:f>'8.Elec Mix Clean'!$B$23:$J$23</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Clean'!$B$31:$J$31</c:f>
              <c:numCache>
                <c:formatCode>General</c:formatCode>
                <c:ptCount val="9"/>
                <c:pt idx="0">
                  <c:v>0.30885000000000001</c:v>
                </c:pt>
                <c:pt idx="1">
                  <c:v>0.73848999999999998</c:v>
                </c:pt>
                <c:pt idx="2">
                  <c:v>1.9991999999999999E-2</c:v>
                </c:pt>
                <c:pt idx="3">
                  <c:v>0.13396</c:v>
                </c:pt>
                <c:pt idx="4">
                  <c:v>3.7152999999999999E-2</c:v>
                </c:pt>
                <c:pt idx="5">
                  <c:v>7.5708999999999999E-2</c:v>
                </c:pt>
                <c:pt idx="6">
                  <c:v>0.23155999999999999</c:v>
                </c:pt>
                <c:pt idx="7">
                  <c:v>1.0489999999999999</c:v>
                </c:pt>
                <c:pt idx="8">
                  <c:v>0.15855</c:v>
                </c:pt>
              </c:numCache>
            </c:numRef>
          </c:val>
          <c:extLst>
            <c:ext xmlns:c16="http://schemas.microsoft.com/office/drawing/2014/chart" uri="{C3380CC4-5D6E-409C-BE32-E72D297353CC}">
              <c16:uniqueId val="{00000006-77F4-43FC-98ED-26C8F65737D9}"/>
            </c:ext>
          </c:extLst>
        </c:ser>
        <c:dLbls>
          <c:showLegendKey val="0"/>
          <c:showVal val="0"/>
          <c:showCatName val="0"/>
          <c:showSerName val="0"/>
          <c:showPercent val="0"/>
          <c:showBubbleSize val="0"/>
        </c:dLbls>
        <c:gapWidth val="150"/>
        <c:overlap val="100"/>
        <c:axId val="875515888"/>
        <c:axId val="875517552"/>
      </c:barChart>
      <c:catAx>
        <c:axId val="87551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517552"/>
        <c:crosses val="autoZero"/>
        <c:auto val="1"/>
        <c:lblAlgn val="ctr"/>
        <c:lblOffset val="100"/>
        <c:noMultiLvlLbl val="0"/>
      </c:catAx>
      <c:valAx>
        <c:axId val="8755175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515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market for electricity, low voltage</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'8.Elec Mix Clean'!$A$35</c:f>
              <c:strCache>
                <c:ptCount val="1"/>
                <c:pt idx="0">
                  <c:v>biomass</c:v>
                </c:pt>
              </c:strCache>
            </c:strRef>
          </c:tx>
          <c:spPr>
            <a:solidFill>
              <a:schemeClr val="accent1"/>
            </a:solidFill>
            <a:ln>
              <a:noFill/>
            </a:ln>
            <a:effectLst/>
          </c:spPr>
          <c:invertIfNegative val="0"/>
          <c:cat>
            <c:strRef>
              <c:f>'8.Elec Mix Clean'!$B$34:$J$34</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Clean'!$B$35:$J$35</c:f>
              <c:numCache>
                <c:formatCode>General</c:formatCode>
                <c:ptCount val="9"/>
                <c:pt idx="0">
                  <c:v>0.16206999999999999</c:v>
                </c:pt>
                <c:pt idx="1">
                  <c:v>2.9704999999999999E-2</c:v>
                </c:pt>
                <c:pt idx="2">
                  <c:v>0.36502000000000001</c:v>
                </c:pt>
                <c:pt idx="3">
                  <c:v>6.9013000000000005E-2</c:v>
                </c:pt>
                <c:pt idx="4">
                  <c:v>2.8410000000000001E-2</c:v>
                </c:pt>
                <c:pt idx="5">
                  <c:v>7.6866E-3</c:v>
                </c:pt>
                <c:pt idx="6">
                  <c:v>1.1161000000000001E-2</c:v>
                </c:pt>
                <c:pt idx="7">
                  <c:v>0.15514</c:v>
                </c:pt>
                <c:pt idx="8">
                  <c:v>0.33090999999999998</c:v>
                </c:pt>
              </c:numCache>
            </c:numRef>
          </c:val>
          <c:extLst>
            <c:ext xmlns:c16="http://schemas.microsoft.com/office/drawing/2014/chart" uri="{C3380CC4-5D6E-409C-BE32-E72D297353CC}">
              <c16:uniqueId val="{00000000-57E4-43EE-BC4C-254E7888DCBC}"/>
            </c:ext>
          </c:extLst>
        </c:ser>
        <c:ser>
          <c:idx val="1"/>
          <c:order val="1"/>
          <c:tx>
            <c:strRef>
              <c:f>'8.Elec Mix Clean'!$A$37</c:f>
              <c:strCache>
                <c:ptCount val="1"/>
                <c:pt idx="0">
                  <c:v>geothermal</c:v>
                </c:pt>
              </c:strCache>
            </c:strRef>
          </c:tx>
          <c:spPr>
            <a:solidFill>
              <a:schemeClr val="accent2"/>
            </a:solidFill>
            <a:ln>
              <a:noFill/>
            </a:ln>
            <a:effectLst/>
          </c:spPr>
          <c:invertIfNegative val="0"/>
          <c:cat>
            <c:strRef>
              <c:f>'8.Elec Mix Clean'!$B$34:$J$34</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Clean'!$B$37:$J$37</c:f>
              <c:numCache>
                <c:formatCode>General</c:formatCode>
                <c:ptCount val="9"/>
                <c:pt idx="0">
                  <c:v>0.15260000000000001</c:v>
                </c:pt>
                <c:pt idx="1">
                  <c:v>8.8385999999999998E-4</c:v>
                </c:pt>
                <c:pt idx="2">
                  <c:v>4.0488999999999998E-4</c:v>
                </c:pt>
                <c:pt idx="3">
                  <c:v>3.6831E-4</c:v>
                </c:pt>
                <c:pt idx="4">
                  <c:v>5.9615999999999998E-4</c:v>
                </c:pt>
                <c:pt idx="5">
                  <c:v>2.6931999999999998E-4</c:v>
                </c:pt>
                <c:pt idx="6">
                  <c:v>4.3542E-4</c:v>
                </c:pt>
                <c:pt idx="7">
                  <c:v>4.6900000000000002E-4</c:v>
                </c:pt>
                <c:pt idx="8">
                  <c:v>2.3462999999999999E-4</c:v>
                </c:pt>
              </c:numCache>
            </c:numRef>
          </c:val>
          <c:extLst>
            <c:ext xmlns:c16="http://schemas.microsoft.com/office/drawing/2014/chart" uri="{C3380CC4-5D6E-409C-BE32-E72D297353CC}">
              <c16:uniqueId val="{00000001-57E4-43EE-BC4C-254E7888DCBC}"/>
            </c:ext>
          </c:extLst>
        </c:ser>
        <c:ser>
          <c:idx val="2"/>
          <c:order val="2"/>
          <c:tx>
            <c:strRef>
              <c:f>'8.Elec Mix Clean'!$A$38</c:f>
              <c:strCache>
                <c:ptCount val="1"/>
                <c:pt idx="0">
                  <c:v>nuclear</c:v>
                </c:pt>
              </c:strCache>
            </c:strRef>
          </c:tx>
          <c:spPr>
            <a:solidFill>
              <a:schemeClr val="accent3"/>
            </a:solidFill>
            <a:ln>
              <a:noFill/>
            </a:ln>
            <a:effectLst/>
          </c:spPr>
          <c:invertIfNegative val="0"/>
          <c:cat>
            <c:strRef>
              <c:f>'8.Elec Mix Clean'!$B$34:$J$34</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Clean'!$B$38:$J$38</c:f>
              <c:numCache>
                <c:formatCode>General</c:formatCode>
                <c:ptCount val="9"/>
                <c:pt idx="0">
                  <c:v>1.0804</c:v>
                </c:pt>
                <c:pt idx="1">
                  <c:v>1.4426000000000001</c:v>
                </c:pt>
                <c:pt idx="2">
                  <c:v>3.4394</c:v>
                </c:pt>
                <c:pt idx="3">
                  <c:v>4.2862999999999998</c:v>
                </c:pt>
                <c:pt idx="4">
                  <c:v>2.9912000000000001E-2</c:v>
                </c:pt>
                <c:pt idx="5">
                  <c:v>2.3608000000000001E-2</c:v>
                </c:pt>
                <c:pt idx="6">
                  <c:v>3.2249E-2</c:v>
                </c:pt>
                <c:pt idx="7">
                  <c:v>1.1293</c:v>
                </c:pt>
                <c:pt idx="8">
                  <c:v>5.0880000000000001</c:v>
                </c:pt>
              </c:numCache>
            </c:numRef>
          </c:val>
          <c:extLst>
            <c:ext xmlns:c16="http://schemas.microsoft.com/office/drawing/2014/chart" uri="{C3380CC4-5D6E-409C-BE32-E72D297353CC}">
              <c16:uniqueId val="{00000002-57E4-43EE-BC4C-254E7888DCBC}"/>
            </c:ext>
          </c:extLst>
        </c:ser>
        <c:ser>
          <c:idx val="3"/>
          <c:order val="3"/>
          <c:tx>
            <c:strRef>
              <c:f>'8.Elec Mix Clean'!$A$39</c:f>
              <c:strCache>
                <c:ptCount val="1"/>
                <c:pt idx="0">
                  <c:v>primary forest</c:v>
                </c:pt>
              </c:strCache>
            </c:strRef>
          </c:tx>
          <c:spPr>
            <a:solidFill>
              <a:schemeClr val="accent4"/>
            </a:solidFill>
            <a:ln>
              <a:noFill/>
            </a:ln>
            <a:effectLst/>
          </c:spPr>
          <c:invertIfNegative val="0"/>
          <c:cat>
            <c:strRef>
              <c:f>'8.Elec Mix Clean'!$B$34:$J$34</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Clean'!$B$39:$J$39</c:f>
              <c:numCache>
                <c:formatCode>0.00E+00</c:formatCode>
                <c:ptCount val="9"/>
                <c:pt idx="0">
                  <c:v>5.1607000000000002E-5</c:v>
                </c:pt>
                <c:pt idx="1">
                  <c:v>3.8775000000000001E-5</c:v>
                </c:pt>
                <c:pt idx="2">
                  <c:v>6.0557000000000003E-5</c:v>
                </c:pt>
                <c:pt idx="3">
                  <c:v>5.0636000000000001E-5</c:v>
                </c:pt>
                <c:pt idx="4" formatCode="General">
                  <c:v>2.6729E-4</c:v>
                </c:pt>
                <c:pt idx="5">
                  <c:v>3.4437999999999998E-5</c:v>
                </c:pt>
                <c:pt idx="6">
                  <c:v>5.4465000000000001E-5</c:v>
                </c:pt>
                <c:pt idx="7">
                  <c:v>5.6221000000000003E-5</c:v>
                </c:pt>
                <c:pt idx="8">
                  <c:v>4.2150000000000001E-5</c:v>
                </c:pt>
              </c:numCache>
            </c:numRef>
          </c:val>
          <c:extLst>
            <c:ext xmlns:c16="http://schemas.microsoft.com/office/drawing/2014/chart" uri="{C3380CC4-5D6E-409C-BE32-E72D297353CC}">
              <c16:uniqueId val="{00000003-57E4-43EE-BC4C-254E7888DCBC}"/>
            </c:ext>
          </c:extLst>
        </c:ser>
        <c:ser>
          <c:idx val="4"/>
          <c:order val="4"/>
          <c:tx>
            <c:strRef>
              <c:f>'8.Elec Mix Clean'!$A$40</c:f>
              <c:strCache>
                <c:ptCount val="1"/>
                <c:pt idx="0">
                  <c:v>solar</c:v>
                </c:pt>
              </c:strCache>
            </c:strRef>
          </c:tx>
          <c:spPr>
            <a:solidFill>
              <a:schemeClr val="accent5"/>
            </a:solidFill>
            <a:ln>
              <a:noFill/>
            </a:ln>
            <a:effectLst/>
          </c:spPr>
          <c:invertIfNegative val="0"/>
          <c:cat>
            <c:strRef>
              <c:f>'8.Elec Mix Clean'!$B$34:$J$34</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Clean'!$B$40:$J$40</c:f>
              <c:numCache>
                <c:formatCode>General</c:formatCode>
                <c:ptCount val="9"/>
                <c:pt idx="0">
                  <c:v>0.34938000000000002</c:v>
                </c:pt>
                <c:pt idx="1">
                  <c:v>6.6957000000000003E-2</c:v>
                </c:pt>
                <c:pt idx="2">
                  <c:v>7.6047000000000003E-2</c:v>
                </c:pt>
                <c:pt idx="3">
                  <c:v>1.8246999999999999E-2</c:v>
                </c:pt>
                <c:pt idx="4">
                  <c:v>9.4778000000000001E-2</c:v>
                </c:pt>
                <c:pt idx="5" formatCode="0.00E+00">
                  <c:v>4.4013E-5</c:v>
                </c:pt>
                <c:pt idx="6">
                  <c:v>2.6445E-2</c:v>
                </c:pt>
                <c:pt idx="7">
                  <c:v>2.5516E-2</c:v>
                </c:pt>
                <c:pt idx="8">
                  <c:v>5.0597999999999997E-2</c:v>
                </c:pt>
              </c:numCache>
            </c:numRef>
          </c:val>
          <c:extLst>
            <c:ext xmlns:c16="http://schemas.microsoft.com/office/drawing/2014/chart" uri="{C3380CC4-5D6E-409C-BE32-E72D297353CC}">
              <c16:uniqueId val="{00000004-57E4-43EE-BC4C-254E7888DCBC}"/>
            </c:ext>
          </c:extLst>
        </c:ser>
        <c:ser>
          <c:idx val="5"/>
          <c:order val="5"/>
          <c:tx>
            <c:strRef>
              <c:f>'8.Elec Mix Clean'!$A$41</c:f>
              <c:strCache>
                <c:ptCount val="1"/>
                <c:pt idx="0">
                  <c:v>water</c:v>
                </c:pt>
              </c:strCache>
            </c:strRef>
          </c:tx>
          <c:spPr>
            <a:solidFill>
              <a:schemeClr val="accent6"/>
            </a:solidFill>
            <a:ln>
              <a:noFill/>
            </a:ln>
            <a:effectLst/>
          </c:spPr>
          <c:invertIfNegative val="0"/>
          <c:cat>
            <c:strRef>
              <c:f>'8.Elec Mix Clean'!$B$34:$J$34</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Clean'!$B$41:$J$41</c:f>
              <c:numCache>
                <c:formatCode>General</c:formatCode>
                <c:ptCount val="9"/>
                <c:pt idx="0">
                  <c:v>0.93957000000000002</c:v>
                </c:pt>
                <c:pt idx="1">
                  <c:v>2.9086999999999998E-2</c:v>
                </c:pt>
                <c:pt idx="2">
                  <c:v>0.14954000000000001</c:v>
                </c:pt>
                <c:pt idx="3">
                  <c:v>6.2323999999999997E-2</c:v>
                </c:pt>
                <c:pt idx="4">
                  <c:v>2.4334000000000001E-2</c:v>
                </c:pt>
                <c:pt idx="5">
                  <c:v>1.1726000000000001</c:v>
                </c:pt>
                <c:pt idx="6">
                  <c:v>6.5018999999999993E-2</c:v>
                </c:pt>
                <c:pt idx="7">
                  <c:v>0.34737000000000001</c:v>
                </c:pt>
                <c:pt idx="8">
                  <c:v>0.72524999999999995</c:v>
                </c:pt>
              </c:numCache>
            </c:numRef>
          </c:val>
          <c:extLst>
            <c:ext xmlns:c16="http://schemas.microsoft.com/office/drawing/2014/chart" uri="{C3380CC4-5D6E-409C-BE32-E72D297353CC}">
              <c16:uniqueId val="{00000005-57E4-43EE-BC4C-254E7888DCBC}"/>
            </c:ext>
          </c:extLst>
        </c:ser>
        <c:ser>
          <c:idx val="6"/>
          <c:order val="6"/>
          <c:tx>
            <c:strRef>
              <c:f>'8.Elec Mix Clean'!$A$42</c:f>
              <c:strCache>
                <c:ptCount val="1"/>
                <c:pt idx="0">
                  <c:v>wind</c:v>
                </c:pt>
              </c:strCache>
            </c:strRef>
          </c:tx>
          <c:spPr>
            <a:solidFill>
              <a:schemeClr val="accent1">
                <a:lumMod val="60000"/>
              </a:schemeClr>
            </a:solidFill>
            <a:ln>
              <a:noFill/>
            </a:ln>
            <a:effectLst/>
          </c:spPr>
          <c:invertIfNegative val="0"/>
          <c:cat>
            <c:strRef>
              <c:f>'8.Elec Mix Clean'!$B$34:$J$34</c:f>
              <c:strCache>
                <c:ptCount val="9"/>
                <c:pt idx="0">
                  <c:v>US-WECC</c:v>
                </c:pt>
                <c:pt idx="1">
                  <c:v>US-TRE</c:v>
                </c:pt>
                <c:pt idx="2">
                  <c:v>US-SERC</c:v>
                </c:pt>
                <c:pt idx="3">
                  <c:v>US-RFC</c:v>
                </c:pt>
                <c:pt idx="4">
                  <c:v>US-PR</c:v>
                </c:pt>
                <c:pt idx="5">
                  <c:v>US-ASCC</c:v>
                </c:pt>
                <c:pt idx="6">
                  <c:v>US-HICC</c:v>
                </c:pt>
                <c:pt idx="7">
                  <c:v>US-MRO</c:v>
                </c:pt>
                <c:pt idx="8">
                  <c:v>US-NPCC</c:v>
                </c:pt>
              </c:strCache>
            </c:strRef>
          </c:cat>
          <c:val>
            <c:numRef>
              <c:f>'8.Elec Mix Clean'!$B$42:$J$42</c:f>
              <c:numCache>
                <c:formatCode>General</c:formatCode>
                <c:ptCount val="9"/>
                <c:pt idx="0">
                  <c:v>0.29360999999999998</c:v>
                </c:pt>
                <c:pt idx="1">
                  <c:v>0.75380999999999998</c:v>
                </c:pt>
                <c:pt idx="2">
                  <c:v>2.085E-2</c:v>
                </c:pt>
                <c:pt idx="3">
                  <c:v>0.13866000000000001</c:v>
                </c:pt>
                <c:pt idx="4">
                  <c:v>3.8242999999999999E-2</c:v>
                </c:pt>
                <c:pt idx="5">
                  <c:v>7.8797000000000006E-2</c:v>
                </c:pt>
                <c:pt idx="6">
                  <c:v>0.23899000000000001</c:v>
                </c:pt>
                <c:pt idx="7">
                  <c:v>1.0817000000000001</c:v>
                </c:pt>
                <c:pt idx="8">
                  <c:v>0.16281999999999999</c:v>
                </c:pt>
              </c:numCache>
            </c:numRef>
          </c:val>
          <c:extLst>
            <c:ext xmlns:c16="http://schemas.microsoft.com/office/drawing/2014/chart" uri="{C3380CC4-5D6E-409C-BE32-E72D297353CC}">
              <c16:uniqueId val="{00000006-57E4-43EE-BC4C-254E7888DCBC}"/>
            </c:ext>
          </c:extLst>
        </c:ser>
        <c:dLbls>
          <c:showLegendKey val="0"/>
          <c:showVal val="0"/>
          <c:showCatName val="0"/>
          <c:showSerName val="0"/>
          <c:showPercent val="0"/>
          <c:showBubbleSize val="0"/>
        </c:dLbls>
        <c:gapWidth val="150"/>
        <c:overlap val="100"/>
        <c:axId val="938884064"/>
        <c:axId val="938888640"/>
      </c:barChart>
      <c:catAx>
        <c:axId val="93888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888640"/>
        <c:crosses val="autoZero"/>
        <c:auto val="1"/>
        <c:lblAlgn val="ctr"/>
        <c:lblOffset val="100"/>
        <c:noMultiLvlLbl val="0"/>
      </c:catAx>
      <c:valAx>
        <c:axId val="9388886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884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'New Revised'!$A$35</c:f>
              <c:strCache>
                <c:ptCount val="1"/>
                <c:pt idx="0">
                  <c:v>Primary Forest </c:v>
                </c:pt>
              </c:strCache>
            </c:strRef>
          </c:tx>
          <c:spPr>
            <a:solidFill>
              <a:schemeClr val="accent2"/>
            </a:solidFill>
            <a:ln>
              <a:noFill/>
            </a:ln>
            <a:effectLst/>
          </c:spPr>
          <c:invertIfNegative val="0"/>
          <c:cat>
            <c:multiLvlStrRef>
              <c:f>'New Revised'!$J$32:$M$33</c:f>
              <c:multiLvlStrCache>
                <c:ptCount val="4"/>
                <c:lvl>
                  <c:pt idx="0">
                    <c:v>Scenario 1</c:v>
                  </c:pt>
                  <c:pt idx="1">
                    <c:v>Scenario 2</c:v>
                  </c:pt>
                  <c:pt idx="2">
                    <c:v>Scenario 3</c:v>
                  </c:pt>
                  <c:pt idx="3">
                    <c:v>Scenario 4</c:v>
                  </c:pt>
                </c:lvl>
                <c:lvl>
                  <c:pt idx="0">
                    <c:v>Metallurgical Grade Silicon Production</c:v>
                  </c:pt>
                </c:lvl>
              </c:multiLvlStrCache>
            </c:multiLvlStrRef>
          </c:cat>
          <c:val>
            <c:numRef>
              <c:f>'New Revised'!$J$35:$M$35</c:f>
              <c:numCache>
                <c:formatCode>0.00E+00</c:formatCode>
                <c:ptCount val="4"/>
                <c:pt idx="0">
                  <c:v>3.471279489952859E-3</c:v>
                </c:pt>
                <c:pt idx="1">
                  <c:v>6.7733399885709531E-3</c:v>
                </c:pt>
                <c:pt idx="2">
                  <c:v>6.8325203188282363E-3</c:v>
                </c:pt>
                <c:pt idx="3">
                  <c:v>3.5421803511659316E-3</c:v>
                </c:pt>
              </c:numCache>
            </c:numRef>
          </c:val>
          <c:extLst>
            <c:ext xmlns:c16="http://schemas.microsoft.com/office/drawing/2014/chart" uri="{C3380CC4-5D6E-409C-BE32-E72D297353CC}">
              <c16:uniqueId val="{00000000-D7C1-4BDE-8462-F494DB0C7CE4}"/>
            </c:ext>
          </c:extLst>
        </c:ser>
        <c:ser>
          <c:idx val="2"/>
          <c:order val="2"/>
          <c:tx>
            <c:strRef>
              <c:f>'New Revised'!$A$36</c:f>
              <c:strCache>
                <c:ptCount val="1"/>
                <c:pt idx="0">
                  <c:v>Fossil </c:v>
                </c:pt>
              </c:strCache>
            </c:strRef>
          </c:tx>
          <c:spPr>
            <a:solidFill>
              <a:schemeClr val="accent3"/>
            </a:solidFill>
            <a:ln>
              <a:noFill/>
            </a:ln>
            <a:effectLst/>
          </c:spPr>
          <c:invertIfNegative val="0"/>
          <c:cat>
            <c:multiLvlStrRef>
              <c:f>'New Revised'!$J$32:$M$33</c:f>
              <c:multiLvlStrCache>
                <c:ptCount val="4"/>
                <c:lvl>
                  <c:pt idx="0">
                    <c:v>Scenario 1</c:v>
                  </c:pt>
                  <c:pt idx="1">
                    <c:v>Scenario 2</c:v>
                  </c:pt>
                  <c:pt idx="2">
                    <c:v>Scenario 3</c:v>
                  </c:pt>
                  <c:pt idx="3">
                    <c:v>Scenario 4</c:v>
                  </c:pt>
                </c:lvl>
                <c:lvl>
                  <c:pt idx="0">
                    <c:v>Metallurgical Grade Silicon Production</c:v>
                  </c:pt>
                </c:lvl>
              </c:multiLvlStrCache>
            </c:multiLvlStrRef>
          </c:cat>
          <c:val>
            <c:numRef>
              <c:f>'New Revised'!$J$36:$M$36</c:f>
              <c:numCache>
                <c:formatCode>0.00E+00</c:formatCode>
                <c:ptCount val="4"/>
                <c:pt idx="0">
                  <c:v>195.00782849368989</c:v>
                </c:pt>
                <c:pt idx="1">
                  <c:v>193.15342655650969</c:v>
                </c:pt>
                <c:pt idx="2">
                  <c:v>195.34695413696019</c:v>
                </c:pt>
                <c:pt idx="3">
                  <c:v>164.37889654674117</c:v>
                </c:pt>
              </c:numCache>
            </c:numRef>
          </c:val>
          <c:extLst>
            <c:ext xmlns:c16="http://schemas.microsoft.com/office/drawing/2014/chart" uri="{C3380CC4-5D6E-409C-BE32-E72D297353CC}">
              <c16:uniqueId val="{00000001-D7C1-4BDE-8462-F494DB0C7CE4}"/>
            </c:ext>
          </c:extLst>
        </c:ser>
        <c:ser>
          <c:idx val="3"/>
          <c:order val="3"/>
          <c:tx>
            <c:strRef>
              <c:f>'New Revised'!$A$37</c:f>
              <c:strCache>
                <c:ptCount val="1"/>
                <c:pt idx="0">
                  <c:v>Water </c:v>
                </c:pt>
              </c:strCache>
            </c:strRef>
          </c:tx>
          <c:spPr>
            <a:solidFill>
              <a:schemeClr val="accent4"/>
            </a:solidFill>
            <a:ln>
              <a:noFill/>
            </a:ln>
            <a:effectLst/>
          </c:spPr>
          <c:invertIfNegative val="0"/>
          <c:cat>
            <c:multiLvlStrRef>
              <c:f>'New Revised'!$J$32:$M$33</c:f>
              <c:multiLvlStrCache>
                <c:ptCount val="4"/>
                <c:lvl>
                  <c:pt idx="0">
                    <c:v>Scenario 1</c:v>
                  </c:pt>
                  <c:pt idx="1">
                    <c:v>Scenario 2</c:v>
                  </c:pt>
                  <c:pt idx="2">
                    <c:v>Scenario 3</c:v>
                  </c:pt>
                  <c:pt idx="3">
                    <c:v>Scenario 4</c:v>
                  </c:pt>
                </c:lvl>
                <c:lvl>
                  <c:pt idx="0">
                    <c:v>Metallurgical Grade Silicon Production</c:v>
                  </c:pt>
                </c:lvl>
              </c:multiLvlStrCache>
            </c:multiLvlStrRef>
          </c:cat>
          <c:val>
            <c:numRef>
              <c:f>'New Revised'!$J$37:$M$37</c:f>
              <c:numCache>
                <c:formatCode>0.00E+00</c:formatCode>
                <c:ptCount val="4"/>
                <c:pt idx="0">
                  <c:v>11.740583887737904</c:v>
                </c:pt>
                <c:pt idx="1">
                  <c:v>11.273707339039722</c:v>
                </c:pt>
                <c:pt idx="2">
                  <c:v>11.297874800427515</c:v>
                </c:pt>
                <c:pt idx="3">
                  <c:v>6.3356647285951802</c:v>
                </c:pt>
              </c:numCache>
            </c:numRef>
          </c:val>
          <c:extLst>
            <c:ext xmlns:c16="http://schemas.microsoft.com/office/drawing/2014/chart" uri="{C3380CC4-5D6E-409C-BE32-E72D297353CC}">
              <c16:uniqueId val="{00000002-D7C1-4BDE-8462-F494DB0C7CE4}"/>
            </c:ext>
          </c:extLst>
        </c:ser>
        <c:ser>
          <c:idx val="4"/>
          <c:order val="4"/>
          <c:tx>
            <c:strRef>
              <c:f>'New Revised'!$A$38</c:f>
              <c:strCache>
                <c:ptCount val="1"/>
                <c:pt idx="0">
                  <c:v>Nuclear </c:v>
                </c:pt>
              </c:strCache>
            </c:strRef>
          </c:tx>
          <c:spPr>
            <a:solidFill>
              <a:schemeClr val="accent5"/>
            </a:solidFill>
            <a:ln>
              <a:noFill/>
            </a:ln>
            <a:effectLst/>
          </c:spPr>
          <c:invertIfNegative val="0"/>
          <c:cat>
            <c:multiLvlStrRef>
              <c:f>'New Revised'!$J$32:$M$33</c:f>
              <c:multiLvlStrCache>
                <c:ptCount val="4"/>
                <c:lvl>
                  <c:pt idx="0">
                    <c:v>Scenario 1</c:v>
                  </c:pt>
                  <c:pt idx="1">
                    <c:v>Scenario 2</c:v>
                  </c:pt>
                  <c:pt idx="2">
                    <c:v>Scenario 3</c:v>
                  </c:pt>
                  <c:pt idx="3">
                    <c:v>Scenario 4</c:v>
                  </c:pt>
                </c:lvl>
                <c:lvl>
                  <c:pt idx="0">
                    <c:v>Metallurgical Grade Silicon Production</c:v>
                  </c:pt>
                </c:lvl>
              </c:multiLvlStrCache>
            </c:multiLvlStrRef>
          </c:cat>
          <c:val>
            <c:numRef>
              <c:f>'New Revised'!$J$38:$M$38</c:f>
              <c:numCache>
                <c:formatCode>0.00E+00</c:formatCode>
                <c:ptCount val="4"/>
                <c:pt idx="0">
                  <c:v>8.9081577511945955</c:v>
                </c:pt>
                <c:pt idx="1">
                  <c:v>24.360543622859335</c:v>
                </c:pt>
                <c:pt idx="2">
                  <c:v>24.3289365747966</c:v>
                </c:pt>
                <c:pt idx="3">
                  <c:v>42.026774740692943</c:v>
                </c:pt>
              </c:numCache>
            </c:numRef>
          </c:val>
          <c:extLst>
            <c:ext xmlns:c16="http://schemas.microsoft.com/office/drawing/2014/chart" uri="{C3380CC4-5D6E-409C-BE32-E72D297353CC}">
              <c16:uniqueId val="{00000003-D7C1-4BDE-8462-F494DB0C7CE4}"/>
            </c:ext>
          </c:extLst>
        </c:ser>
        <c:ser>
          <c:idx val="5"/>
          <c:order val="5"/>
          <c:tx>
            <c:strRef>
              <c:f>'New Revised'!$A$39</c:f>
              <c:strCache>
                <c:ptCount val="1"/>
                <c:pt idx="0">
                  <c:v>Biomass</c:v>
                </c:pt>
              </c:strCache>
            </c:strRef>
          </c:tx>
          <c:spPr>
            <a:solidFill>
              <a:schemeClr val="accent6"/>
            </a:solidFill>
            <a:ln>
              <a:noFill/>
            </a:ln>
            <a:effectLst/>
          </c:spPr>
          <c:invertIfNegative val="0"/>
          <c:cat>
            <c:multiLvlStrRef>
              <c:f>'New Revised'!$J$32:$M$33</c:f>
              <c:multiLvlStrCache>
                <c:ptCount val="4"/>
                <c:lvl>
                  <c:pt idx="0">
                    <c:v>Scenario 1</c:v>
                  </c:pt>
                  <c:pt idx="1">
                    <c:v>Scenario 2</c:v>
                  </c:pt>
                  <c:pt idx="2">
                    <c:v>Scenario 3</c:v>
                  </c:pt>
                  <c:pt idx="3">
                    <c:v>Scenario 4</c:v>
                  </c:pt>
                </c:lvl>
                <c:lvl>
                  <c:pt idx="0">
                    <c:v>Metallurgical Grade Silicon Production</c:v>
                  </c:pt>
                </c:lvl>
              </c:multiLvlStrCache>
            </c:multiLvlStrRef>
          </c:cat>
          <c:val>
            <c:numRef>
              <c:f>'New Revised'!$J$39:$M$39</c:f>
              <c:numCache>
                <c:formatCode>0.00E+00</c:formatCode>
                <c:ptCount val="4"/>
                <c:pt idx="0">
                  <c:v>30.195216324761752</c:v>
                </c:pt>
                <c:pt idx="1">
                  <c:v>30.618884138290341</c:v>
                </c:pt>
                <c:pt idx="2">
                  <c:v>30.906014717466569</c:v>
                </c:pt>
                <c:pt idx="3">
                  <c:v>31.657084959976032</c:v>
                </c:pt>
              </c:numCache>
            </c:numRef>
          </c:val>
          <c:extLst>
            <c:ext xmlns:c16="http://schemas.microsoft.com/office/drawing/2014/chart" uri="{C3380CC4-5D6E-409C-BE32-E72D297353CC}">
              <c16:uniqueId val="{00000004-D7C1-4BDE-8462-F494DB0C7CE4}"/>
            </c:ext>
          </c:extLst>
        </c:ser>
        <c:ser>
          <c:idx val="6"/>
          <c:order val="6"/>
          <c:tx>
            <c:strRef>
              <c:f>'New Revised'!$A$40</c:f>
              <c:strCache>
                <c:ptCount val="1"/>
                <c:pt idx="0">
                  <c:v>Wind, Solar, Geothermal </c:v>
                </c:pt>
              </c:strCache>
            </c:strRef>
          </c:tx>
          <c:spPr>
            <a:solidFill>
              <a:schemeClr val="accent1">
                <a:lumMod val="60000"/>
              </a:schemeClr>
            </a:solidFill>
            <a:ln>
              <a:noFill/>
            </a:ln>
            <a:effectLst/>
          </c:spPr>
          <c:invertIfNegative val="0"/>
          <c:cat>
            <c:multiLvlStrRef>
              <c:f>'New Revised'!$J$32:$M$33</c:f>
              <c:multiLvlStrCache>
                <c:ptCount val="4"/>
                <c:lvl>
                  <c:pt idx="0">
                    <c:v>Scenario 1</c:v>
                  </c:pt>
                  <c:pt idx="1">
                    <c:v>Scenario 2</c:v>
                  </c:pt>
                  <c:pt idx="2">
                    <c:v>Scenario 3</c:v>
                  </c:pt>
                  <c:pt idx="3">
                    <c:v>Scenario 4</c:v>
                  </c:pt>
                </c:lvl>
                <c:lvl>
                  <c:pt idx="0">
                    <c:v>Metallurgical Grade Silicon Production</c:v>
                  </c:pt>
                </c:lvl>
              </c:multiLvlStrCache>
            </c:multiLvlStrRef>
          </c:cat>
          <c:val>
            <c:numRef>
              <c:f>'New Revised'!$J$40:$M$40</c:f>
              <c:numCache>
                <c:formatCode>0.00E+00</c:formatCode>
                <c:ptCount val="4"/>
                <c:pt idx="0">
                  <c:v>1.5776838800286677</c:v>
                </c:pt>
                <c:pt idx="1">
                  <c:v>3.094241695618194</c:v>
                </c:pt>
                <c:pt idx="2">
                  <c:v>3.1217051126254241</c:v>
                </c:pt>
                <c:pt idx="3">
                  <c:v>4.9901545630083959</c:v>
                </c:pt>
              </c:numCache>
            </c:numRef>
          </c:val>
          <c:extLst>
            <c:ext xmlns:c16="http://schemas.microsoft.com/office/drawing/2014/chart" uri="{C3380CC4-5D6E-409C-BE32-E72D297353CC}">
              <c16:uniqueId val="{00000005-D7C1-4BDE-8462-F494DB0C7CE4}"/>
            </c:ext>
          </c:extLst>
        </c:ser>
        <c:dLbls>
          <c:showLegendKey val="0"/>
          <c:showVal val="0"/>
          <c:showCatName val="0"/>
          <c:showSerName val="0"/>
          <c:showPercent val="0"/>
          <c:showBubbleSize val="0"/>
        </c:dLbls>
        <c:gapWidth val="219"/>
        <c:axId val="39647088"/>
        <c:axId val="39646256"/>
      </c:barChart>
      <c:lineChart>
        <c:grouping val="stacked"/>
        <c:varyColors val="0"/>
        <c:ser>
          <c:idx val="0"/>
          <c:order val="0"/>
          <c:tx>
            <c:strRef>
              <c:f>'New Revised'!$A$34</c:f>
              <c:strCache>
                <c:ptCount val="1"/>
                <c:pt idx="0">
                  <c:v>CED (MJ)</c:v>
                </c:pt>
              </c:strCache>
            </c:strRef>
          </c:tx>
          <c:spPr>
            <a:ln w="28575" cap="rnd">
              <a:solidFill>
                <a:schemeClr val="accent1"/>
              </a:solidFill>
              <a:round/>
            </a:ln>
            <a:effectLst/>
          </c:spPr>
          <c:marker>
            <c:symbol val="none"/>
          </c:marker>
          <c:cat>
            <c:multiLvlStrRef>
              <c:f>'New Revised'!$J$32:$M$33</c:f>
              <c:multiLvlStrCache>
                <c:ptCount val="4"/>
                <c:lvl>
                  <c:pt idx="0">
                    <c:v>Scenario 1</c:v>
                  </c:pt>
                  <c:pt idx="1">
                    <c:v>Scenario 2</c:v>
                  </c:pt>
                  <c:pt idx="2">
                    <c:v>Scenario 3</c:v>
                  </c:pt>
                  <c:pt idx="3">
                    <c:v>Scenario 4</c:v>
                  </c:pt>
                </c:lvl>
                <c:lvl>
                  <c:pt idx="0">
                    <c:v>Metallurgical Grade Silicon Production</c:v>
                  </c:pt>
                </c:lvl>
              </c:multiLvlStrCache>
            </c:multiLvlStrRef>
          </c:cat>
          <c:val>
            <c:numRef>
              <c:f>'New Revised'!$J$34:$M$34</c:f>
              <c:numCache>
                <c:formatCode>0.00E+00</c:formatCode>
                <c:ptCount val="4"/>
                <c:pt idx="0">
                  <c:v>247.43294161690278</c:v>
                </c:pt>
                <c:pt idx="1">
                  <c:v>262.5075766923058</c:v>
                </c:pt>
                <c:pt idx="2">
                  <c:v>265.00831786259511</c:v>
                </c:pt>
                <c:pt idx="3">
                  <c:v>249.39211771936488</c:v>
                </c:pt>
              </c:numCache>
            </c:numRef>
          </c:val>
          <c:smooth val="0"/>
          <c:extLst>
            <c:ext xmlns:c16="http://schemas.microsoft.com/office/drawing/2014/chart" uri="{C3380CC4-5D6E-409C-BE32-E72D297353CC}">
              <c16:uniqueId val="{00000006-D7C1-4BDE-8462-F494DB0C7CE4}"/>
            </c:ext>
          </c:extLst>
        </c:ser>
        <c:dLbls>
          <c:showLegendKey val="0"/>
          <c:showVal val="0"/>
          <c:showCatName val="0"/>
          <c:showSerName val="0"/>
          <c:showPercent val="0"/>
          <c:showBubbleSize val="0"/>
        </c:dLbls>
        <c:marker val="1"/>
        <c:smooth val="0"/>
        <c:axId val="39647088"/>
        <c:axId val="39646256"/>
      </c:lineChart>
      <c:lineChart>
        <c:grouping val="standard"/>
        <c:varyColors val="0"/>
        <c:ser>
          <c:idx val="7"/>
          <c:order val="7"/>
          <c:tx>
            <c:strRef>
              <c:f>'New Revised'!$A$41</c:f>
              <c:strCache>
                <c:ptCount val="1"/>
                <c:pt idx="0">
                  <c:v>GWP (kg CO2-Eq) </c:v>
                </c:pt>
              </c:strCache>
            </c:strRef>
          </c:tx>
          <c:spPr>
            <a:ln w="28575" cap="rnd">
              <a:solidFill>
                <a:schemeClr val="accent2">
                  <a:lumMod val="60000"/>
                </a:schemeClr>
              </a:solidFill>
              <a:round/>
            </a:ln>
            <a:effectLst/>
          </c:spPr>
          <c:marker>
            <c:symbol val="none"/>
          </c:marker>
          <c:cat>
            <c:multiLvlStrRef>
              <c:f>'New Revised'!$J$32:$M$33</c:f>
              <c:multiLvlStrCache>
                <c:ptCount val="4"/>
                <c:lvl>
                  <c:pt idx="0">
                    <c:v>Scenario 1</c:v>
                  </c:pt>
                  <c:pt idx="1">
                    <c:v>Scenario 2</c:v>
                  </c:pt>
                  <c:pt idx="2">
                    <c:v>Scenario 3</c:v>
                  </c:pt>
                  <c:pt idx="3">
                    <c:v>Scenario 4</c:v>
                  </c:pt>
                </c:lvl>
                <c:lvl>
                  <c:pt idx="0">
                    <c:v>Metallurgical Grade Silicon Production</c:v>
                  </c:pt>
                </c:lvl>
              </c:multiLvlStrCache>
            </c:multiLvlStrRef>
          </c:cat>
          <c:val>
            <c:numRef>
              <c:f>'New Revised'!$J$41:$M$41</c:f>
              <c:numCache>
                <c:formatCode>0.00E+00</c:formatCode>
                <c:ptCount val="4"/>
                <c:pt idx="0">
                  <c:v>24.725128273989089</c:v>
                </c:pt>
                <c:pt idx="1">
                  <c:v>18.075672176598093</c:v>
                </c:pt>
                <c:pt idx="2">
                  <c:v>18.248053967289366</c:v>
                </c:pt>
                <c:pt idx="3">
                  <c:v>15.26934595548515</c:v>
                </c:pt>
              </c:numCache>
            </c:numRef>
          </c:val>
          <c:smooth val="0"/>
          <c:extLst>
            <c:ext xmlns:c16="http://schemas.microsoft.com/office/drawing/2014/chart" uri="{C3380CC4-5D6E-409C-BE32-E72D297353CC}">
              <c16:uniqueId val="{00000007-D7C1-4BDE-8462-F494DB0C7CE4}"/>
            </c:ext>
          </c:extLst>
        </c:ser>
        <c:dLbls>
          <c:showLegendKey val="0"/>
          <c:showVal val="0"/>
          <c:showCatName val="0"/>
          <c:showSerName val="0"/>
          <c:showPercent val="0"/>
          <c:showBubbleSize val="0"/>
        </c:dLbls>
        <c:marker val="1"/>
        <c:smooth val="0"/>
        <c:axId val="2087133088"/>
        <c:axId val="2087136416"/>
      </c:lineChart>
      <c:catAx>
        <c:axId val="3964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46256"/>
        <c:crosses val="autoZero"/>
        <c:auto val="1"/>
        <c:lblAlgn val="ctr"/>
        <c:lblOffset val="100"/>
        <c:noMultiLvlLbl val="0"/>
      </c:catAx>
      <c:valAx>
        <c:axId val="39646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CED (MJ)</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9647088"/>
        <c:crosses val="autoZero"/>
        <c:crossBetween val="between"/>
      </c:valAx>
      <c:valAx>
        <c:axId val="20871364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GWP</a:t>
                </a:r>
                <a:r>
                  <a:rPr lang="en-US" baseline="0"/>
                  <a:t> (kg CO2 eq)</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2087133088"/>
        <c:crosses val="max"/>
        <c:crossBetween val="between"/>
      </c:valAx>
      <c:catAx>
        <c:axId val="2087133088"/>
        <c:scaling>
          <c:orientation val="minMax"/>
        </c:scaling>
        <c:delete val="1"/>
        <c:axPos val="b"/>
        <c:numFmt formatCode="General" sourceLinked="1"/>
        <c:majorTickMark val="out"/>
        <c:minorTickMark val="none"/>
        <c:tickLblPos val="nextTo"/>
        <c:crossAx val="20871364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'New Revised'!$A$35</c:f>
              <c:strCache>
                <c:ptCount val="1"/>
                <c:pt idx="0">
                  <c:v>Primary Forest </c:v>
                </c:pt>
              </c:strCache>
            </c:strRef>
          </c:tx>
          <c:spPr>
            <a:solidFill>
              <a:schemeClr val="accent2"/>
            </a:solidFill>
            <a:ln>
              <a:noFill/>
            </a:ln>
            <a:effectLst/>
          </c:spPr>
          <c:invertIfNegative val="0"/>
          <c:cat>
            <c:multiLvlStrRef>
              <c:f>'New Revised'!$Q$32:$T$33</c:f>
              <c:multiLvlStrCache>
                <c:ptCount val="4"/>
                <c:lvl>
                  <c:pt idx="0">
                    <c:v>Scenario 1</c:v>
                  </c:pt>
                  <c:pt idx="1">
                    <c:v>Scenario 2</c:v>
                  </c:pt>
                  <c:pt idx="2">
                    <c:v>Scenario 3</c:v>
                  </c:pt>
                  <c:pt idx="3">
                    <c:v>Scenario 4</c:v>
                  </c:pt>
                </c:lvl>
                <c:lvl>
                  <c:pt idx="0">
                    <c:v>Electronics Grade Silicon Production</c:v>
                  </c:pt>
                </c:lvl>
              </c:multiLvlStrCache>
            </c:multiLvlStrRef>
          </c:cat>
          <c:val>
            <c:numRef>
              <c:f>'New Revised'!$Q$35:$T$35</c:f>
              <c:numCache>
                <c:formatCode>0.00E+00</c:formatCode>
                <c:ptCount val="4"/>
                <c:pt idx="0">
                  <c:v>1.0297959743983502E-3</c:v>
                </c:pt>
                <c:pt idx="1">
                  <c:v>5.9006045913883448E-3</c:v>
                </c:pt>
                <c:pt idx="2">
                  <c:v>5.9353504414712205E-3</c:v>
                </c:pt>
                <c:pt idx="3">
                  <c:v>9.8552545714075657E-4</c:v>
                </c:pt>
              </c:numCache>
            </c:numRef>
          </c:val>
          <c:extLst>
            <c:ext xmlns:c16="http://schemas.microsoft.com/office/drawing/2014/chart" uri="{C3380CC4-5D6E-409C-BE32-E72D297353CC}">
              <c16:uniqueId val="{00000000-DAE5-4A53-897A-EC5E8A16947E}"/>
            </c:ext>
          </c:extLst>
        </c:ser>
        <c:ser>
          <c:idx val="2"/>
          <c:order val="2"/>
          <c:tx>
            <c:strRef>
              <c:f>'New Revised'!$A$36</c:f>
              <c:strCache>
                <c:ptCount val="1"/>
                <c:pt idx="0">
                  <c:v>Fossil </c:v>
                </c:pt>
              </c:strCache>
            </c:strRef>
          </c:tx>
          <c:spPr>
            <a:solidFill>
              <a:schemeClr val="accent3"/>
            </a:solidFill>
            <a:ln>
              <a:noFill/>
            </a:ln>
            <a:effectLst/>
          </c:spPr>
          <c:invertIfNegative val="0"/>
          <c:cat>
            <c:multiLvlStrRef>
              <c:f>'New Revised'!$Q$32:$T$33</c:f>
              <c:multiLvlStrCache>
                <c:ptCount val="4"/>
                <c:lvl>
                  <c:pt idx="0">
                    <c:v>Scenario 1</c:v>
                  </c:pt>
                  <c:pt idx="1">
                    <c:v>Scenario 2</c:v>
                  </c:pt>
                  <c:pt idx="2">
                    <c:v>Scenario 3</c:v>
                  </c:pt>
                  <c:pt idx="3">
                    <c:v>Scenario 4</c:v>
                  </c:pt>
                </c:lvl>
                <c:lvl>
                  <c:pt idx="0">
                    <c:v>Electronics Grade Silicon Production</c:v>
                  </c:pt>
                </c:lvl>
              </c:multiLvlStrCache>
            </c:multiLvlStrRef>
          </c:cat>
          <c:val>
            <c:numRef>
              <c:f>'New Revised'!$Q$36:$T$36</c:f>
              <c:numCache>
                <c:formatCode>0.00E+00</c:formatCode>
                <c:ptCount val="4"/>
                <c:pt idx="0">
                  <c:v>218.66627324811589</c:v>
                </c:pt>
                <c:pt idx="1">
                  <c:v>187.0364664624241</c:v>
                </c:pt>
                <c:pt idx="2">
                  <c:v>189.73050369553829</c:v>
                </c:pt>
                <c:pt idx="3">
                  <c:v>152.69204821992523</c:v>
                </c:pt>
              </c:numCache>
            </c:numRef>
          </c:val>
          <c:extLst>
            <c:ext xmlns:c16="http://schemas.microsoft.com/office/drawing/2014/chart" uri="{C3380CC4-5D6E-409C-BE32-E72D297353CC}">
              <c16:uniqueId val="{00000001-DAE5-4A53-897A-EC5E8A16947E}"/>
            </c:ext>
          </c:extLst>
        </c:ser>
        <c:ser>
          <c:idx val="3"/>
          <c:order val="3"/>
          <c:tx>
            <c:strRef>
              <c:f>'New Revised'!$A$37</c:f>
              <c:strCache>
                <c:ptCount val="1"/>
                <c:pt idx="0">
                  <c:v>Water </c:v>
                </c:pt>
              </c:strCache>
            </c:strRef>
          </c:tx>
          <c:spPr>
            <a:solidFill>
              <a:schemeClr val="accent4"/>
            </a:solidFill>
            <a:ln>
              <a:noFill/>
            </a:ln>
            <a:effectLst/>
          </c:spPr>
          <c:invertIfNegative val="0"/>
          <c:cat>
            <c:multiLvlStrRef>
              <c:f>'New Revised'!$Q$32:$T$33</c:f>
              <c:multiLvlStrCache>
                <c:ptCount val="4"/>
                <c:lvl>
                  <c:pt idx="0">
                    <c:v>Scenario 1</c:v>
                  </c:pt>
                  <c:pt idx="1">
                    <c:v>Scenario 2</c:v>
                  </c:pt>
                  <c:pt idx="2">
                    <c:v>Scenario 3</c:v>
                  </c:pt>
                  <c:pt idx="3">
                    <c:v>Scenario 4</c:v>
                  </c:pt>
                </c:lvl>
                <c:lvl>
                  <c:pt idx="0">
                    <c:v>Electronics Grade Silicon Production</c:v>
                  </c:pt>
                </c:lvl>
              </c:multiLvlStrCache>
            </c:multiLvlStrRef>
          </c:cat>
          <c:val>
            <c:numRef>
              <c:f>'New Revised'!$Q$37:$T$37</c:f>
              <c:numCache>
                <c:formatCode>0.00E+00</c:formatCode>
                <c:ptCount val="4"/>
                <c:pt idx="0">
                  <c:v>37.268789216404024</c:v>
                </c:pt>
                <c:pt idx="1">
                  <c:v>35.716567636658667</c:v>
                </c:pt>
                <c:pt idx="2">
                  <c:v>35.777118058935983</c:v>
                </c:pt>
                <c:pt idx="3">
                  <c:v>29.756587249653624</c:v>
                </c:pt>
              </c:numCache>
            </c:numRef>
          </c:val>
          <c:extLst>
            <c:ext xmlns:c16="http://schemas.microsoft.com/office/drawing/2014/chart" uri="{C3380CC4-5D6E-409C-BE32-E72D297353CC}">
              <c16:uniqueId val="{00000002-DAE5-4A53-897A-EC5E8A16947E}"/>
            </c:ext>
          </c:extLst>
        </c:ser>
        <c:ser>
          <c:idx val="4"/>
          <c:order val="4"/>
          <c:tx>
            <c:strRef>
              <c:f>'New Revised'!$A$38</c:f>
              <c:strCache>
                <c:ptCount val="1"/>
                <c:pt idx="0">
                  <c:v>Nuclear </c:v>
                </c:pt>
              </c:strCache>
            </c:strRef>
          </c:tx>
          <c:spPr>
            <a:solidFill>
              <a:schemeClr val="accent5"/>
            </a:solidFill>
            <a:ln>
              <a:noFill/>
            </a:ln>
            <a:effectLst/>
          </c:spPr>
          <c:invertIfNegative val="0"/>
          <c:cat>
            <c:multiLvlStrRef>
              <c:f>'New Revised'!$Q$32:$T$33</c:f>
              <c:multiLvlStrCache>
                <c:ptCount val="4"/>
                <c:lvl>
                  <c:pt idx="0">
                    <c:v>Scenario 1</c:v>
                  </c:pt>
                  <c:pt idx="1">
                    <c:v>Scenario 2</c:v>
                  </c:pt>
                  <c:pt idx="2">
                    <c:v>Scenario 3</c:v>
                  </c:pt>
                  <c:pt idx="3">
                    <c:v>Scenario 4</c:v>
                  </c:pt>
                </c:lvl>
                <c:lvl>
                  <c:pt idx="0">
                    <c:v>Electronics Grade Silicon Production</c:v>
                  </c:pt>
                </c:lvl>
              </c:multiLvlStrCache>
            </c:multiLvlStrRef>
          </c:cat>
          <c:val>
            <c:numRef>
              <c:f>'New Revised'!$Q$38:$T$38</c:f>
              <c:numCache>
                <c:formatCode>0.00E+00</c:formatCode>
                <c:ptCount val="4"/>
                <c:pt idx="0">
                  <c:v>10.841252508540194</c:v>
                </c:pt>
                <c:pt idx="1">
                  <c:v>27.927811559036517</c:v>
                </c:pt>
                <c:pt idx="2">
                  <c:v>27.623827540828543</c:v>
                </c:pt>
                <c:pt idx="3">
                  <c:v>49.129618440719241</c:v>
                </c:pt>
              </c:numCache>
            </c:numRef>
          </c:val>
          <c:extLst>
            <c:ext xmlns:c16="http://schemas.microsoft.com/office/drawing/2014/chart" uri="{C3380CC4-5D6E-409C-BE32-E72D297353CC}">
              <c16:uniqueId val="{00000003-DAE5-4A53-897A-EC5E8A16947E}"/>
            </c:ext>
          </c:extLst>
        </c:ser>
        <c:ser>
          <c:idx val="5"/>
          <c:order val="5"/>
          <c:tx>
            <c:strRef>
              <c:f>'New Revised'!$A$39</c:f>
              <c:strCache>
                <c:ptCount val="1"/>
                <c:pt idx="0">
                  <c:v>Biomass</c:v>
                </c:pt>
              </c:strCache>
            </c:strRef>
          </c:tx>
          <c:spPr>
            <a:solidFill>
              <a:schemeClr val="accent6"/>
            </a:solidFill>
            <a:ln>
              <a:noFill/>
            </a:ln>
            <a:effectLst/>
          </c:spPr>
          <c:invertIfNegative val="0"/>
          <c:cat>
            <c:multiLvlStrRef>
              <c:f>'New Revised'!$Q$32:$T$33</c:f>
              <c:multiLvlStrCache>
                <c:ptCount val="4"/>
                <c:lvl>
                  <c:pt idx="0">
                    <c:v>Scenario 1</c:v>
                  </c:pt>
                  <c:pt idx="1">
                    <c:v>Scenario 2</c:v>
                  </c:pt>
                  <c:pt idx="2">
                    <c:v>Scenario 3</c:v>
                  </c:pt>
                  <c:pt idx="3">
                    <c:v>Scenario 4</c:v>
                  </c:pt>
                </c:lvl>
                <c:lvl>
                  <c:pt idx="0">
                    <c:v>Electronics Grade Silicon Production</c:v>
                  </c:pt>
                </c:lvl>
              </c:multiLvlStrCache>
            </c:multiLvlStrRef>
          </c:cat>
          <c:val>
            <c:numRef>
              <c:f>'New Revised'!$Q$39:$T$39</c:f>
              <c:numCache>
                <c:formatCode>0.00E+00</c:formatCode>
                <c:ptCount val="4"/>
                <c:pt idx="0">
                  <c:v>6.70527257996235</c:v>
                </c:pt>
                <c:pt idx="1">
                  <c:v>6.6661680784583544</c:v>
                </c:pt>
                <c:pt idx="2">
                  <c:v>6.7002830987452962</c:v>
                </c:pt>
                <c:pt idx="3">
                  <c:v>8.0411640142307874</c:v>
                </c:pt>
              </c:numCache>
            </c:numRef>
          </c:val>
          <c:extLst>
            <c:ext xmlns:c16="http://schemas.microsoft.com/office/drawing/2014/chart" uri="{C3380CC4-5D6E-409C-BE32-E72D297353CC}">
              <c16:uniqueId val="{00000004-DAE5-4A53-897A-EC5E8A16947E}"/>
            </c:ext>
          </c:extLst>
        </c:ser>
        <c:ser>
          <c:idx val="6"/>
          <c:order val="6"/>
          <c:tx>
            <c:strRef>
              <c:f>'New Revised'!$A$40</c:f>
              <c:strCache>
                <c:ptCount val="1"/>
                <c:pt idx="0">
                  <c:v>Wind, Solar, Geothermal </c:v>
                </c:pt>
              </c:strCache>
            </c:strRef>
          </c:tx>
          <c:spPr>
            <a:solidFill>
              <a:schemeClr val="accent1">
                <a:lumMod val="60000"/>
              </a:schemeClr>
            </a:solidFill>
            <a:ln>
              <a:noFill/>
            </a:ln>
            <a:effectLst/>
          </c:spPr>
          <c:invertIfNegative val="0"/>
          <c:cat>
            <c:multiLvlStrRef>
              <c:f>'New Revised'!$Q$32:$T$33</c:f>
              <c:multiLvlStrCache>
                <c:ptCount val="4"/>
                <c:lvl>
                  <c:pt idx="0">
                    <c:v>Scenario 1</c:v>
                  </c:pt>
                  <c:pt idx="1">
                    <c:v>Scenario 2</c:v>
                  </c:pt>
                  <c:pt idx="2">
                    <c:v>Scenario 3</c:v>
                  </c:pt>
                  <c:pt idx="3">
                    <c:v>Scenario 4</c:v>
                  </c:pt>
                </c:lvl>
                <c:lvl>
                  <c:pt idx="0">
                    <c:v>Electronics Grade Silicon Production</c:v>
                  </c:pt>
                </c:lvl>
              </c:multiLvlStrCache>
            </c:multiLvlStrRef>
          </c:cat>
          <c:val>
            <c:numRef>
              <c:f>'New Revised'!$Q$40:$T$40</c:f>
              <c:numCache>
                <c:formatCode>0.00E+00</c:formatCode>
                <c:ptCount val="4"/>
                <c:pt idx="0">
                  <c:v>1.9404738954880139</c:v>
                </c:pt>
                <c:pt idx="1">
                  <c:v>3.503121449568884</c:v>
                </c:pt>
                <c:pt idx="2">
                  <c:v>3.5356025733716532</c:v>
                </c:pt>
                <c:pt idx="3">
                  <c:v>6.438217143561392</c:v>
                </c:pt>
              </c:numCache>
            </c:numRef>
          </c:val>
          <c:extLst>
            <c:ext xmlns:c16="http://schemas.microsoft.com/office/drawing/2014/chart" uri="{C3380CC4-5D6E-409C-BE32-E72D297353CC}">
              <c16:uniqueId val="{00000005-DAE5-4A53-897A-EC5E8A16947E}"/>
            </c:ext>
          </c:extLst>
        </c:ser>
        <c:dLbls>
          <c:showLegendKey val="0"/>
          <c:showVal val="0"/>
          <c:showCatName val="0"/>
          <c:showSerName val="0"/>
          <c:showPercent val="0"/>
          <c:showBubbleSize val="0"/>
        </c:dLbls>
        <c:gapWidth val="219"/>
        <c:axId val="39647088"/>
        <c:axId val="39646256"/>
      </c:barChart>
      <c:lineChart>
        <c:grouping val="stacked"/>
        <c:varyColors val="0"/>
        <c:ser>
          <c:idx val="0"/>
          <c:order val="0"/>
          <c:tx>
            <c:strRef>
              <c:f>'New Revised'!$A$34</c:f>
              <c:strCache>
                <c:ptCount val="1"/>
                <c:pt idx="0">
                  <c:v>CED (MJ)</c:v>
                </c:pt>
              </c:strCache>
            </c:strRef>
          </c:tx>
          <c:spPr>
            <a:ln w="28575" cap="rnd">
              <a:solidFill>
                <a:schemeClr val="accent1"/>
              </a:solidFill>
              <a:round/>
            </a:ln>
            <a:effectLst/>
          </c:spPr>
          <c:marker>
            <c:symbol val="none"/>
          </c:marker>
          <c:cat>
            <c:multiLvlStrRef>
              <c:f>'New Revised'!$Q$32:$T$33</c:f>
              <c:multiLvlStrCache>
                <c:ptCount val="4"/>
                <c:lvl>
                  <c:pt idx="0">
                    <c:v>Scenario 1</c:v>
                  </c:pt>
                  <c:pt idx="1">
                    <c:v>Scenario 2</c:v>
                  </c:pt>
                  <c:pt idx="2">
                    <c:v>Scenario 3</c:v>
                  </c:pt>
                  <c:pt idx="3">
                    <c:v>Scenario 4</c:v>
                  </c:pt>
                </c:lvl>
                <c:lvl>
                  <c:pt idx="0">
                    <c:v>Electronics Grade Silicon Production</c:v>
                  </c:pt>
                </c:lvl>
              </c:multiLvlStrCache>
            </c:multiLvlStrRef>
          </c:cat>
          <c:val>
            <c:numRef>
              <c:f>'New Revised'!$Q$34:$T$34</c:f>
              <c:numCache>
                <c:formatCode>0.00E+00</c:formatCode>
                <c:ptCount val="4"/>
                <c:pt idx="0">
                  <c:v>275.42309124448491</c:v>
                </c:pt>
                <c:pt idx="1">
                  <c:v>260.85603579073785</c:v>
                </c:pt>
                <c:pt idx="2">
                  <c:v>263.37327031786117</c:v>
                </c:pt>
                <c:pt idx="3">
                  <c:v>246.0586205935474</c:v>
                </c:pt>
              </c:numCache>
            </c:numRef>
          </c:val>
          <c:smooth val="0"/>
          <c:extLst>
            <c:ext xmlns:c16="http://schemas.microsoft.com/office/drawing/2014/chart" uri="{C3380CC4-5D6E-409C-BE32-E72D297353CC}">
              <c16:uniqueId val="{00000006-DAE5-4A53-897A-EC5E8A16947E}"/>
            </c:ext>
          </c:extLst>
        </c:ser>
        <c:dLbls>
          <c:showLegendKey val="0"/>
          <c:showVal val="0"/>
          <c:showCatName val="0"/>
          <c:showSerName val="0"/>
          <c:showPercent val="0"/>
          <c:showBubbleSize val="0"/>
        </c:dLbls>
        <c:marker val="1"/>
        <c:smooth val="0"/>
        <c:axId val="39647088"/>
        <c:axId val="39646256"/>
      </c:lineChart>
      <c:lineChart>
        <c:grouping val="standard"/>
        <c:varyColors val="0"/>
        <c:ser>
          <c:idx val="7"/>
          <c:order val="7"/>
          <c:tx>
            <c:strRef>
              <c:f>'New Revised'!$A$41</c:f>
              <c:strCache>
                <c:ptCount val="1"/>
                <c:pt idx="0">
                  <c:v>GWP (kg CO2-Eq) </c:v>
                </c:pt>
              </c:strCache>
            </c:strRef>
          </c:tx>
          <c:spPr>
            <a:ln w="28575" cap="rnd">
              <a:solidFill>
                <a:schemeClr val="accent2">
                  <a:lumMod val="60000"/>
                </a:schemeClr>
              </a:solidFill>
              <a:round/>
            </a:ln>
            <a:effectLst/>
          </c:spPr>
          <c:marker>
            <c:symbol val="none"/>
          </c:marker>
          <c:cat>
            <c:multiLvlStrRef>
              <c:f>'New Revised'!$Q$32:$T$33</c:f>
              <c:multiLvlStrCache>
                <c:ptCount val="4"/>
                <c:lvl>
                  <c:pt idx="0">
                    <c:v>Scenario 1</c:v>
                  </c:pt>
                  <c:pt idx="1">
                    <c:v>Scenario 2</c:v>
                  </c:pt>
                  <c:pt idx="2">
                    <c:v>Scenario 3</c:v>
                  </c:pt>
                  <c:pt idx="3">
                    <c:v>Scenario 4</c:v>
                  </c:pt>
                </c:lvl>
                <c:lvl>
                  <c:pt idx="0">
                    <c:v>Electronics Grade Silicon Production</c:v>
                  </c:pt>
                </c:lvl>
              </c:multiLvlStrCache>
            </c:multiLvlStrRef>
          </c:cat>
          <c:val>
            <c:numRef>
              <c:f>'New Revised'!$Q$41:$T$41</c:f>
              <c:numCache>
                <c:formatCode>0.00E+00</c:formatCode>
                <c:ptCount val="4"/>
                <c:pt idx="0">
                  <c:v>23.424257042625925</c:v>
                </c:pt>
                <c:pt idx="1">
                  <c:v>15.673265434646646</c:v>
                </c:pt>
                <c:pt idx="2">
                  <c:v>15.828325915597819</c:v>
                </c:pt>
                <c:pt idx="3">
                  <c:v>12.34544364319212</c:v>
                </c:pt>
              </c:numCache>
            </c:numRef>
          </c:val>
          <c:smooth val="0"/>
          <c:extLst>
            <c:ext xmlns:c16="http://schemas.microsoft.com/office/drawing/2014/chart" uri="{C3380CC4-5D6E-409C-BE32-E72D297353CC}">
              <c16:uniqueId val="{00000007-DAE5-4A53-897A-EC5E8A16947E}"/>
            </c:ext>
          </c:extLst>
        </c:ser>
        <c:dLbls>
          <c:showLegendKey val="0"/>
          <c:showVal val="0"/>
          <c:showCatName val="0"/>
          <c:showSerName val="0"/>
          <c:showPercent val="0"/>
          <c:showBubbleSize val="0"/>
        </c:dLbls>
        <c:marker val="1"/>
        <c:smooth val="0"/>
        <c:axId val="2087133088"/>
        <c:axId val="2087136416"/>
      </c:lineChart>
      <c:catAx>
        <c:axId val="3964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46256"/>
        <c:crosses val="autoZero"/>
        <c:auto val="1"/>
        <c:lblAlgn val="ctr"/>
        <c:lblOffset val="100"/>
        <c:noMultiLvlLbl val="0"/>
      </c:catAx>
      <c:valAx>
        <c:axId val="39646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CED (MJ)</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9647088"/>
        <c:crosses val="autoZero"/>
        <c:crossBetween val="between"/>
      </c:valAx>
      <c:valAx>
        <c:axId val="20871364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GWP</a:t>
                </a:r>
                <a:r>
                  <a:rPr lang="en-US" baseline="0"/>
                  <a:t> (kg CO2 eq)</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2087133088"/>
        <c:crosses val="max"/>
        <c:crossBetween val="between"/>
      </c:valAx>
      <c:catAx>
        <c:axId val="2087133088"/>
        <c:scaling>
          <c:orientation val="minMax"/>
        </c:scaling>
        <c:delete val="1"/>
        <c:axPos val="b"/>
        <c:numFmt formatCode="General" sourceLinked="1"/>
        <c:majorTickMark val="out"/>
        <c:minorTickMark val="none"/>
        <c:tickLblPos val="nextTo"/>
        <c:crossAx val="20871364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'New Revised'!$A$35</c:f>
              <c:strCache>
                <c:ptCount val="1"/>
                <c:pt idx="0">
                  <c:v>Primary Forest </c:v>
                </c:pt>
              </c:strCache>
            </c:strRef>
          </c:tx>
          <c:spPr>
            <a:solidFill>
              <a:schemeClr val="accent2"/>
            </a:solidFill>
            <a:ln>
              <a:noFill/>
            </a:ln>
            <a:effectLst/>
          </c:spPr>
          <c:invertIfNegative val="0"/>
          <c:cat>
            <c:multiLvlStrRef>
              <c:f>'New Revised'!$X$32:$AA$33</c:f>
              <c:multiLvlStrCache>
                <c:ptCount val="4"/>
                <c:lvl>
                  <c:pt idx="0">
                    <c:v>Scenario 1</c:v>
                  </c:pt>
                  <c:pt idx="1">
                    <c:v>Scenario 2</c:v>
                  </c:pt>
                  <c:pt idx="2">
                    <c:v>Scenario 3</c:v>
                  </c:pt>
                  <c:pt idx="3">
                    <c:v>Scenario 4</c:v>
                  </c:pt>
                </c:lvl>
                <c:lvl>
                  <c:pt idx="0">
                    <c:v>Solar Grade Silicon Production</c:v>
                  </c:pt>
                </c:lvl>
              </c:multiLvlStrCache>
            </c:multiLvlStrRef>
          </c:cat>
          <c:val>
            <c:numRef>
              <c:f>'New Revised'!$X$35:$AA$35</c:f>
              <c:numCache>
                <c:formatCode>General</c:formatCode>
                <c:ptCount val="4"/>
                <c:pt idx="0">
                  <c:v>4.9283982413886786E-3</c:v>
                </c:pt>
                <c:pt idx="1">
                  <c:v>2.3199433934690133E-2</c:v>
                </c:pt>
                <c:pt idx="2">
                  <c:v>2.3359399743558096E-2</c:v>
                </c:pt>
                <c:pt idx="3">
                  <c:v>4.9296258189232972E-3</c:v>
                </c:pt>
              </c:numCache>
            </c:numRef>
          </c:val>
          <c:extLst>
            <c:ext xmlns:c16="http://schemas.microsoft.com/office/drawing/2014/chart" uri="{C3380CC4-5D6E-409C-BE32-E72D297353CC}">
              <c16:uniqueId val="{00000000-2545-4CB4-9E3C-7364D2252173}"/>
            </c:ext>
          </c:extLst>
        </c:ser>
        <c:ser>
          <c:idx val="2"/>
          <c:order val="2"/>
          <c:tx>
            <c:strRef>
              <c:f>'New Revised'!$A$36</c:f>
              <c:strCache>
                <c:ptCount val="1"/>
                <c:pt idx="0">
                  <c:v>Fossil </c:v>
                </c:pt>
              </c:strCache>
            </c:strRef>
          </c:tx>
          <c:spPr>
            <a:solidFill>
              <a:schemeClr val="accent3"/>
            </a:solidFill>
            <a:ln>
              <a:noFill/>
            </a:ln>
            <a:effectLst/>
          </c:spPr>
          <c:invertIfNegative val="0"/>
          <c:cat>
            <c:multiLvlStrRef>
              <c:f>'New Revised'!$X$32:$AA$33</c:f>
              <c:multiLvlStrCache>
                <c:ptCount val="4"/>
                <c:lvl>
                  <c:pt idx="0">
                    <c:v>Scenario 1</c:v>
                  </c:pt>
                  <c:pt idx="1">
                    <c:v>Scenario 2</c:v>
                  </c:pt>
                  <c:pt idx="2">
                    <c:v>Scenario 3</c:v>
                  </c:pt>
                  <c:pt idx="3">
                    <c:v>Scenario 4</c:v>
                  </c:pt>
                </c:lvl>
                <c:lvl>
                  <c:pt idx="0">
                    <c:v>Solar Grade Silicon Production</c:v>
                  </c:pt>
                </c:lvl>
              </c:multiLvlStrCache>
            </c:multiLvlStrRef>
          </c:cat>
          <c:val>
            <c:numRef>
              <c:f>'New Revised'!$X$36:$AA$36</c:f>
              <c:numCache>
                <c:formatCode>General</c:formatCode>
                <c:ptCount val="4"/>
                <c:pt idx="0">
                  <c:v>851.50360751284427</c:v>
                </c:pt>
                <c:pt idx="1">
                  <c:v>728.26637195464934</c:v>
                </c:pt>
                <c:pt idx="2">
                  <c:v>735.96788959149433</c:v>
                </c:pt>
                <c:pt idx="3">
                  <c:v>623.53106673919217</c:v>
                </c:pt>
              </c:numCache>
            </c:numRef>
          </c:val>
          <c:extLst>
            <c:ext xmlns:c16="http://schemas.microsoft.com/office/drawing/2014/chart" uri="{C3380CC4-5D6E-409C-BE32-E72D297353CC}">
              <c16:uniqueId val="{00000001-2545-4CB4-9E3C-7364D2252173}"/>
            </c:ext>
          </c:extLst>
        </c:ser>
        <c:ser>
          <c:idx val="3"/>
          <c:order val="3"/>
          <c:tx>
            <c:strRef>
              <c:f>'New Revised'!$A$37</c:f>
              <c:strCache>
                <c:ptCount val="1"/>
                <c:pt idx="0">
                  <c:v>Water </c:v>
                </c:pt>
              </c:strCache>
            </c:strRef>
          </c:tx>
          <c:spPr>
            <a:solidFill>
              <a:schemeClr val="accent4"/>
            </a:solidFill>
            <a:ln>
              <a:noFill/>
            </a:ln>
            <a:effectLst/>
          </c:spPr>
          <c:invertIfNegative val="0"/>
          <c:cat>
            <c:multiLvlStrRef>
              <c:f>'New Revised'!$X$32:$AA$33</c:f>
              <c:multiLvlStrCache>
                <c:ptCount val="4"/>
                <c:lvl>
                  <c:pt idx="0">
                    <c:v>Scenario 1</c:v>
                  </c:pt>
                  <c:pt idx="1">
                    <c:v>Scenario 2</c:v>
                  </c:pt>
                  <c:pt idx="2">
                    <c:v>Scenario 3</c:v>
                  </c:pt>
                  <c:pt idx="3">
                    <c:v>Scenario 4</c:v>
                  </c:pt>
                </c:lvl>
                <c:lvl>
                  <c:pt idx="0">
                    <c:v>Solar Grade Silicon Production</c:v>
                  </c:pt>
                </c:lvl>
              </c:multiLvlStrCache>
            </c:multiLvlStrRef>
          </c:cat>
          <c:val>
            <c:numRef>
              <c:f>'New Revised'!$X$37:$AA$37</c:f>
              <c:numCache>
                <c:formatCode>General</c:formatCode>
                <c:ptCount val="4"/>
                <c:pt idx="0">
                  <c:v>330.50766974556547</c:v>
                </c:pt>
                <c:pt idx="1">
                  <c:v>317.69875316327648</c:v>
                </c:pt>
                <c:pt idx="2">
                  <c:v>320.52866601833944</c:v>
                </c:pt>
                <c:pt idx="3">
                  <c:v>294.1160346728567</c:v>
                </c:pt>
              </c:numCache>
            </c:numRef>
          </c:val>
          <c:extLst>
            <c:ext xmlns:c16="http://schemas.microsoft.com/office/drawing/2014/chart" uri="{C3380CC4-5D6E-409C-BE32-E72D297353CC}">
              <c16:uniqueId val="{00000002-2545-4CB4-9E3C-7364D2252173}"/>
            </c:ext>
          </c:extLst>
        </c:ser>
        <c:ser>
          <c:idx val="4"/>
          <c:order val="4"/>
          <c:tx>
            <c:strRef>
              <c:f>'New Revised'!$A$38</c:f>
              <c:strCache>
                <c:ptCount val="1"/>
                <c:pt idx="0">
                  <c:v>Nuclear </c:v>
                </c:pt>
              </c:strCache>
            </c:strRef>
          </c:tx>
          <c:spPr>
            <a:solidFill>
              <a:schemeClr val="accent5"/>
            </a:solidFill>
            <a:ln>
              <a:noFill/>
            </a:ln>
            <a:effectLst/>
          </c:spPr>
          <c:invertIfNegative val="0"/>
          <c:cat>
            <c:multiLvlStrRef>
              <c:f>'New Revised'!$X$32:$AA$33</c:f>
              <c:multiLvlStrCache>
                <c:ptCount val="4"/>
                <c:lvl>
                  <c:pt idx="0">
                    <c:v>Scenario 1</c:v>
                  </c:pt>
                  <c:pt idx="1">
                    <c:v>Scenario 2</c:v>
                  </c:pt>
                  <c:pt idx="2">
                    <c:v>Scenario 3</c:v>
                  </c:pt>
                  <c:pt idx="3">
                    <c:v>Scenario 4</c:v>
                  </c:pt>
                </c:lvl>
                <c:lvl>
                  <c:pt idx="0">
                    <c:v>Solar Grade Silicon Production</c:v>
                  </c:pt>
                </c:lvl>
              </c:multiLvlStrCache>
            </c:multiLvlStrRef>
          </c:cat>
          <c:val>
            <c:numRef>
              <c:f>'New Revised'!$X$38:$AA$38</c:f>
              <c:numCache>
                <c:formatCode>General</c:formatCode>
                <c:ptCount val="4"/>
                <c:pt idx="0">
                  <c:v>35.677602055147133</c:v>
                </c:pt>
                <c:pt idx="1">
                  <c:v>99.817522685324874</c:v>
                </c:pt>
                <c:pt idx="2">
                  <c:v>101.07201133852641</c:v>
                </c:pt>
                <c:pt idx="3">
                  <c:v>175.31259041378772</c:v>
                </c:pt>
              </c:numCache>
            </c:numRef>
          </c:val>
          <c:extLst>
            <c:ext xmlns:c16="http://schemas.microsoft.com/office/drawing/2014/chart" uri="{C3380CC4-5D6E-409C-BE32-E72D297353CC}">
              <c16:uniqueId val="{00000003-2545-4CB4-9E3C-7364D2252173}"/>
            </c:ext>
          </c:extLst>
        </c:ser>
        <c:ser>
          <c:idx val="5"/>
          <c:order val="5"/>
          <c:tx>
            <c:strRef>
              <c:f>'New Revised'!$A$39</c:f>
              <c:strCache>
                <c:ptCount val="1"/>
                <c:pt idx="0">
                  <c:v>Biomass</c:v>
                </c:pt>
              </c:strCache>
            </c:strRef>
          </c:tx>
          <c:spPr>
            <a:solidFill>
              <a:schemeClr val="accent6"/>
            </a:solidFill>
            <a:ln>
              <a:noFill/>
            </a:ln>
            <a:effectLst/>
          </c:spPr>
          <c:invertIfNegative val="0"/>
          <c:cat>
            <c:multiLvlStrRef>
              <c:f>'New Revised'!$X$32:$AA$33</c:f>
              <c:multiLvlStrCache>
                <c:ptCount val="4"/>
                <c:lvl>
                  <c:pt idx="0">
                    <c:v>Scenario 1</c:v>
                  </c:pt>
                  <c:pt idx="1">
                    <c:v>Scenario 2</c:v>
                  </c:pt>
                  <c:pt idx="2">
                    <c:v>Scenario 3</c:v>
                  </c:pt>
                  <c:pt idx="3">
                    <c:v>Scenario 4</c:v>
                  </c:pt>
                </c:lvl>
                <c:lvl>
                  <c:pt idx="0">
                    <c:v>Solar Grade Silicon Production</c:v>
                  </c:pt>
                </c:lvl>
              </c:multiLvlStrCache>
            </c:multiLvlStrRef>
          </c:cat>
          <c:val>
            <c:numRef>
              <c:f>'New Revised'!$X$39:$AA$39</c:f>
              <c:numCache>
                <c:formatCode>General</c:formatCode>
                <c:ptCount val="4"/>
                <c:pt idx="0">
                  <c:v>33.646617335016813</c:v>
                </c:pt>
                <c:pt idx="1">
                  <c:v>34.510213455753814</c:v>
                </c:pt>
                <c:pt idx="2">
                  <c:v>34.868959014862448</c:v>
                </c:pt>
                <c:pt idx="3">
                  <c:v>38.543031535115041</c:v>
                </c:pt>
              </c:numCache>
            </c:numRef>
          </c:val>
          <c:extLst>
            <c:ext xmlns:c16="http://schemas.microsoft.com/office/drawing/2014/chart" uri="{C3380CC4-5D6E-409C-BE32-E72D297353CC}">
              <c16:uniqueId val="{00000004-2545-4CB4-9E3C-7364D2252173}"/>
            </c:ext>
          </c:extLst>
        </c:ser>
        <c:ser>
          <c:idx val="6"/>
          <c:order val="6"/>
          <c:tx>
            <c:strRef>
              <c:f>'New Revised'!$A$40</c:f>
              <c:strCache>
                <c:ptCount val="1"/>
                <c:pt idx="0">
                  <c:v>Wind, Solar, Geothermal </c:v>
                </c:pt>
              </c:strCache>
            </c:strRef>
          </c:tx>
          <c:spPr>
            <a:solidFill>
              <a:schemeClr val="accent1">
                <a:lumMod val="60000"/>
              </a:schemeClr>
            </a:solidFill>
            <a:ln>
              <a:noFill/>
            </a:ln>
            <a:effectLst/>
          </c:spPr>
          <c:invertIfNegative val="0"/>
          <c:cat>
            <c:multiLvlStrRef>
              <c:f>'New Revised'!$X$32:$AA$33</c:f>
              <c:multiLvlStrCache>
                <c:ptCount val="4"/>
                <c:lvl>
                  <c:pt idx="0">
                    <c:v>Scenario 1</c:v>
                  </c:pt>
                  <c:pt idx="1">
                    <c:v>Scenario 2</c:v>
                  </c:pt>
                  <c:pt idx="2">
                    <c:v>Scenario 3</c:v>
                  </c:pt>
                  <c:pt idx="3">
                    <c:v>Scenario 4</c:v>
                  </c:pt>
                </c:lvl>
                <c:lvl>
                  <c:pt idx="0">
                    <c:v>Solar Grade Silicon Production</c:v>
                  </c:pt>
                </c:lvl>
              </c:multiLvlStrCache>
            </c:multiLvlStrRef>
          </c:cat>
          <c:val>
            <c:numRef>
              <c:f>'New Revised'!$X$40:$AA$40</c:f>
              <c:numCache>
                <c:formatCode>General</c:formatCode>
                <c:ptCount val="4"/>
                <c:pt idx="0">
                  <c:v>6.3891263565587995</c:v>
                </c:pt>
                <c:pt idx="1">
                  <c:v>13.03057511614848</c:v>
                </c:pt>
                <c:pt idx="2">
                  <c:v>13.202463592860092</c:v>
                </c:pt>
                <c:pt idx="3">
                  <c:v>19.453533143145535</c:v>
                </c:pt>
              </c:numCache>
            </c:numRef>
          </c:val>
          <c:extLst>
            <c:ext xmlns:c16="http://schemas.microsoft.com/office/drawing/2014/chart" uri="{C3380CC4-5D6E-409C-BE32-E72D297353CC}">
              <c16:uniqueId val="{00000005-2545-4CB4-9E3C-7364D2252173}"/>
            </c:ext>
          </c:extLst>
        </c:ser>
        <c:dLbls>
          <c:showLegendKey val="0"/>
          <c:showVal val="0"/>
          <c:showCatName val="0"/>
          <c:showSerName val="0"/>
          <c:showPercent val="0"/>
          <c:showBubbleSize val="0"/>
        </c:dLbls>
        <c:gapWidth val="219"/>
        <c:axId val="39647088"/>
        <c:axId val="39646256"/>
      </c:barChart>
      <c:lineChart>
        <c:grouping val="stacked"/>
        <c:varyColors val="0"/>
        <c:ser>
          <c:idx val="0"/>
          <c:order val="0"/>
          <c:tx>
            <c:strRef>
              <c:f>'New Revised'!$A$34</c:f>
              <c:strCache>
                <c:ptCount val="1"/>
                <c:pt idx="0">
                  <c:v>CED (MJ)</c:v>
                </c:pt>
              </c:strCache>
            </c:strRef>
          </c:tx>
          <c:spPr>
            <a:ln w="28575" cap="rnd">
              <a:solidFill>
                <a:schemeClr val="accent1"/>
              </a:solidFill>
              <a:round/>
            </a:ln>
            <a:effectLst/>
          </c:spPr>
          <c:marker>
            <c:symbol val="none"/>
          </c:marker>
          <c:cat>
            <c:multiLvlStrRef>
              <c:f>'New Revised'!$X$32:$AA$33</c:f>
              <c:multiLvlStrCache>
                <c:ptCount val="4"/>
                <c:lvl>
                  <c:pt idx="0">
                    <c:v>Scenario 1</c:v>
                  </c:pt>
                  <c:pt idx="1">
                    <c:v>Scenario 2</c:v>
                  </c:pt>
                  <c:pt idx="2">
                    <c:v>Scenario 3</c:v>
                  </c:pt>
                  <c:pt idx="3">
                    <c:v>Scenario 4</c:v>
                  </c:pt>
                </c:lvl>
                <c:lvl>
                  <c:pt idx="0">
                    <c:v>Solar Grade Silicon Production</c:v>
                  </c:pt>
                </c:lvl>
              </c:multiLvlStrCache>
            </c:multiLvlStrRef>
          </c:cat>
          <c:val>
            <c:numRef>
              <c:f>'New Revised'!$X$34:$AA$34</c:f>
              <c:numCache>
                <c:formatCode>General</c:formatCode>
                <c:ptCount val="4"/>
                <c:pt idx="0">
                  <c:v>1257.729551403374</c:v>
                </c:pt>
                <c:pt idx="1">
                  <c:v>1193.3466358090873</c:v>
                </c:pt>
                <c:pt idx="2">
                  <c:v>1205.6633489558262</c:v>
                </c:pt>
                <c:pt idx="3">
                  <c:v>1150.9611861299161</c:v>
                </c:pt>
              </c:numCache>
            </c:numRef>
          </c:val>
          <c:smooth val="0"/>
          <c:extLst>
            <c:ext xmlns:c16="http://schemas.microsoft.com/office/drawing/2014/chart" uri="{C3380CC4-5D6E-409C-BE32-E72D297353CC}">
              <c16:uniqueId val="{00000006-2545-4CB4-9E3C-7364D2252173}"/>
            </c:ext>
          </c:extLst>
        </c:ser>
        <c:dLbls>
          <c:showLegendKey val="0"/>
          <c:showVal val="0"/>
          <c:showCatName val="0"/>
          <c:showSerName val="0"/>
          <c:showPercent val="0"/>
          <c:showBubbleSize val="0"/>
        </c:dLbls>
        <c:marker val="1"/>
        <c:smooth val="0"/>
        <c:axId val="39647088"/>
        <c:axId val="39646256"/>
      </c:lineChart>
      <c:lineChart>
        <c:grouping val="standard"/>
        <c:varyColors val="0"/>
        <c:ser>
          <c:idx val="7"/>
          <c:order val="7"/>
          <c:tx>
            <c:strRef>
              <c:f>'New Revised'!$A$41</c:f>
              <c:strCache>
                <c:ptCount val="1"/>
                <c:pt idx="0">
                  <c:v>GWP (kg CO2-Eq) </c:v>
                </c:pt>
              </c:strCache>
            </c:strRef>
          </c:tx>
          <c:spPr>
            <a:ln w="28575" cap="rnd">
              <a:solidFill>
                <a:schemeClr val="accent2">
                  <a:lumMod val="60000"/>
                </a:schemeClr>
              </a:solidFill>
              <a:round/>
            </a:ln>
            <a:effectLst/>
          </c:spPr>
          <c:marker>
            <c:symbol val="none"/>
          </c:marker>
          <c:cat>
            <c:multiLvlStrRef>
              <c:f>'New Revised'!$X$32:$AA$33</c:f>
              <c:multiLvlStrCache>
                <c:ptCount val="4"/>
                <c:lvl>
                  <c:pt idx="0">
                    <c:v>Scenario 1</c:v>
                  </c:pt>
                  <c:pt idx="1">
                    <c:v>Scenario 2</c:v>
                  </c:pt>
                  <c:pt idx="2">
                    <c:v>Scenario 3</c:v>
                  </c:pt>
                  <c:pt idx="3">
                    <c:v>Scenario 4</c:v>
                  </c:pt>
                </c:lvl>
                <c:lvl>
                  <c:pt idx="0">
                    <c:v>Solar Grade Silicon Production</c:v>
                  </c:pt>
                </c:lvl>
              </c:multiLvlStrCache>
            </c:multiLvlStrRef>
          </c:cat>
          <c:val>
            <c:numRef>
              <c:f>'New Revised'!$X$41:$AA$41</c:f>
              <c:numCache>
                <c:formatCode>General</c:formatCode>
                <c:ptCount val="4"/>
                <c:pt idx="0">
                  <c:v>88.542759948705026</c:v>
                </c:pt>
                <c:pt idx="1">
                  <c:v>59.903565284121463</c:v>
                </c:pt>
                <c:pt idx="2">
                  <c:v>60.482423357067503</c:v>
                </c:pt>
                <c:pt idx="3">
                  <c:v>49.444487316585487</c:v>
                </c:pt>
              </c:numCache>
            </c:numRef>
          </c:val>
          <c:smooth val="0"/>
          <c:extLst>
            <c:ext xmlns:c16="http://schemas.microsoft.com/office/drawing/2014/chart" uri="{C3380CC4-5D6E-409C-BE32-E72D297353CC}">
              <c16:uniqueId val="{00000007-2545-4CB4-9E3C-7364D2252173}"/>
            </c:ext>
          </c:extLst>
        </c:ser>
        <c:dLbls>
          <c:showLegendKey val="0"/>
          <c:showVal val="0"/>
          <c:showCatName val="0"/>
          <c:showSerName val="0"/>
          <c:showPercent val="0"/>
          <c:showBubbleSize val="0"/>
        </c:dLbls>
        <c:marker val="1"/>
        <c:smooth val="0"/>
        <c:axId val="2087133088"/>
        <c:axId val="2087136416"/>
      </c:lineChart>
      <c:catAx>
        <c:axId val="3964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46256"/>
        <c:crosses val="autoZero"/>
        <c:auto val="1"/>
        <c:lblAlgn val="ctr"/>
        <c:lblOffset val="100"/>
        <c:noMultiLvlLbl val="0"/>
      </c:catAx>
      <c:valAx>
        <c:axId val="39646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CED (MJ)</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9647088"/>
        <c:crosses val="autoZero"/>
        <c:crossBetween val="between"/>
      </c:valAx>
      <c:valAx>
        <c:axId val="20871364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GWP</a:t>
                </a:r>
                <a:r>
                  <a:rPr lang="en-US" baseline="0"/>
                  <a:t> (kg CO2 eq)</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2087133088"/>
        <c:crosses val="max"/>
        <c:crossBetween val="between"/>
      </c:valAx>
      <c:catAx>
        <c:axId val="2087133088"/>
        <c:scaling>
          <c:orientation val="minMax"/>
        </c:scaling>
        <c:delete val="1"/>
        <c:axPos val="b"/>
        <c:numFmt formatCode="General" sourceLinked="1"/>
        <c:majorTickMark val="out"/>
        <c:minorTickMark val="none"/>
        <c:tickLblPos val="nextTo"/>
        <c:crossAx val="20871364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'New Revised'!$A$35</c:f>
              <c:strCache>
                <c:ptCount val="1"/>
                <c:pt idx="0">
                  <c:v>Primary Forest </c:v>
                </c:pt>
              </c:strCache>
            </c:strRef>
          </c:tx>
          <c:spPr>
            <a:solidFill>
              <a:schemeClr val="accent2"/>
            </a:solidFill>
            <a:ln>
              <a:noFill/>
            </a:ln>
            <a:effectLst/>
          </c:spPr>
          <c:invertIfNegative val="0"/>
          <c:cat>
            <c:multiLvlStrRef>
              <c:f>'New Revised'!$AE$32:$AH$33</c:f>
              <c:multiLvlStrCache>
                <c:ptCount val="4"/>
                <c:lvl>
                  <c:pt idx="0">
                    <c:v>Scenario 1</c:v>
                  </c:pt>
                  <c:pt idx="1">
                    <c:v>Scenario 2</c:v>
                  </c:pt>
                  <c:pt idx="2">
                    <c:v>Scenario 3</c:v>
                  </c:pt>
                  <c:pt idx="3">
                    <c:v>Scenario 4</c:v>
                  </c:pt>
                </c:lvl>
                <c:lvl>
                  <c:pt idx="0">
                    <c:v>Multi-Silicon Crystal Production</c:v>
                  </c:pt>
                </c:lvl>
              </c:multiLvlStrCache>
            </c:multiLvlStrRef>
          </c:cat>
          <c:val>
            <c:numRef>
              <c:f>'New Revised'!$AE$35:$AH$35</c:f>
              <c:numCache>
                <c:formatCode>General</c:formatCode>
                <c:ptCount val="4"/>
                <c:pt idx="0">
                  <c:v>8.7260165658938887E-3</c:v>
                </c:pt>
                <c:pt idx="1">
                  <c:v>3.4710885362408433E-2</c:v>
                </c:pt>
                <c:pt idx="2">
                  <c:v>3.4935142823477504E-2</c:v>
                </c:pt>
                <c:pt idx="3">
                  <c:v>6.6601085171772087E-3</c:v>
                </c:pt>
              </c:numCache>
            </c:numRef>
          </c:val>
          <c:extLst>
            <c:ext xmlns:c16="http://schemas.microsoft.com/office/drawing/2014/chart" uri="{C3380CC4-5D6E-409C-BE32-E72D297353CC}">
              <c16:uniqueId val="{00000000-4D7B-4B89-9ED5-0CD6AB07C8F1}"/>
            </c:ext>
          </c:extLst>
        </c:ser>
        <c:ser>
          <c:idx val="2"/>
          <c:order val="2"/>
          <c:tx>
            <c:strRef>
              <c:f>'New Revised'!$A$36</c:f>
              <c:strCache>
                <c:ptCount val="1"/>
                <c:pt idx="0">
                  <c:v>Fossil </c:v>
                </c:pt>
              </c:strCache>
            </c:strRef>
          </c:tx>
          <c:spPr>
            <a:solidFill>
              <a:schemeClr val="accent3"/>
            </a:solidFill>
            <a:ln>
              <a:noFill/>
            </a:ln>
            <a:effectLst/>
          </c:spPr>
          <c:invertIfNegative val="0"/>
          <c:cat>
            <c:multiLvlStrRef>
              <c:f>'New Revised'!$AE$32:$AH$33</c:f>
              <c:multiLvlStrCache>
                <c:ptCount val="4"/>
                <c:lvl>
                  <c:pt idx="0">
                    <c:v>Scenario 1</c:v>
                  </c:pt>
                  <c:pt idx="1">
                    <c:v>Scenario 2</c:v>
                  </c:pt>
                  <c:pt idx="2">
                    <c:v>Scenario 3</c:v>
                  </c:pt>
                  <c:pt idx="3">
                    <c:v>Scenario 4</c:v>
                  </c:pt>
                </c:lvl>
                <c:lvl>
                  <c:pt idx="0">
                    <c:v>Multi-Silicon Crystal Production</c:v>
                  </c:pt>
                </c:lvl>
              </c:multiLvlStrCache>
            </c:multiLvlStrRef>
          </c:cat>
          <c:val>
            <c:numRef>
              <c:f>'New Revised'!$AE$36:$AH$36</c:f>
              <c:numCache>
                <c:formatCode>General</c:formatCode>
                <c:ptCount val="4"/>
                <c:pt idx="0">
                  <c:v>1200.5702072718843</c:v>
                </c:pt>
                <c:pt idx="1">
                  <c:v>1106.696591698402</c:v>
                </c:pt>
                <c:pt idx="2">
                  <c:v>1118.8139961772431</c:v>
                </c:pt>
                <c:pt idx="3">
                  <c:v>929.25717404575232</c:v>
                </c:pt>
              </c:numCache>
            </c:numRef>
          </c:val>
          <c:extLst>
            <c:ext xmlns:c16="http://schemas.microsoft.com/office/drawing/2014/chart" uri="{C3380CC4-5D6E-409C-BE32-E72D297353CC}">
              <c16:uniqueId val="{00000001-4D7B-4B89-9ED5-0CD6AB07C8F1}"/>
            </c:ext>
          </c:extLst>
        </c:ser>
        <c:ser>
          <c:idx val="3"/>
          <c:order val="3"/>
          <c:tx>
            <c:strRef>
              <c:f>'New Revised'!$A$37</c:f>
              <c:strCache>
                <c:ptCount val="1"/>
                <c:pt idx="0">
                  <c:v>Water </c:v>
                </c:pt>
              </c:strCache>
            </c:strRef>
          </c:tx>
          <c:spPr>
            <a:solidFill>
              <a:schemeClr val="accent4"/>
            </a:solidFill>
            <a:ln>
              <a:noFill/>
            </a:ln>
            <a:effectLst/>
          </c:spPr>
          <c:invertIfNegative val="0"/>
          <c:cat>
            <c:multiLvlStrRef>
              <c:f>'New Revised'!$AE$32:$AH$33</c:f>
              <c:multiLvlStrCache>
                <c:ptCount val="4"/>
                <c:lvl>
                  <c:pt idx="0">
                    <c:v>Scenario 1</c:v>
                  </c:pt>
                  <c:pt idx="1">
                    <c:v>Scenario 2</c:v>
                  </c:pt>
                  <c:pt idx="2">
                    <c:v>Scenario 3</c:v>
                  </c:pt>
                  <c:pt idx="3">
                    <c:v>Scenario 4</c:v>
                  </c:pt>
                </c:lvl>
                <c:lvl>
                  <c:pt idx="0">
                    <c:v>Multi-Silicon Crystal Production</c:v>
                  </c:pt>
                </c:lvl>
              </c:multiLvlStrCache>
            </c:multiLvlStrRef>
          </c:cat>
          <c:val>
            <c:numRef>
              <c:f>'New Revised'!$AE$37:$AH$37</c:f>
              <c:numCache>
                <c:formatCode>General</c:formatCode>
                <c:ptCount val="4"/>
                <c:pt idx="0">
                  <c:v>337.21227037077045</c:v>
                </c:pt>
                <c:pt idx="1">
                  <c:v>369.21231561484757</c:v>
                </c:pt>
                <c:pt idx="2">
                  <c:v>372.25535537053929</c:v>
                </c:pt>
                <c:pt idx="3">
                  <c:v>331.94547691334412</c:v>
                </c:pt>
              </c:numCache>
            </c:numRef>
          </c:val>
          <c:extLst>
            <c:ext xmlns:c16="http://schemas.microsoft.com/office/drawing/2014/chart" uri="{C3380CC4-5D6E-409C-BE32-E72D297353CC}">
              <c16:uniqueId val="{00000002-4D7B-4B89-9ED5-0CD6AB07C8F1}"/>
            </c:ext>
          </c:extLst>
        </c:ser>
        <c:ser>
          <c:idx val="4"/>
          <c:order val="4"/>
          <c:tx>
            <c:strRef>
              <c:f>'New Revised'!$A$38</c:f>
              <c:strCache>
                <c:ptCount val="1"/>
                <c:pt idx="0">
                  <c:v>Nuclear </c:v>
                </c:pt>
              </c:strCache>
            </c:strRef>
          </c:tx>
          <c:spPr>
            <a:solidFill>
              <a:schemeClr val="accent5"/>
            </a:solidFill>
            <a:ln>
              <a:noFill/>
            </a:ln>
            <a:effectLst/>
          </c:spPr>
          <c:invertIfNegative val="0"/>
          <c:cat>
            <c:multiLvlStrRef>
              <c:f>'New Revised'!$AE$32:$AH$33</c:f>
              <c:multiLvlStrCache>
                <c:ptCount val="4"/>
                <c:lvl>
                  <c:pt idx="0">
                    <c:v>Scenario 1</c:v>
                  </c:pt>
                  <c:pt idx="1">
                    <c:v>Scenario 2</c:v>
                  </c:pt>
                  <c:pt idx="2">
                    <c:v>Scenario 3</c:v>
                  </c:pt>
                  <c:pt idx="3">
                    <c:v>Scenario 4</c:v>
                  </c:pt>
                </c:lvl>
                <c:lvl>
                  <c:pt idx="0">
                    <c:v>Multi-Silicon Crystal Production</c:v>
                  </c:pt>
                </c:lvl>
              </c:multiLvlStrCache>
            </c:multiLvlStrRef>
          </c:cat>
          <c:val>
            <c:numRef>
              <c:f>'New Revised'!$AE$38:$AH$38</c:f>
              <c:numCache>
                <c:formatCode>General</c:formatCode>
                <c:ptCount val="4"/>
                <c:pt idx="0">
                  <c:v>66.510602686119668</c:v>
                </c:pt>
                <c:pt idx="1">
                  <c:v>163.6400506619766</c:v>
                </c:pt>
                <c:pt idx="2">
                  <c:v>165.11758029768211</c:v>
                </c:pt>
                <c:pt idx="3">
                  <c:v>286.42727515622306</c:v>
                </c:pt>
              </c:numCache>
            </c:numRef>
          </c:val>
          <c:extLst>
            <c:ext xmlns:c16="http://schemas.microsoft.com/office/drawing/2014/chart" uri="{C3380CC4-5D6E-409C-BE32-E72D297353CC}">
              <c16:uniqueId val="{00000003-4D7B-4B89-9ED5-0CD6AB07C8F1}"/>
            </c:ext>
          </c:extLst>
        </c:ser>
        <c:ser>
          <c:idx val="5"/>
          <c:order val="5"/>
          <c:tx>
            <c:strRef>
              <c:f>'New Revised'!$A$39</c:f>
              <c:strCache>
                <c:ptCount val="1"/>
                <c:pt idx="0">
                  <c:v>Biomass</c:v>
                </c:pt>
              </c:strCache>
            </c:strRef>
          </c:tx>
          <c:spPr>
            <a:solidFill>
              <a:schemeClr val="accent6"/>
            </a:solidFill>
            <a:ln>
              <a:noFill/>
            </a:ln>
            <a:effectLst/>
          </c:spPr>
          <c:invertIfNegative val="0"/>
          <c:cat>
            <c:multiLvlStrRef>
              <c:f>'New Revised'!$AE$32:$AH$33</c:f>
              <c:multiLvlStrCache>
                <c:ptCount val="4"/>
                <c:lvl>
                  <c:pt idx="0">
                    <c:v>Scenario 1</c:v>
                  </c:pt>
                  <c:pt idx="1">
                    <c:v>Scenario 2</c:v>
                  </c:pt>
                  <c:pt idx="2">
                    <c:v>Scenario 3</c:v>
                  </c:pt>
                  <c:pt idx="3">
                    <c:v>Scenario 4</c:v>
                  </c:pt>
                </c:lvl>
                <c:lvl>
                  <c:pt idx="0">
                    <c:v>Multi-Silicon Crystal Production</c:v>
                  </c:pt>
                </c:lvl>
              </c:multiLvlStrCache>
            </c:multiLvlStrRef>
          </c:cat>
          <c:val>
            <c:numRef>
              <c:f>'New Revised'!$AE$39:$AH$39</c:f>
              <c:numCache>
                <c:formatCode>General</c:formatCode>
                <c:ptCount val="4"/>
                <c:pt idx="0">
                  <c:v>41.128654798474493</c:v>
                </c:pt>
                <c:pt idx="1">
                  <c:v>44.680837357091107</c:v>
                </c:pt>
                <c:pt idx="2">
                  <c:v>45.106025559051375</c:v>
                </c:pt>
                <c:pt idx="3">
                  <c:v>51.503329124137757</c:v>
                </c:pt>
              </c:numCache>
            </c:numRef>
          </c:val>
          <c:extLst>
            <c:ext xmlns:c16="http://schemas.microsoft.com/office/drawing/2014/chart" uri="{C3380CC4-5D6E-409C-BE32-E72D297353CC}">
              <c16:uniqueId val="{00000004-4D7B-4B89-9ED5-0CD6AB07C8F1}"/>
            </c:ext>
          </c:extLst>
        </c:ser>
        <c:ser>
          <c:idx val="6"/>
          <c:order val="6"/>
          <c:tx>
            <c:strRef>
              <c:f>'New Revised'!$A$40</c:f>
              <c:strCache>
                <c:ptCount val="1"/>
                <c:pt idx="0">
                  <c:v>Wind, Solar, Geothermal </c:v>
                </c:pt>
              </c:strCache>
            </c:strRef>
          </c:tx>
          <c:spPr>
            <a:solidFill>
              <a:schemeClr val="accent1">
                <a:lumMod val="60000"/>
              </a:schemeClr>
            </a:solidFill>
            <a:ln>
              <a:noFill/>
            </a:ln>
            <a:effectLst/>
          </c:spPr>
          <c:invertIfNegative val="0"/>
          <c:cat>
            <c:multiLvlStrRef>
              <c:f>'New Revised'!$AE$32:$AH$33</c:f>
              <c:multiLvlStrCache>
                <c:ptCount val="4"/>
                <c:lvl>
                  <c:pt idx="0">
                    <c:v>Scenario 1</c:v>
                  </c:pt>
                  <c:pt idx="1">
                    <c:v>Scenario 2</c:v>
                  </c:pt>
                  <c:pt idx="2">
                    <c:v>Scenario 3</c:v>
                  </c:pt>
                  <c:pt idx="3">
                    <c:v>Scenario 4</c:v>
                  </c:pt>
                </c:lvl>
                <c:lvl>
                  <c:pt idx="0">
                    <c:v>Multi-Silicon Crystal Production</c:v>
                  </c:pt>
                </c:lvl>
              </c:multiLvlStrCache>
            </c:multiLvlStrRef>
          </c:cat>
          <c:val>
            <c:numRef>
              <c:f>'New Revised'!$AE$40:$AH$40</c:f>
              <c:numCache>
                <c:formatCode>General</c:formatCode>
                <c:ptCount val="4"/>
                <c:pt idx="0">
                  <c:v>13.143263739355511</c:v>
                </c:pt>
                <c:pt idx="1">
                  <c:v>21.228594869018981</c:v>
                </c:pt>
                <c:pt idx="2">
                  <c:v>21.496769604034409</c:v>
                </c:pt>
                <c:pt idx="3">
                  <c:v>32.655154405211356</c:v>
                </c:pt>
              </c:numCache>
            </c:numRef>
          </c:val>
          <c:extLst>
            <c:ext xmlns:c16="http://schemas.microsoft.com/office/drawing/2014/chart" uri="{C3380CC4-5D6E-409C-BE32-E72D297353CC}">
              <c16:uniqueId val="{00000005-4D7B-4B89-9ED5-0CD6AB07C8F1}"/>
            </c:ext>
          </c:extLst>
        </c:ser>
        <c:dLbls>
          <c:showLegendKey val="0"/>
          <c:showVal val="0"/>
          <c:showCatName val="0"/>
          <c:showSerName val="0"/>
          <c:showPercent val="0"/>
          <c:showBubbleSize val="0"/>
        </c:dLbls>
        <c:gapWidth val="219"/>
        <c:axId val="39647088"/>
        <c:axId val="39646256"/>
      </c:barChart>
      <c:lineChart>
        <c:grouping val="stacked"/>
        <c:varyColors val="0"/>
        <c:ser>
          <c:idx val="0"/>
          <c:order val="0"/>
          <c:tx>
            <c:strRef>
              <c:f>'New Revised'!$A$34</c:f>
              <c:strCache>
                <c:ptCount val="1"/>
                <c:pt idx="0">
                  <c:v>CED (MJ)</c:v>
                </c:pt>
              </c:strCache>
            </c:strRef>
          </c:tx>
          <c:spPr>
            <a:ln w="28575" cap="rnd">
              <a:solidFill>
                <a:schemeClr val="accent1"/>
              </a:solidFill>
              <a:round/>
            </a:ln>
            <a:effectLst/>
          </c:spPr>
          <c:marker>
            <c:symbol val="none"/>
          </c:marker>
          <c:cat>
            <c:multiLvlStrRef>
              <c:f>'New Revised'!$AE$32:$AH$33</c:f>
              <c:multiLvlStrCache>
                <c:ptCount val="4"/>
                <c:lvl>
                  <c:pt idx="0">
                    <c:v>Scenario 1</c:v>
                  </c:pt>
                  <c:pt idx="1">
                    <c:v>Scenario 2</c:v>
                  </c:pt>
                  <c:pt idx="2">
                    <c:v>Scenario 3</c:v>
                  </c:pt>
                  <c:pt idx="3">
                    <c:v>Scenario 4</c:v>
                  </c:pt>
                </c:lvl>
                <c:lvl>
                  <c:pt idx="0">
                    <c:v>Multi-Silicon Crystal Production</c:v>
                  </c:pt>
                </c:lvl>
              </c:multiLvlStrCache>
            </c:multiLvlStrRef>
          </c:cat>
          <c:val>
            <c:numRef>
              <c:f>'New Revised'!$AE$34:$AH$34</c:f>
              <c:numCache>
                <c:formatCode>General</c:formatCode>
                <c:ptCount val="4"/>
                <c:pt idx="0">
                  <c:v>1658.5737248831704</c:v>
                </c:pt>
                <c:pt idx="1">
                  <c:v>1705.4931010866985</c:v>
                </c:pt>
                <c:pt idx="2">
                  <c:v>1722.8246621513738</c:v>
                </c:pt>
                <c:pt idx="3">
                  <c:v>1631.7950697531858</c:v>
                </c:pt>
              </c:numCache>
            </c:numRef>
          </c:val>
          <c:smooth val="0"/>
          <c:extLst>
            <c:ext xmlns:c16="http://schemas.microsoft.com/office/drawing/2014/chart" uri="{C3380CC4-5D6E-409C-BE32-E72D297353CC}">
              <c16:uniqueId val="{00000006-4D7B-4B89-9ED5-0CD6AB07C8F1}"/>
            </c:ext>
          </c:extLst>
        </c:ser>
        <c:dLbls>
          <c:showLegendKey val="0"/>
          <c:showVal val="0"/>
          <c:showCatName val="0"/>
          <c:showSerName val="0"/>
          <c:showPercent val="0"/>
          <c:showBubbleSize val="0"/>
        </c:dLbls>
        <c:marker val="1"/>
        <c:smooth val="0"/>
        <c:axId val="39647088"/>
        <c:axId val="39646256"/>
      </c:lineChart>
      <c:lineChart>
        <c:grouping val="standard"/>
        <c:varyColors val="0"/>
        <c:ser>
          <c:idx val="7"/>
          <c:order val="7"/>
          <c:tx>
            <c:strRef>
              <c:f>'New Revised'!$A$41</c:f>
              <c:strCache>
                <c:ptCount val="1"/>
                <c:pt idx="0">
                  <c:v>GWP (kg CO2-Eq) </c:v>
                </c:pt>
              </c:strCache>
            </c:strRef>
          </c:tx>
          <c:spPr>
            <a:ln w="28575" cap="rnd">
              <a:solidFill>
                <a:schemeClr val="accent2">
                  <a:lumMod val="60000"/>
                </a:schemeClr>
              </a:solidFill>
              <a:round/>
            </a:ln>
            <a:effectLst/>
          </c:spPr>
          <c:marker>
            <c:symbol val="none"/>
          </c:marker>
          <c:cat>
            <c:multiLvlStrRef>
              <c:f>'New Revised'!$AE$32:$AH$33</c:f>
              <c:multiLvlStrCache>
                <c:ptCount val="4"/>
                <c:lvl>
                  <c:pt idx="0">
                    <c:v>Scenario 1</c:v>
                  </c:pt>
                  <c:pt idx="1">
                    <c:v>Scenario 2</c:v>
                  </c:pt>
                  <c:pt idx="2">
                    <c:v>Scenario 3</c:v>
                  </c:pt>
                  <c:pt idx="3">
                    <c:v>Scenario 4</c:v>
                  </c:pt>
                </c:lvl>
                <c:lvl>
                  <c:pt idx="0">
                    <c:v>Multi-Silicon Crystal Production</c:v>
                  </c:pt>
                </c:lvl>
              </c:multiLvlStrCache>
            </c:multiLvlStrRef>
          </c:cat>
          <c:val>
            <c:numRef>
              <c:f>'New Revised'!$AE$41:$AH$41</c:f>
              <c:numCache>
                <c:formatCode>General</c:formatCode>
                <c:ptCount val="4"/>
                <c:pt idx="0">
                  <c:v>129.5548275730612</c:v>
                </c:pt>
                <c:pt idx="1">
                  <c:v>92.09180803444427</c:v>
                </c:pt>
                <c:pt idx="2">
                  <c:v>92.960754308447605</c:v>
                </c:pt>
                <c:pt idx="3">
                  <c:v>74.495094301252649</c:v>
                </c:pt>
              </c:numCache>
            </c:numRef>
          </c:val>
          <c:smooth val="0"/>
          <c:extLst>
            <c:ext xmlns:c16="http://schemas.microsoft.com/office/drawing/2014/chart" uri="{C3380CC4-5D6E-409C-BE32-E72D297353CC}">
              <c16:uniqueId val="{00000007-4D7B-4B89-9ED5-0CD6AB07C8F1}"/>
            </c:ext>
          </c:extLst>
        </c:ser>
        <c:dLbls>
          <c:showLegendKey val="0"/>
          <c:showVal val="0"/>
          <c:showCatName val="0"/>
          <c:showSerName val="0"/>
          <c:showPercent val="0"/>
          <c:showBubbleSize val="0"/>
        </c:dLbls>
        <c:marker val="1"/>
        <c:smooth val="0"/>
        <c:axId val="2087133088"/>
        <c:axId val="2087136416"/>
      </c:lineChart>
      <c:catAx>
        <c:axId val="3964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46256"/>
        <c:crosses val="autoZero"/>
        <c:auto val="1"/>
        <c:lblAlgn val="ctr"/>
        <c:lblOffset val="100"/>
        <c:noMultiLvlLbl val="0"/>
      </c:catAx>
      <c:valAx>
        <c:axId val="39646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CED (MJ)</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9647088"/>
        <c:crosses val="autoZero"/>
        <c:crossBetween val="between"/>
      </c:valAx>
      <c:valAx>
        <c:axId val="20871364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GWP</a:t>
                </a:r>
                <a:r>
                  <a:rPr lang="en-US" baseline="0"/>
                  <a:t> (kg CO2 eq)</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2087133088"/>
        <c:crosses val="max"/>
        <c:crossBetween val="between"/>
      </c:valAx>
      <c:catAx>
        <c:axId val="2087133088"/>
        <c:scaling>
          <c:orientation val="minMax"/>
        </c:scaling>
        <c:delete val="1"/>
        <c:axPos val="b"/>
        <c:numFmt formatCode="General" sourceLinked="1"/>
        <c:majorTickMark val="out"/>
        <c:minorTickMark val="none"/>
        <c:tickLblPos val="nextTo"/>
        <c:crossAx val="20871364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'New Revised'!$A$35</c:f>
              <c:strCache>
                <c:ptCount val="1"/>
                <c:pt idx="0">
                  <c:v>Primary Forest </c:v>
                </c:pt>
              </c:strCache>
            </c:strRef>
          </c:tx>
          <c:spPr>
            <a:solidFill>
              <a:schemeClr val="accent2"/>
            </a:solidFill>
            <a:ln>
              <a:noFill/>
            </a:ln>
            <a:effectLst/>
          </c:spPr>
          <c:invertIfNegative val="0"/>
          <c:cat>
            <c:multiLvlStrRef>
              <c:f>'New Revised'!$AL$32:$AO$33</c:f>
              <c:multiLvlStrCache>
                <c:ptCount val="4"/>
                <c:lvl>
                  <c:pt idx="0">
                    <c:v>Scenario 1</c:v>
                  </c:pt>
                  <c:pt idx="1">
                    <c:v>Scenario 2</c:v>
                  </c:pt>
                  <c:pt idx="2">
                    <c:v>Scenario 3</c:v>
                  </c:pt>
                  <c:pt idx="3">
                    <c:v>Scenario 4</c:v>
                  </c:pt>
                </c:lvl>
                <c:lvl>
                  <c:pt idx="0">
                    <c:v>Multi-Silicon Wafer Production</c:v>
                  </c:pt>
                </c:lvl>
              </c:multiLvlStrCache>
            </c:multiLvlStrRef>
          </c:cat>
          <c:val>
            <c:numRef>
              <c:f>'New Revised'!$AL$35:$AO$35</c:f>
              <c:numCache>
                <c:formatCode>General</c:formatCode>
                <c:ptCount val="4"/>
                <c:pt idx="0">
                  <c:v>8.2408586424356819E-2</c:v>
                </c:pt>
                <c:pt idx="1">
                  <c:v>6.2074401336679998E-2</c:v>
                </c:pt>
                <c:pt idx="2">
                  <c:v>6.256304385092E-2</c:v>
                </c:pt>
                <c:pt idx="3">
                  <c:v>5.8826865791999999E-2</c:v>
                </c:pt>
              </c:numCache>
            </c:numRef>
          </c:val>
          <c:extLst>
            <c:ext xmlns:c16="http://schemas.microsoft.com/office/drawing/2014/chart" uri="{C3380CC4-5D6E-409C-BE32-E72D297353CC}">
              <c16:uniqueId val="{00000000-127C-4BE2-A1C8-5BD637C48FC5}"/>
            </c:ext>
          </c:extLst>
        </c:ser>
        <c:ser>
          <c:idx val="2"/>
          <c:order val="2"/>
          <c:tx>
            <c:strRef>
              <c:f>'New Revised'!$A$36</c:f>
              <c:strCache>
                <c:ptCount val="1"/>
                <c:pt idx="0">
                  <c:v>Fossil </c:v>
                </c:pt>
              </c:strCache>
            </c:strRef>
          </c:tx>
          <c:spPr>
            <a:solidFill>
              <a:schemeClr val="accent3"/>
            </a:solidFill>
            <a:ln>
              <a:noFill/>
            </a:ln>
            <a:effectLst/>
          </c:spPr>
          <c:invertIfNegative val="0"/>
          <c:cat>
            <c:multiLvlStrRef>
              <c:f>'New Revised'!$AL$32:$AO$33</c:f>
              <c:multiLvlStrCache>
                <c:ptCount val="4"/>
                <c:lvl>
                  <c:pt idx="0">
                    <c:v>Scenario 1</c:v>
                  </c:pt>
                  <c:pt idx="1">
                    <c:v>Scenario 2</c:v>
                  </c:pt>
                  <c:pt idx="2">
                    <c:v>Scenario 3</c:v>
                  </c:pt>
                  <c:pt idx="3">
                    <c:v>Scenario 4</c:v>
                  </c:pt>
                </c:lvl>
                <c:lvl>
                  <c:pt idx="0">
                    <c:v>Multi-Silicon Wafer Production</c:v>
                  </c:pt>
                </c:lvl>
              </c:multiLvlStrCache>
            </c:multiLvlStrRef>
          </c:cat>
          <c:val>
            <c:numRef>
              <c:f>'New Revised'!$AL$36:$AO$36</c:f>
              <c:numCache>
                <c:formatCode>General</c:formatCode>
                <c:ptCount val="4"/>
                <c:pt idx="0">
                  <c:v>1672.8787684918548</c:v>
                </c:pt>
                <c:pt idx="1">
                  <c:v>1684.605102211312</c:v>
                </c:pt>
                <c:pt idx="2">
                  <c:v>1702.4470004251148</c:v>
                </c:pt>
                <c:pt idx="3">
                  <c:v>1593.0770690273282</c:v>
                </c:pt>
              </c:numCache>
            </c:numRef>
          </c:val>
          <c:extLst>
            <c:ext xmlns:c16="http://schemas.microsoft.com/office/drawing/2014/chart" uri="{C3380CC4-5D6E-409C-BE32-E72D297353CC}">
              <c16:uniqueId val="{00000001-127C-4BE2-A1C8-5BD637C48FC5}"/>
            </c:ext>
          </c:extLst>
        </c:ser>
        <c:ser>
          <c:idx val="3"/>
          <c:order val="3"/>
          <c:tx>
            <c:strRef>
              <c:f>'New Revised'!$A$37</c:f>
              <c:strCache>
                <c:ptCount val="1"/>
                <c:pt idx="0">
                  <c:v>Water </c:v>
                </c:pt>
              </c:strCache>
            </c:strRef>
          </c:tx>
          <c:spPr>
            <a:solidFill>
              <a:schemeClr val="accent4"/>
            </a:solidFill>
            <a:ln>
              <a:noFill/>
            </a:ln>
            <a:effectLst/>
          </c:spPr>
          <c:invertIfNegative val="0"/>
          <c:cat>
            <c:multiLvlStrRef>
              <c:f>'New Revised'!$AL$32:$AO$33</c:f>
              <c:multiLvlStrCache>
                <c:ptCount val="4"/>
                <c:lvl>
                  <c:pt idx="0">
                    <c:v>Scenario 1</c:v>
                  </c:pt>
                  <c:pt idx="1">
                    <c:v>Scenario 2</c:v>
                  </c:pt>
                  <c:pt idx="2">
                    <c:v>Scenario 3</c:v>
                  </c:pt>
                  <c:pt idx="3">
                    <c:v>Scenario 4</c:v>
                  </c:pt>
                </c:lvl>
                <c:lvl>
                  <c:pt idx="0">
                    <c:v>Multi-Silicon Wafer Production</c:v>
                  </c:pt>
                </c:lvl>
              </c:multiLvlStrCache>
            </c:multiLvlStrRef>
          </c:cat>
          <c:val>
            <c:numRef>
              <c:f>'New Revised'!$AL$37:$AO$37</c:f>
              <c:numCache>
                <c:formatCode>General</c:formatCode>
                <c:ptCount val="4"/>
                <c:pt idx="0">
                  <c:v>362.32826339683919</c:v>
                </c:pt>
                <c:pt idx="1">
                  <c:v>394.05604008312997</c:v>
                </c:pt>
                <c:pt idx="2">
                  <c:v>397.34027610033633</c:v>
                </c:pt>
                <c:pt idx="3">
                  <c:v>353.94072334542199</c:v>
                </c:pt>
              </c:numCache>
            </c:numRef>
          </c:val>
          <c:extLst>
            <c:ext xmlns:c16="http://schemas.microsoft.com/office/drawing/2014/chart" uri="{C3380CC4-5D6E-409C-BE32-E72D297353CC}">
              <c16:uniqueId val="{00000002-127C-4BE2-A1C8-5BD637C48FC5}"/>
            </c:ext>
          </c:extLst>
        </c:ser>
        <c:ser>
          <c:idx val="4"/>
          <c:order val="4"/>
          <c:tx>
            <c:strRef>
              <c:f>'New Revised'!$A$38</c:f>
              <c:strCache>
                <c:ptCount val="1"/>
                <c:pt idx="0">
                  <c:v>Nuclear </c:v>
                </c:pt>
              </c:strCache>
            </c:strRef>
          </c:tx>
          <c:spPr>
            <a:solidFill>
              <a:schemeClr val="accent5"/>
            </a:solidFill>
            <a:ln>
              <a:noFill/>
            </a:ln>
            <a:effectLst/>
          </c:spPr>
          <c:invertIfNegative val="0"/>
          <c:cat>
            <c:multiLvlStrRef>
              <c:f>'New Revised'!$AL$32:$AO$33</c:f>
              <c:multiLvlStrCache>
                <c:ptCount val="4"/>
                <c:lvl>
                  <c:pt idx="0">
                    <c:v>Scenario 1</c:v>
                  </c:pt>
                  <c:pt idx="1">
                    <c:v>Scenario 2</c:v>
                  </c:pt>
                  <c:pt idx="2">
                    <c:v>Scenario 3</c:v>
                  </c:pt>
                  <c:pt idx="3">
                    <c:v>Scenario 4</c:v>
                  </c:pt>
                </c:lvl>
                <c:lvl>
                  <c:pt idx="0">
                    <c:v>Multi-Silicon Wafer Production</c:v>
                  </c:pt>
                </c:lvl>
              </c:multiLvlStrCache>
            </c:multiLvlStrRef>
          </c:cat>
          <c:val>
            <c:numRef>
              <c:f>'New Revised'!$AL$38:$AO$38</c:f>
              <c:numCache>
                <c:formatCode>General</c:formatCode>
                <c:ptCount val="4"/>
                <c:pt idx="0">
                  <c:v>162.89970028721544</c:v>
                </c:pt>
                <c:pt idx="1">
                  <c:v>228.9113137231611</c:v>
                </c:pt>
                <c:pt idx="2">
                  <c:v>231.10367932715914</c:v>
                </c:pt>
                <c:pt idx="3">
                  <c:v>214.371029073648</c:v>
                </c:pt>
              </c:numCache>
            </c:numRef>
          </c:val>
          <c:extLst>
            <c:ext xmlns:c16="http://schemas.microsoft.com/office/drawing/2014/chart" uri="{C3380CC4-5D6E-409C-BE32-E72D297353CC}">
              <c16:uniqueId val="{00000003-127C-4BE2-A1C8-5BD637C48FC5}"/>
            </c:ext>
          </c:extLst>
        </c:ser>
        <c:ser>
          <c:idx val="5"/>
          <c:order val="5"/>
          <c:tx>
            <c:strRef>
              <c:f>'New Revised'!$A$39</c:f>
              <c:strCache>
                <c:ptCount val="1"/>
                <c:pt idx="0">
                  <c:v>Biomass</c:v>
                </c:pt>
              </c:strCache>
            </c:strRef>
          </c:tx>
          <c:spPr>
            <a:solidFill>
              <a:schemeClr val="accent6"/>
            </a:solidFill>
            <a:ln>
              <a:noFill/>
            </a:ln>
            <a:effectLst/>
          </c:spPr>
          <c:invertIfNegative val="0"/>
          <c:cat>
            <c:multiLvlStrRef>
              <c:f>'New Revised'!$AL$32:$AO$33</c:f>
              <c:multiLvlStrCache>
                <c:ptCount val="4"/>
                <c:lvl>
                  <c:pt idx="0">
                    <c:v>Scenario 1</c:v>
                  </c:pt>
                  <c:pt idx="1">
                    <c:v>Scenario 2</c:v>
                  </c:pt>
                  <c:pt idx="2">
                    <c:v>Scenario 3</c:v>
                  </c:pt>
                  <c:pt idx="3">
                    <c:v>Scenario 4</c:v>
                  </c:pt>
                </c:lvl>
                <c:lvl>
                  <c:pt idx="0">
                    <c:v>Multi-Silicon Wafer Production</c:v>
                  </c:pt>
                </c:lvl>
              </c:multiLvlStrCache>
            </c:multiLvlStrRef>
          </c:cat>
          <c:val>
            <c:numRef>
              <c:f>'New Revised'!$AL$39:$AO$39</c:f>
              <c:numCache>
                <c:formatCode>General</c:formatCode>
                <c:ptCount val="4"/>
                <c:pt idx="0">
                  <c:v>58.501378183147168</c:v>
                </c:pt>
                <c:pt idx="1">
                  <c:v>59.661791090124346</c:v>
                </c:pt>
                <c:pt idx="2">
                  <c:v>60.235983601831144</c:v>
                </c:pt>
                <c:pt idx="3">
                  <c:v>55.493461999672</c:v>
                </c:pt>
              </c:numCache>
            </c:numRef>
          </c:val>
          <c:extLst>
            <c:ext xmlns:c16="http://schemas.microsoft.com/office/drawing/2014/chart" uri="{C3380CC4-5D6E-409C-BE32-E72D297353CC}">
              <c16:uniqueId val="{00000004-127C-4BE2-A1C8-5BD637C48FC5}"/>
            </c:ext>
          </c:extLst>
        </c:ser>
        <c:ser>
          <c:idx val="6"/>
          <c:order val="6"/>
          <c:tx>
            <c:strRef>
              <c:f>'New Revised'!$A$40</c:f>
              <c:strCache>
                <c:ptCount val="1"/>
                <c:pt idx="0">
                  <c:v>Wind, Solar, Geothermal </c:v>
                </c:pt>
              </c:strCache>
            </c:strRef>
          </c:tx>
          <c:spPr>
            <a:solidFill>
              <a:schemeClr val="accent1">
                <a:lumMod val="60000"/>
              </a:schemeClr>
            </a:solidFill>
            <a:ln>
              <a:noFill/>
            </a:ln>
            <a:effectLst/>
          </c:spPr>
          <c:invertIfNegative val="0"/>
          <c:cat>
            <c:multiLvlStrRef>
              <c:f>'New Revised'!$AL$32:$AO$33</c:f>
              <c:multiLvlStrCache>
                <c:ptCount val="4"/>
                <c:lvl>
                  <c:pt idx="0">
                    <c:v>Scenario 1</c:v>
                  </c:pt>
                  <c:pt idx="1">
                    <c:v>Scenario 2</c:v>
                  </c:pt>
                  <c:pt idx="2">
                    <c:v>Scenario 3</c:v>
                  </c:pt>
                  <c:pt idx="3">
                    <c:v>Scenario 4</c:v>
                  </c:pt>
                </c:lvl>
                <c:lvl>
                  <c:pt idx="0">
                    <c:v>Multi-Silicon Wafer Production</c:v>
                  </c:pt>
                </c:lvl>
              </c:multiLvlStrCache>
            </c:multiLvlStrRef>
          </c:cat>
          <c:val>
            <c:numRef>
              <c:f>'New Revised'!$AL$40:$AO$40</c:f>
              <c:numCache>
                <c:formatCode>General</c:formatCode>
                <c:ptCount val="4"/>
                <c:pt idx="0">
                  <c:v>19.235477662921976</c:v>
                </c:pt>
                <c:pt idx="1">
                  <c:v>29.439125569168844</c:v>
                </c:pt>
                <c:pt idx="2">
                  <c:v>29.795431850064542</c:v>
                </c:pt>
                <c:pt idx="3">
                  <c:v>34.733073626672002</c:v>
                </c:pt>
              </c:numCache>
            </c:numRef>
          </c:val>
          <c:extLst>
            <c:ext xmlns:c16="http://schemas.microsoft.com/office/drawing/2014/chart" uri="{C3380CC4-5D6E-409C-BE32-E72D297353CC}">
              <c16:uniqueId val="{00000005-127C-4BE2-A1C8-5BD637C48FC5}"/>
            </c:ext>
          </c:extLst>
        </c:ser>
        <c:dLbls>
          <c:showLegendKey val="0"/>
          <c:showVal val="0"/>
          <c:showCatName val="0"/>
          <c:showSerName val="0"/>
          <c:showPercent val="0"/>
          <c:showBubbleSize val="0"/>
        </c:dLbls>
        <c:gapWidth val="219"/>
        <c:axId val="39647088"/>
        <c:axId val="39646256"/>
      </c:barChart>
      <c:lineChart>
        <c:grouping val="stacked"/>
        <c:varyColors val="0"/>
        <c:ser>
          <c:idx val="0"/>
          <c:order val="0"/>
          <c:tx>
            <c:strRef>
              <c:f>'New Revised'!$A$34</c:f>
              <c:strCache>
                <c:ptCount val="1"/>
                <c:pt idx="0">
                  <c:v>CED (MJ)</c:v>
                </c:pt>
              </c:strCache>
            </c:strRef>
          </c:tx>
          <c:spPr>
            <a:ln w="28575" cap="rnd">
              <a:solidFill>
                <a:schemeClr val="accent1"/>
              </a:solidFill>
              <a:round/>
            </a:ln>
            <a:effectLst/>
          </c:spPr>
          <c:marker>
            <c:symbol val="none"/>
          </c:marker>
          <c:cat>
            <c:multiLvlStrRef>
              <c:f>'New Revised'!$AL$32:$AO$33</c:f>
              <c:multiLvlStrCache>
                <c:ptCount val="4"/>
                <c:lvl>
                  <c:pt idx="0">
                    <c:v>Scenario 1</c:v>
                  </c:pt>
                  <c:pt idx="1">
                    <c:v>Scenario 2</c:v>
                  </c:pt>
                  <c:pt idx="2">
                    <c:v>Scenario 3</c:v>
                  </c:pt>
                  <c:pt idx="3">
                    <c:v>Scenario 4</c:v>
                  </c:pt>
                </c:lvl>
                <c:lvl>
                  <c:pt idx="0">
                    <c:v>Multi-Silicon Wafer Production</c:v>
                  </c:pt>
                </c:lvl>
              </c:multiLvlStrCache>
            </c:multiLvlStrRef>
          </c:cat>
          <c:val>
            <c:numRef>
              <c:f>'New Revised'!$AL$34:$AO$34</c:f>
              <c:numCache>
                <c:formatCode>General</c:formatCode>
                <c:ptCount val="4"/>
                <c:pt idx="0">
                  <c:v>2275.9259966084028</c:v>
                </c:pt>
                <c:pt idx="1">
                  <c:v>2396.7354470782334</c:v>
                </c:pt>
                <c:pt idx="2">
                  <c:v>2420.9849343483575</c:v>
                </c:pt>
                <c:pt idx="3">
                  <c:v>2251.6741839385345</c:v>
                </c:pt>
              </c:numCache>
            </c:numRef>
          </c:val>
          <c:smooth val="0"/>
          <c:extLst>
            <c:ext xmlns:c16="http://schemas.microsoft.com/office/drawing/2014/chart" uri="{C3380CC4-5D6E-409C-BE32-E72D297353CC}">
              <c16:uniqueId val="{00000006-127C-4BE2-A1C8-5BD637C48FC5}"/>
            </c:ext>
          </c:extLst>
        </c:ser>
        <c:dLbls>
          <c:showLegendKey val="0"/>
          <c:showVal val="0"/>
          <c:showCatName val="0"/>
          <c:showSerName val="0"/>
          <c:showPercent val="0"/>
          <c:showBubbleSize val="0"/>
        </c:dLbls>
        <c:marker val="1"/>
        <c:smooth val="0"/>
        <c:axId val="39647088"/>
        <c:axId val="39646256"/>
      </c:lineChart>
      <c:lineChart>
        <c:grouping val="standard"/>
        <c:varyColors val="0"/>
        <c:ser>
          <c:idx val="7"/>
          <c:order val="7"/>
          <c:tx>
            <c:strRef>
              <c:f>'New Revised'!$A$41</c:f>
              <c:strCache>
                <c:ptCount val="1"/>
                <c:pt idx="0">
                  <c:v>GWP (kg CO2-Eq) </c:v>
                </c:pt>
              </c:strCache>
            </c:strRef>
          </c:tx>
          <c:spPr>
            <a:ln w="28575" cap="rnd">
              <a:solidFill>
                <a:schemeClr val="accent2">
                  <a:lumMod val="60000"/>
                </a:schemeClr>
              </a:solidFill>
              <a:round/>
            </a:ln>
            <a:effectLst/>
          </c:spPr>
          <c:marker>
            <c:symbol val="none"/>
          </c:marker>
          <c:cat>
            <c:multiLvlStrRef>
              <c:f>'New Revised'!$AL$32:$AO$33</c:f>
              <c:multiLvlStrCache>
                <c:ptCount val="4"/>
                <c:lvl>
                  <c:pt idx="0">
                    <c:v>Scenario 1</c:v>
                  </c:pt>
                  <c:pt idx="1">
                    <c:v>Scenario 2</c:v>
                  </c:pt>
                  <c:pt idx="2">
                    <c:v>Scenario 3</c:v>
                  </c:pt>
                  <c:pt idx="3">
                    <c:v>Scenario 4</c:v>
                  </c:pt>
                </c:lvl>
                <c:lvl>
                  <c:pt idx="0">
                    <c:v>Multi-Silicon Wafer Production</c:v>
                  </c:pt>
                </c:lvl>
              </c:multiLvlStrCache>
            </c:multiLvlStrRef>
          </c:cat>
          <c:val>
            <c:numRef>
              <c:f>'New Revised'!$AL$41:$AO$41</c:f>
              <c:numCache>
                <c:formatCode>General</c:formatCode>
                <c:ptCount val="4"/>
                <c:pt idx="0">
                  <c:v>166.27542921962205</c:v>
                </c:pt>
                <c:pt idx="1">
                  <c:v>129.00456342244678</c:v>
                </c:pt>
                <c:pt idx="2">
                  <c:v>130.23305794659603</c:v>
                </c:pt>
                <c:pt idx="3">
                  <c:v>122.12641172374799</c:v>
                </c:pt>
              </c:numCache>
            </c:numRef>
          </c:val>
          <c:smooth val="0"/>
          <c:extLst>
            <c:ext xmlns:c16="http://schemas.microsoft.com/office/drawing/2014/chart" uri="{C3380CC4-5D6E-409C-BE32-E72D297353CC}">
              <c16:uniqueId val="{00000007-127C-4BE2-A1C8-5BD637C48FC5}"/>
            </c:ext>
          </c:extLst>
        </c:ser>
        <c:dLbls>
          <c:showLegendKey val="0"/>
          <c:showVal val="0"/>
          <c:showCatName val="0"/>
          <c:showSerName val="0"/>
          <c:showPercent val="0"/>
          <c:showBubbleSize val="0"/>
        </c:dLbls>
        <c:marker val="1"/>
        <c:smooth val="0"/>
        <c:axId val="2087133088"/>
        <c:axId val="2087136416"/>
      </c:lineChart>
      <c:catAx>
        <c:axId val="3964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46256"/>
        <c:crosses val="autoZero"/>
        <c:auto val="1"/>
        <c:lblAlgn val="ctr"/>
        <c:lblOffset val="100"/>
        <c:noMultiLvlLbl val="0"/>
      </c:catAx>
      <c:valAx>
        <c:axId val="39646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CED (MJ)</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9647088"/>
        <c:crosses val="autoZero"/>
        <c:crossBetween val="between"/>
      </c:valAx>
      <c:valAx>
        <c:axId val="20871364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GWP</a:t>
                </a:r>
                <a:r>
                  <a:rPr lang="en-US" baseline="0"/>
                  <a:t> (kg CO2 eq)</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2087133088"/>
        <c:crosses val="max"/>
        <c:crossBetween val="between"/>
      </c:valAx>
      <c:catAx>
        <c:axId val="2087133088"/>
        <c:scaling>
          <c:orientation val="minMax"/>
        </c:scaling>
        <c:delete val="1"/>
        <c:axPos val="b"/>
        <c:numFmt formatCode="General" sourceLinked="1"/>
        <c:majorTickMark val="out"/>
        <c:minorTickMark val="none"/>
        <c:tickLblPos val="nextTo"/>
        <c:crossAx val="20871364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'New Revised'!$A$35</c:f>
              <c:strCache>
                <c:ptCount val="1"/>
                <c:pt idx="0">
                  <c:v>Primary Forest </c:v>
                </c:pt>
              </c:strCache>
            </c:strRef>
          </c:tx>
          <c:spPr>
            <a:solidFill>
              <a:schemeClr val="accent2"/>
            </a:solidFill>
            <a:ln>
              <a:noFill/>
            </a:ln>
            <a:effectLst/>
          </c:spPr>
          <c:invertIfNegative val="0"/>
          <c:cat>
            <c:multiLvlStrRef>
              <c:f>'New Revised'!$AS$32:$AV$33</c:f>
              <c:multiLvlStrCache>
                <c:ptCount val="4"/>
                <c:lvl>
                  <c:pt idx="0">
                    <c:v>Scenario 1</c:v>
                  </c:pt>
                  <c:pt idx="1">
                    <c:v>Scenario 2</c:v>
                  </c:pt>
                  <c:pt idx="2">
                    <c:v>Scenario 3</c:v>
                  </c:pt>
                  <c:pt idx="3">
                    <c:v>Scenario 4</c:v>
                  </c:pt>
                </c:lvl>
                <c:lvl>
                  <c:pt idx="0">
                    <c:v>Photovoltaic Cell Production</c:v>
                  </c:pt>
                </c:lvl>
              </c:multiLvlStrCache>
            </c:multiLvlStrRef>
          </c:cat>
          <c:val>
            <c:numRef>
              <c:f>'New Revised'!$AS$35:$AV$35</c:f>
              <c:numCache>
                <c:formatCode>General</c:formatCode>
                <c:ptCount val="4"/>
                <c:pt idx="0" formatCode="0.00E+00">
                  <c:v>8.4597401257156993E-2</c:v>
                </c:pt>
                <c:pt idx="1">
                  <c:v>7.0744184484000008E-2</c:v>
                </c:pt>
                <c:pt idx="2" formatCode="0.00E+00">
                  <c:v>7.1286007935000006E-2</c:v>
                </c:pt>
                <c:pt idx="3" formatCode="0.00E+00">
                  <c:v>6.115677189999999E-2</c:v>
                </c:pt>
              </c:numCache>
            </c:numRef>
          </c:val>
          <c:extLst>
            <c:ext xmlns:c16="http://schemas.microsoft.com/office/drawing/2014/chart" uri="{C3380CC4-5D6E-409C-BE32-E72D297353CC}">
              <c16:uniqueId val="{00000000-7068-4728-B696-27CAEDC715C6}"/>
            </c:ext>
          </c:extLst>
        </c:ser>
        <c:ser>
          <c:idx val="2"/>
          <c:order val="2"/>
          <c:tx>
            <c:strRef>
              <c:f>'New Revised'!$A$36</c:f>
              <c:strCache>
                <c:ptCount val="1"/>
                <c:pt idx="0">
                  <c:v>Fossil </c:v>
                </c:pt>
              </c:strCache>
            </c:strRef>
          </c:tx>
          <c:spPr>
            <a:solidFill>
              <a:schemeClr val="accent3"/>
            </a:solidFill>
            <a:ln>
              <a:noFill/>
            </a:ln>
            <a:effectLst/>
          </c:spPr>
          <c:invertIfNegative val="0"/>
          <c:cat>
            <c:multiLvlStrRef>
              <c:f>'New Revised'!$AS$32:$AV$33</c:f>
              <c:multiLvlStrCache>
                <c:ptCount val="4"/>
                <c:lvl>
                  <c:pt idx="0">
                    <c:v>Scenario 1</c:v>
                  </c:pt>
                  <c:pt idx="1">
                    <c:v>Scenario 2</c:v>
                  </c:pt>
                  <c:pt idx="2">
                    <c:v>Scenario 3</c:v>
                  </c:pt>
                  <c:pt idx="3">
                    <c:v>Scenario 4</c:v>
                  </c:pt>
                </c:lvl>
                <c:lvl>
                  <c:pt idx="0">
                    <c:v>Photovoltaic Cell Production</c:v>
                  </c:pt>
                </c:lvl>
              </c:multiLvlStrCache>
            </c:multiLvlStrRef>
          </c:cat>
          <c:val>
            <c:numRef>
              <c:f>'New Revised'!$AS$36:$AV$36</c:f>
              <c:numCache>
                <c:formatCode>General</c:formatCode>
                <c:ptCount val="4"/>
                <c:pt idx="0" formatCode="0.00E+00">
                  <c:v>2019.0423002995744</c:v>
                </c:pt>
                <c:pt idx="1">
                  <c:v>2007.183449552668</c:v>
                </c:pt>
                <c:pt idx="2" formatCode="0.00E+00">
                  <c:v>2028.0558825584151</c:v>
                </c:pt>
                <c:pt idx="3" formatCode="0.00E+00">
                  <c:v>1865.8700055491997</c:v>
                </c:pt>
              </c:numCache>
            </c:numRef>
          </c:val>
          <c:extLst>
            <c:ext xmlns:c16="http://schemas.microsoft.com/office/drawing/2014/chart" uri="{C3380CC4-5D6E-409C-BE32-E72D297353CC}">
              <c16:uniqueId val="{00000001-7068-4728-B696-27CAEDC715C6}"/>
            </c:ext>
          </c:extLst>
        </c:ser>
        <c:ser>
          <c:idx val="3"/>
          <c:order val="3"/>
          <c:tx>
            <c:strRef>
              <c:f>'New Revised'!$A$37</c:f>
              <c:strCache>
                <c:ptCount val="1"/>
                <c:pt idx="0">
                  <c:v>Water </c:v>
                </c:pt>
              </c:strCache>
            </c:strRef>
          </c:tx>
          <c:spPr>
            <a:solidFill>
              <a:schemeClr val="accent4"/>
            </a:solidFill>
            <a:ln>
              <a:noFill/>
            </a:ln>
            <a:effectLst/>
          </c:spPr>
          <c:invertIfNegative val="0"/>
          <c:cat>
            <c:multiLvlStrRef>
              <c:f>'New Revised'!$AS$32:$AV$33</c:f>
              <c:multiLvlStrCache>
                <c:ptCount val="4"/>
                <c:lvl>
                  <c:pt idx="0">
                    <c:v>Scenario 1</c:v>
                  </c:pt>
                  <c:pt idx="1">
                    <c:v>Scenario 2</c:v>
                  </c:pt>
                  <c:pt idx="2">
                    <c:v>Scenario 3</c:v>
                  </c:pt>
                  <c:pt idx="3">
                    <c:v>Scenario 4</c:v>
                  </c:pt>
                </c:lvl>
                <c:lvl>
                  <c:pt idx="0">
                    <c:v>Photovoltaic Cell Production</c:v>
                  </c:pt>
                </c:lvl>
              </c:multiLvlStrCache>
            </c:multiLvlStrRef>
          </c:cat>
          <c:val>
            <c:numRef>
              <c:f>'New Revised'!$AS$37:$AV$37</c:f>
              <c:numCache>
                <c:formatCode>General</c:formatCode>
                <c:ptCount val="4"/>
                <c:pt idx="0" formatCode="0.00E+00">
                  <c:v>387.79116723406054</c:v>
                </c:pt>
                <c:pt idx="1">
                  <c:v>418.819537502537</c:v>
                </c:pt>
                <c:pt idx="2" formatCode="0.00E+00">
                  <c:v>422.32537252885197</c:v>
                </c:pt>
                <c:pt idx="3" formatCode="0.00E+00">
                  <c:v>368.57661001370002</c:v>
                </c:pt>
              </c:numCache>
            </c:numRef>
          </c:val>
          <c:extLst>
            <c:ext xmlns:c16="http://schemas.microsoft.com/office/drawing/2014/chart" uri="{C3380CC4-5D6E-409C-BE32-E72D297353CC}">
              <c16:uniqueId val="{00000002-7068-4728-B696-27CAEDC715C6}"/>
            </c:ext>
          </c:extLst>
        </c:ser>
        <c:ser>
          <c:idx val="4"/>
          <c:order val="4"/>
          <c:tx>
            <c:strRef>
              <c:f>'New Revised'!$A$38</c:f>
              <c:strCache>
                <c:ptCount val="1"/>
                <c:pt idx="0">
                  <c:v>Nuclear </c:v>
                </c:pt>
              </c:strCache>
            </c:strRef>
          </c:tx>
          <c:spPr>
            <a:solidFill>
              <a:schemeClr val="accent5"/>
            </a:solidFill>
            <a:ln>
              <a:noFill/>
            </a:ln>
            <a:effectLst/>
          </c:spPr>
          <c:invertIfNegative val="0"/>
          <c:cat>
            <c:multiLvlStrRef>
              <c:f>'New Revised'!$AS$32:$AV$33</c:f>
              <c:multiLvlStrCache>
                <c:ptCount val="4"/>
                <c:lvl>
                  <c:pt idx="0">
                    <c:v>Scenario 1</c:v>
                  </c:pt>
                  <c:pt idx="1">
                    <c:v>Scenario 2</c:v>
                  </c:pt>
                  <c:pt idx="2">
                    <c:v>Scenario 3</c:v>
                  </c:pt>
                  <c:pt idx="3">
                    <c:v>Scenario 4</c:v>
                  </c:pt>
                </c:lvl>
                <c:lvl>
                  <c:pt idx="0">
                    <c:v>Photovoltaic Cell Production</c:v>
                  </c:pt>
                </c:lvl>
              </c:multiLvlStrCache>
            </c:multiLvlStrRef>
          </c:cat>
          <c:val>
            <c:numRef>
              <c:f>'New Revised'!$AS$38:$AV$38</c:f>
              <c:numCache>
                <c:formatCode>General</c:formatCode>
                <c:ptCount val="4"/>
                <c:pt idx="0" formatCode="0.00E+00">
                  <c:v>189.03520705153272</c:v>
                </c:pt>
                <c:pt idx="1">
                  <c:v>283.12700886123997</c:v>
                </c:pt>
                <c:pt idx="2" formatCode="0.00E+00">
                  <c:v>286.08442596683</c:v>
                </c:pt>
                <c:pt idx="3" formatCode="0.00E+00">
                  <c:v>302.62666329539996</c:v>
                </c:pt>
              </c:numCache>
            </c:numRef>
          </c:val>
          <c:extLst>
            <c:ext xmlns:c16="http://schemas.microsoft.com/office/drawing/2014/chart" uri="{C3380CC4-5D6E-409C-BE32-E72D297353CC}">
              <c16:uniqueId val="{00000003-7068-4728-B696-27CAEDC715C6}"/>
            </c:ext>
          </c:extLst>
        </c:ser>
        <c:ser>
          <c:idx val="5"/>
          <c:order val="5"/>
          <c:tx>
            <c:strRef>
              <c:f>'New Revised'!$A$39</c:f>
              <c:strCache>
                <c:ptCount val="1"/>
                <c:pt idx="0">
                  <c:v>Biomass</c:v>
                </c:pt>
              </c:strCache>
            </c:strRef>
          </c:tx>
          <c:spPr>
            <a:solidFill>
              <a:schemeClr val="accent6"/>
            </a:solidFill>
            <a:ln>
              <a:noFill/>
            </a:ln>
            <a:effectLst/>
          </c:spPr>
          <c:invertIfNegative val="0"/>
          <c:cat>
            <c:multiLvlStrRef>
              <c:f>'New Revised'!$AS$32:$AV$33</c:f>
              <c:multiLvlStrCache>
                <c:ptCount val="4"/>
                <c:lvl>
                  <c:pt idx="0">
                    <c:v>Scenario 1</c:v>
                  </c:pt>
                  <c:pt idx="1">
                    <c:v>Scenario 2</c:v>
                  </c:pt>
                  <c:pt idx="2">
                    <c:v>Scenario 3</c:v>
                  </c:pt>
                  <c:pt idx="3">
                    <c:v>Scenario 4</c:v>
                  </c:pt>
                </c:lvl>
                <c:lvl>
                  <c:pt idx="0">
                    <c:v>Photovoltaic Cell Production</c:v>
                  </c:pt>
                </c:lvl>
              </c:multiLvlStrCache>
            </c:multiLvlStrRef>
          </c:cat>
          <c:val>
            <c:numRef>
              <c:f>'New Revised'!$AS$39:$AV$39</c:f>
              <c:numCache>
                <c:formatCode>General</c:formatCode>
                <c:ptCount val="4"/>
                <c:pt idx="0" formatCode="0.00E+00">
                  <c:v>65.443414948925977</c:v>
                </c:pt>
                <c:pt idx="1">
                  <c:v>65.471365560646987</c:v>
                </c:pt>
                <c:pt idx="2" formatCode="0.00E+00">
                  <c:v>66.100924410320005</c:v>
                </c:pt>
                <c:pt idx="3" formatCode="0.00E+00">
                  <c:v>63.1475045464</c:v>
                </c:pt>
              </c:numCache>
            </c:numRef>
          </c:val>
          <c:extLst>
            <c:ext xmlns:c16="http://schemas.microsoft.com/office/drawing/2014/chart" uri="{C3380CC4-5D6E-409C-BE32-E72D297353CC}">
              <c16:uniqueId val="{00000004-7068-4728-B696-27CAEDC715C6}"/>
            </c:ext>
          </c:extLst>
        </c:ser>
        <c:ser>
          <c:idx val="6"/>
          <c:order val="6"/>
          <c:tx>
            <c:strRef>
              <c:f>'New Revised'!$A$40</c:f>
              <c:strCache>
                <c:ptCount val="1"/>
                <c:pt idx="0">
                  <c:v>Wind, Solar, Geothermal </c:v>
                </c:pt>
              </c:strCache>
            </c:strRef>
          </c:tx>
          <c:spPr>
            <a:solidFill>
              <a:schemeClr val="accent1">
                <a:lumMod val="60000"/>
              </a:schemeClr>
            </a:solidFill>
            <a:ln>
              <a:noFill/>
            </a:ln>
            <a:effectLst/>
          </c:spPr>
          <c:invertIfNegative val="0"/>
          <c:cat>
            <c:multiLvlStrRef>
              <c:f>'New Revised'!$AS$32:$AV$33</c:f>
              <c:multiLvlStrCache>
                <c:ptCount val="4"/>
                <c:lvl>
                  <c:pt idx="0">
                    <c:v>Scenario 1</c:v>
                  </c:pt>
                  <c:pt idx="1">
                    <c:v>Scenario 2</c:v>
                  </c:pt>
                  <c:pt idx="2">
                    <c:v>Scenario 3</c:v>
                  </c:pt>
                  <c:pt idx="3">
                    <c:v>Scenario 4</c:v>
                  </c:pt>
                </c:lvl>
                <c:lvl>
                  <c:pt idx="0">
                    <c:v>Photovoltaic Cell Production</c:v>
                  </c:pt>
                </c:lvl>
              </c:multiLvlStrCache>
            </c:multiLvlStrRef>
          </c:cat>
          <c:val>
            <c:numRef>
              <c:f>'New Revised'!$AS$40:$AV$40</c:f>
              <c:numCache>
                <c:formatCode>General</c:formatCode>
                <c:ptCount val="4"/>
                <c:pt idx="0" formatCode="0.00E+00">
                  <c:v>22.64895922531117</c:v>
                </c:pt>
                <c:pt idx="1">
                  <c:v>36.525776561703999</c:v>
                </c:pt>
                <c:pt idx="2" formatCode="0.00E+00">
                  <c:v>36.974546706836989</c:v>
                </c:pt>
                <c:pt idx="3" formatCode="0.00E+00">
                  <c:v>44.513272048200001</c:v>
                </c:pt>
              </c:numCache>
            </c:numRef>
          </c:val>
          <c:extLst>
            <c:ext xmlns:c16="http://schemas.microsoft.com/office/drawing/2014/chart" uri="{C3380CC4-5D6E-409C-BE32-E72D297353CC}">
              <c16:uniqueId val="{00000005-7068-4728-B696-27CAEDC715C6}"/>
            </c:ext>
          </c:extLst>
        </c:ser>
        <c:dLbls>
          <c:showLegendKey val="0"/>
          <c:showVal val="0"/>
          <c:showCatName val="0"/>
          <c:showSerName val="0"/>
          <c:showPercent val="0"/>
          <c:showBubbleSize val="0"/>
        </c:dLbls>
        <c:gapWidth val="219"/>
        <c:axId val="39647088"/>
        <c:axId val="39646256"/>
      </c:barChart>
      <c:lineChart>
        <c:grouping val="stacked"/>
        <c:varyColors val="0"/>
        <c:ser>
          <c:idx val="0"/>
          <c:order val="0"/>
          <c:tx>
            <c:strRef>
              <c:f>'New Revised'!$A$34</c:f>
              <c:strCache>
                <c:ptCount val="1"/>
                <c:pt idx="0">
                  <c:v>CED (MJ)</c:v>
                </c:pt>
              </c:strCache>
            </c:strRef>
          </c:tx>
          <c:spPr>
            <a:ln w="28575" cap="rnd">
              <a:solidFill>
                <a:schemeClr val="accent1"/>
              </a:solidFill>
              <a:round/>
            </a:ln>
            <a:effectLst/>
          </c:spPr>
          <c:marker>
            <c:symbol val="none"/>
          </c:marker>
          <c:cat>
            <c:multiLvlStrRef>
              <c:f>'New Revised'!$AS$32:$AV$33</c:f>
              <c:multiLvlStrCache>
                <c:ptCount val="4"/>
                <c:lvl>
                  <c:pt idx="0">
                    <c:v>Scenario 1</c:v>
                  </c:pt>
                  <c:pt idx="1">
                    <c:v>Scenario 2</c:v>
                  </c:pt>
                  <c:pt idx="2">
                    <c:v>Scenario 3</c:v>
                  </c:pt>
                  <c:pt idx="3">
                    <c:v>Scenario 4</c:v>
                  </c:pt>
                </c:lvl>
                <c:lvl>
                  <c:pt idx="0">
                    <c:v>Photovoltaic Cell Production</c:v>
                  </c:pt>
                </c:lvl>
              </c:multiLvlStrCache>
            </c:multiLvlStrRef>
          </c:cat>
          <c:val>
            <c:numRef>
              <c:f>'New Revised'!$AS$34:$AV$34</c:f>
              <c:numCache>
                <c:formatCode>General</c:formatCode>
                <c:ptCount val="4"/>
                <c:pt idx="0" formatCode="0.00E+00">
                  <c:v>2684.0456461606623</c:v>
                </c:pt>
                <c:pt idx="1">
                  <c:v>2811.19788222328</c:v>
                </c:pt>
                <c:pt idx="2" formatCode="0.00E+00">
                  <c:v>2839.6124381791892</c:v>
                </c:pt>
                <c:pt idx="3" formatCode="0.00E+00">
                  <c:v>2644.7952122247993</c:v>
                </c:pt>
              </c:numCache>
            </c:numRef>
          </c:val>
          <c:smooth val="0"/>
          <c:extLst>
            <c:ext xmlns:c16="http://schemas.microsoft.com/office/drawing/2014/chart" uri="{C3380CC4-5D6E-409C-BE32-E72D297353CC}">
              <c16:uniqueId val="{00000006-7068-4728-B696-27CAEDC715C6}"/>
            </c:ext>
          </c:extLst>
        </c:ser>
        <c:dLbls>
          <c:showLegendKey val="0"/>
          <c:showVal val="0"/>
          <c:showCatName val="0"/>
          <c:showSerName val="0"/>
          <c:showPercent val="0"/>
          <c:showBubbleSize val="0"/>
        </c:dLbls>
        <c:marker val="1"/>
        <c:smooth val="0"/>
        <c:axId val="39647088"/>
        <c:axId val="39646256"/>
      </c:lineChart>
      <c:lineChart>
        <c:grouping val="standard"/>
        <c:varyColors val="0"/>
        <c:ser>
          <c:idx val="7"/>
          <c:order val="7"/>
          <c:tx>
            <c:strRef>
              <c:f>'New Revised'!$A$41</c:f>
              <c:strCache>
                <c:ptCount val="1"/>
                <c:pt idx="0">
                  <c:v>GWP (kg CO2-Eq) </c:v>
                </c:pt>
              </c:strCache>
            </c:strRef>
          </c:tx>
          <c:spPr>
            <a:ln w="28575" cap="rnd">
              <a:solidFill>
                <a:schemeClr val="accent2">
                  <a:lumMod val="60000"/>
                </a:schemeClr>
              </a:solidFill>
              <a:round/>
            </a:ln>
            <a:effectLst/>
          </c:spPr>
          <c:marker>
            <c:symbol val="none"/>
          </c:marker>
          <c:cat>
            <c:multiLvlStrRef>
              <c:f>'New Revised'!$AS$32:$AV$33</c:f>
              <c:multiLvlStrCache>
                <c:ptCount val="4"/>
                <c:lvl>
                  <c:pt idx="0">
                    <c:v>Scenario 1</c:v>
                  </c:pt>
                  <c:pt idx="1">
                    <c:v>Scenario 2</c:v>
                  </c:pt>
                  <c:pt idx="2">
                    <c:v>Scenario 3</c:v>
                  </c:pt>
                  <c:pt idx="3">
                    <c:v>Scenario 4</c:v>
                  </c:pt>
                </c:lvl>
                <c:lvl>
                  <c:pt idx="0">
                    <c:v>Photovoltaic Cell Production</c:v>
                  </c:pt>
                </c:lvl>
              </c:multiLvlStrCache>
            </c:multiLvlStrRef>
          </c:cat>
          <c:val>
            <c:numRef>
              <c:f>'New Revised'!$AS$41:$AV$41</c:f>
              <c:numCache>
                <c:formatCode>General</c:formatCode>
                <c:ptCount val="4"/>
                <c:pt idx="0" formatCode="0.00E+00">
                  <c:v>208.35269832144866</c:v>
                </c:pt>
                <c:pt idx="1">
                  <c:v>159.81648594846297</c:v>
                </c:pt>
                <c:pt idx="2" formatCode="0.00E+00">
                  <c:v>161.31866102317397</c:v>
                </c:pt>
                <c:pt idx="3" formatCode="0.00E+00">
                  <c:v>147.98973755450001</c:v>
                </c:pt>
              </c:numCache>
            </c:numRef>
          </c:val>
          <c:smooth val="0"/>
          <c:extLst>
            <c:ext xmlns:c16="http://schemas.microsoft.com/office/drawing/2014/chart" uri="{C3380CC4-5D6E-409C-BE32-E72D297353CC}">
              <c16:uniqueId val="{00000007-7068-4728-B696-27CAEDC715C6}"/>
            </c:ext>
          </c:extLst>
        </c:ser>
        <c:dLbls>
          <c:showLegendKey val="0"/>
          <c:showVal val="0"/>
          <c:showCatName val="0"/>
          <c:showSerName val="0"/>
          <c:showPercent val="0"/>
          <c:showBubbleSize val="0"/>
        </c:dLbls>
        <c:marker val="1"/>
        <c:smooth val="0"/>
        <c:axId val="2087133088"/>
        <c:axId val="2087136416"/>
      </c:lineChart>
      <c:catAx>
        <c:axId val="3964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46256"/>
        <c:crosses val="autoZero"/>
        <c:auto val="1"/>
        <c:lblAlgn val="ctr"/>
        <c:lblOffset val="100"/>
        <c:noMultiLvlLbl val="0"/>
      </c:catAx>
      <c:valAx>
        <c:axId val="39646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CED (MJ)</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9647088"/>
        <c:crosses val="autoZero"/>
        <c:crossBetween val="between"/>
      </c:valAx>
      <c:valAx>
        <c:axId val="20871364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GWP</a:t>
                </a:r>
                <a:r>
                  <a:rPr lang="en-US" baseline="0"/>
                  <a:t> (kg CO2 eq)</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2087133088"/>
        <c:crosses val="max"/>
        <c:crossBetween val="between"/>
      </c:valAx>
      <c:catAx>
        <c:axId val="2087133088"/>
        <c:scaling>
          <c:orientation val="minMax"/>
        </c:scaling>
        <c:delete val="1"/>
        <c:axPos val="b"/>
        <c:numFmt formatCode="General" sourceLinked="1"/>
        <c:majorTickMark val="out"/>
        <c:minorTickMark val="none"/>
        <c:tickLblPos val="nextTo"/>
        <c:crossAx val="20871364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'New Revised'!$A$35</c:f>
              <c:strCache>
                <c:ptCount val="1"/>
                <c:pt idx="0">
                  <c:v>Primary Forest </c:v>
                </c:pt>
              </c:strCache>
            </c:strRef>
          </c:tx>
          <c:spPr>
            <a:solidFill>
              <a:schemeClr val="accent2"/>
            </a:solidFill>
            <a:ln>
              <a:noFill/>
            </a:ln>
            <a:effectLst/>
          </c:spPr>
          <c:invertIfNegative val="0"/>
          <c:cat>
            <c:multiLvlStrRef>
              <c:f>'New Revised'!$AZ$32:$BC$33</c:f>
              <c:multiLvlStrCache>
                <c:ptCount val="4"/>
                <c:lvl>
                  <c:pt idx="0">
                    <c:v>Scenario 1</c:v>
                  </c:pt>
                  <c:pt idx="1">
                    <c:v>Scenario 2</c:v>
                  </c:pt>
                  <c:pt idx="2">
                    <c:v>Scenario 3</c:v>
                  </c:pt>
                  <c:pt idx="3">
                    <c:v>Scenario 4</c:v>
                  </c:pt>
                </c:lvl>
                <c:lvl>
                  <c:pt idx="0">
                    <c:v>Photovoltaic Panel Production</c:v>
                  </c:pt>
                </c:lvl>
              </c:multiLvlStrCache>
            </c:multiLvlStrRef>
          </c:cat>
          <c:val>
            <c:numRef>
              <c:f>'New Revised'!$AZ$35:$BC$35</c:f>
              <c:numCache>
                <c:formatCode>General</c:formatCode>
                <c:ptCount val="4"/>
                <c:pt idx="0" formatCode="0.00E+00">
                  <c:v>0.11137867438912441</c:v>
                </c:pt>
                <c:pt idx="1">
                  <c:v>8.5838999999999999E-2</c:v>
                </c:pt>
                <c:pt idx="2" formatCode="0.00E+00">
                  <c:v>8.6525900000000003E-2</c:v>
                </c:pt>
                <c:pt idx="3" formatCode="0.00E+00">
                  <c:v>7.5200000000000003E-2</c:v>
                </c:pt>
              </c:numCache>
            </c:numRef>
          </c:val>
          <c:extLst>
            <c:ext xmlns:c16="http://schemas.microsoft.com/office/drawing/2014/chart" uri="{C3380CC4-5D6E-409C-BE32-E72D297353CC}">
              <c16:uniqueId val="{00000000-7C98-4593-92C6-948D4F19E784}"/>
            </c:ext>
          </c:extLst>
        </c:ser>
        <c:ser>
          <c:idx val="2"/>
          <c:order val="2"/>
          <c:tx>
            <c:strRef>
              <c:f>'New Revised'!$A$36</c:f>
              <c:strCache>
                <c:ptCount val="1"/>
                <c:pt idx="0">
                  <c:v>Fossil </c:v>
                </c:pt>
              </c:strCache>
            </c:strRef>
          </c:tx>
          <c:spPr>
            <a:solidFill>
              <a:schemeClr val="accent3"/>
            </a:solidFill>
            <a:ln>
              <a:noFill/>
            </a:ln>
            <a:effectLst/>
          </c:spPr>
          <c:invertIfNegative val="0"/>
          <c:cat>
            <c:multiLvlStrRef>
              <c:f>'New Revised'!$AZ$32:$BC$33</c:f>
              <c:multiLvlStrCache>
                <c:ptCount val="4"/>
                <c:lvl>
                  <c:pt idx="0">
                    <c:v>Scenario 1</c:v>
                  </c:pt>
                  <c:pt idx="1">
                    <c:v>Scenario 2</c:v>
                  </c:pt>
                  <c:pt idx="2">
                    <c:v>Scenario 3</c:v>
                  </c:pt>
                  <c:pt idx="3">
                    <c:v>Scenario 4</c:v>
                  </c:pt>
                </c:lvl>
                <c:lvl>
                  <c:pt idx="0">
                    <c:v>Photovoltaic Panel Production</c:v>
                  </c:pt>
                </c:lvl>
              </c:multiLvlStrCache>
            </c:multiLvlStrRef>
          </c:cat>
          <c:val>
            <c:numRef>
              <c:f>'New Revised'!$AZ$36:$BC$36</c:f>
              <c:numCache>
                <c:formatCode>General</c:formatCode>
                <c:ptCount val="4"/>
                <c:pt idx="0" formatCode="0.00E+00">
                  <c:v>2591.470184282276</c:v>
                </c:pt>
                <c:pt idx="1">
                  <c:v>2608.2769453999999</c:v>
                </c:pt>
                <c:pt idx="2" formatCode="0.00E+00">
                  <c:v>2635.1280985000003</c:v>
                </c:pt>
                <c:pt idx="3" formatCode="0.00E+00">
                  <c:v>2458.6896700000002</c:v>
                </c:pt>
              </c:numCache>
            </c:numRef>
          </c:val>
          <c:extLst>
            <c:ext xmlns:c16="http://schemas.microsoft.com/office/drawing/2014/chart" uri="{C3380CC4-5D6E-409C-BE32-E72D297353CC}">
              <c16:uniqueId val="{00000001-7C98-4593-92C6-948D4F19E784}"/>
            </c:ext>
          </c:extLst>
        </c:ser>
        <c:ser>
          <c:idx val="3"/>
          <c:order val="3"/>
          <c:tx>
            <c:strRef>
              <c:f>'New Revised'!$A$37</c:f>
              <c:strCache>
                <c:ptCount val="1"/>
                <c:pt idx="0">
                  <c:v>Water </c:v>
                </c:pt>
              </c:strCache>
            </c:strRef>
          </c:tx>
          <c:spPr>
            <a:solidFill>
              <a:schemeClr val="accent4"/>
            </a:solidFill>
            <a:ln>
              <a:noFill/>
            </a:ln>
            <a:effectLst/>
          </c:spPr>
          <c:invertIfNegative val="0"/>
          <c:cat>
            <c:multiLvlStrRef>
              <c:f>'New Revised'!$AZ$32:$BC$33</c:f>
              <c:multiLvlStrCache>
                <c:ptCount val="4"/>
                <c:lvl>
                  <c:pt idx="0">
                    <c:v>Scenario 1</c:v>
                  </c:pt>
                  <c:pt idx="1">
                    <c:v>Scenario 2</c:v>
                  </c:pt>
                  <c:pt idx="2">
                    <c:v>Scenario 3</c:v>
                  </c:pt>
                  <c:pt idx="3">
                    <c:v>Scenario 4</c:v>
                  </c:pt>
                </c:lvl>
                <c:lvl>
                  <c:pt idx="0">
                    <c:v>Photovoltaic Panel Production</c:v>
                  </c:pt>
                </c:lvl>
              </c:multiLvlStrCache>
            </c:multiLvlStrRef>
          </c:cat>
          <c:val>
            <c:numRef>
              <c:f>'New Revised'!$AZ$37:$BC$37</c:f>
              <c:numCache>
                <c:formatCode>General</c:formatCode>
                <c:ptCount val="4"/>
                <c:pt idx="0" formatCode="0.00E+00">
                  <c:v>418.99803395171466</c:v>
                </c:pt>
                <c:pt idx="1">
                  <c:v>447.68989540000001</c:v>
                </c:pt>
                <c:pt idx="2" formatCode="0.00E+00">
                  <c:v>451.4793507</c:v>
                </c:pt>
                <c:pt idx="3" formatCode="0.00E+00">
                  <c:v>395.75788</c:v>
                </c:pt>
              </c:numCache>
            </c:numRef>
          </c:val>
          <c:extLst>
            <c:ext xmlns:c16="http://schemas.microsoft.com/office/drawing/2014/chart" uri="{C3380CC4-5D6E-409C-BE32-E72D297353CC}">
              <c16:uniqueId val="{00000002-7C98-4593-92C6-948D4F19E784}"/>
            </c:ext>
          </c:extLst>
        </c:ser>
        <c:ser>
          <c:idx val="4"/>
          <c:order val="4"/>
          <c:tx>
            <c:strRef>
              <c:f>'New Revised'!$A$38</c:f>
              <c:strCache>
                <c:ptCount val="1"/>
                <c:pt idx="0">
                  <c:v>Nuclear </c:v>
                </c:pt>
              </c:strCache>
            </c:strRef>
          </c:tx>
          <c:spPr>
            <a:solidFill>
              <a:schemeClr val="accent5"/>
            </a:solidFill>
            <a:ln>
              <a:noFill/>
            </a:ln>
            <a:effectLst/>
          </c:spPr>
          <c:invertIfNegative val="0"/>
          <c:cat>
            <c:multiLvlStrRef>
              <c:f>'New Revised'!$AZ$32:$BC$33</c:f>
              <c:multiLvlStrCache>
                <c:ptCount val="4"/>
                <c:lvl>
                  <c:pt idx="0">
                    <c:v>Scenario 1</c:v>
                  </c:pt>
                  <c:pt idx="1">
                    <c:v>Scenario 2</c:v>
                  </c:pt>
                  <c:pt idx="2">
                    <c:v>Scenario 3</c:v>
                  </c:pt>
                  <c:pt idx="3">
                    <c:v>Scenario 4</c:v>
                  </c:pt>
                </c:lvl>
                <c:lvl>
                  <c:pt idx="0">
                    <c:v>Photovoltaic Panel Production</c:v>
                  </c:pt>
                </c:lvl>
              </c:multiLvlStrCache>
            </c:multiLvlStrRef>
          </c:cat>
          <c:val>
            <c:numRef>
              <c:f>'New Revised'!$AZ$38:$BC$38</c:f>
              <c:numCache>
                <c:formatCode>General</c:formatCode>
                <c:ptCount val="4"/>
                <c:pt idx="0" formatCode="0.00E+00">
                  <c:v>234.62712501314704</c:v>
                </c:pt>
                <c:pt idx="1">
                  <c:v>325.83727390000001</c:v>
                </c:pt>
                <c:pt idx="2" formatCode="0.00E+00">
                  <c:v>329.25944420000002</c:v>
                </c:pt>
                <c:pt idx="3" formatCode="0.00E+00">
                  <c:v>350.99387000000002</c:v>
                </c:pt>
              </c:numCache>
            </c:numRef>
          </c:val>
          <c:extLst>
            <c:ext xmlns:c16="http://schemas.microsoft.com/office/drawing/2014/chart" uri="{C3380CC4-5D6E-409C-BE32-E72D297353CC}">
              <c16:uniqueId val="{00000003-7C98-4593-92C6-948D4F19E784}"/>
            </c:ext>
          </c:extLst>
        </c:ser>
        <c:ser>
          <c:idx val="5"/>
          <c:order val="5"/>
          <c:tx>
            <c:strRef>
              <c:f>'New Revised'!$A$39</c:f>
              <c:strCache>
                <c:ptCount val="1"/>
                <c:pt idx="0">
                  <c:v>Biomass</c:v>
                </c:pt>
              </c:strCache>
            </c:strRef>
          </c:tx>
          <c:spPr>
            <a:solidFill>
              <a:schemeClr val="accent6"/>
            </a:solidFill>
            <a:ln>
              <a:noFill/>
            </a:ln>
            <a:effectLst/>
          </c:spPr>
          <c:invertIfNegative val="0"/>
          <c:cat>
            <c:multiLvlStrRef>
              <c:f>'New Revised'!$AZ$32:$BC$33</c:f>
              <c:multiLvlStrCache>
                <c:ptCount val="4"/>
                <c:lvl>
                  <c:pt idx="0">
                    <c:v>Scenario 1</c:v>
                  </c:pt>
                  <c:pt idx="1">
                    <c:v>Scenario 2</c:v>
                  </c:pt>
                  <c:pt idx="2">
                    <c:v>Scenario 3</c:v>
                  </c:pt>
                  <c:pt idx="3">
                    <c:v>Scenario 4</c:v>
                  </c:pt>
                </c:lvl>
                <c:lvl>
                  <c:pt idx="0">
                    <c:v>Photovoltaic Panel Production</c:v>
                  </c:pt>
                </c:lvl>
              </c:multiLvlStrCache>
            </c:multiLvlStrRef>
          </c:cat>
          <c:val>
            <c:numRef>
              <c:f>'New Revised'!$AZ$39:$BC$39</c:f>
              <c:numCache>
                <c:formatCode>General</c:formatCode>
                <c:ptCount val="4"/>
                <c:pt idx="0" formatCode="0.00E+00">
                  <c:v>89.66044604483784</c:v>
                </c:pt>
                <c:pt idx="1">
                  <c:v>87.791253000000012</c:v>
                </c:pt>
                <c:pt idx="2" formatCode="0.00E+00">
                  <c:v>88.64217099999999</c:v>
                </c:pt>
                <c:pt idx="3" formatCode="0.00E+00">
                  <c:v>85.769000000000005</c:v>
                </c:pt>
              </c:numCache>
            </c:numRef>
          </c:val>
          <c:extLst>
            <c:ext xmlns:c16="http://schemas.microsoft.com/office/drawing/2014/chart" uri="{C3380CC4-5D6E-409C-BE32-E72D297353CC}">
              <c16:uniqueId val="{00000004-7C98-4593-92C6-948D4F19E784}"/>
            </c:ext>
          </c:extLst>
        </c:ser>
        <c:ser>
          <c:idx val="6"/>
          <c:order val="6"/>
          <c:tx>
            <c:strRef>
              <c:f>'New Revised'!$A$40</c:f>
              <c:strCache>
                <c:ptCount val="1"/>
                <c:pt idx="0">
                  <c:v>Wind, Solar, Geothermal </c:v>
                </c:pt>
              </c:strCache>
            </c:strRef>
          </c:tx>
          <c:spPr>
            <a:solidFill>
              <a:schemeClr val="accent1">
                <a:lumMod val="60000"/>
              </a:schemeClr>
            </a:solidFill>
            <a:ln>
              <a:noFill/>
            </a:ln>
            <a:effectLst/>
          </c:spPr>
          <c:invertIfNegative val="0"/>
          <c:cat>
            <c:multiLvlStrRef>
              <c:f>'New Revised'!$AZ$32:$BC$33</c:f>
              <c:multiLvlStrCache>
                <c:ptCount val="4"/>
                <c:lvl>
                  <c:pt idx="0">
                    <c:v>Scenario 1</c:v>
                  </c:pt>
                  <c:pt idx="1">
                    <c:v>Scenario 2</c:v>
                  </c:pt>
                  <c:pt idx="2">
                    <c:v>Scenario 3</c:v>
                  </c:pt>
                  <c:pt idx="3">
                    <c:v>Scenario 4</c:v>
                  </c:pt>
                </c:lvl>
                <c:lvl>
                  <c:pt idx="0">
                    <c:v>Photovoltaic Panel Production</c:v>
                  </c:pt>
                </c:lvl>
              </c:multiLvlStrCache>
            </c:multiLvlStrRef>
          </c:cat>
          <c:val>
            <c:numRef>
              <c:f>'New Revised'!$AZ$40:$BC$40</c:f>
              <c:numCache>
                <c:formatCode>General</c:formatCode>
                <c:ptCount val="4"/>
                <c:pt idx="0" formatCode="0.00E+00">
                  <c:v>25.160882003761202</c:v>
                </c:pt>
                <c:pt idx="1">
                  <c:v>41.401115300000008</c:v>
                </c:pt>
                <c:pt idx="2" formatCode="0.00E+00">
                  <c:v>41.902248400000012</c:v>
                </c:pt>
                <c:pt idx="3" formatCode="0.00E+00">
                  <c:v>49.836300000000001</c:v>
                </c:pt>
              </c:numCache>
            </c:numRef>
          </c:val>
          <c:extLst>
            <c:ext xmlns:c16="http://schemas.microsoft.com/office/drawing/2014/chart" uri="{C3380CC4-5D6E-409C-BE32-E72D297353CC}">
              <c16:uniqueId val="{00000005-7C98-4593-92C6-948D4F19E784}"/>
            </c:ext>
          </c:extLst>
        </c:ser>
        <c:dLbls>
          <c:showLegendKey val="0"/>
          <c:showVal val="0"/>
          <c:showCatName val="0"/>
          <c:showSerName val="0"/>
          <c:showPercent val="0"/>
          <c:showBubbleSize val="0"/>
        </c:dLbls>
        <c:gapWidth val="219"/>
        <c:axId val="39647088"/>
        <c:axId val="39646256"/>
      </c:barChart>
      <c:lineChart>
        <c:grouping val="stacked"/>
        <c:varyColors val="0"/>
        <c:ser>
          <c:idx val="0"/>
          <c:order val="0"/>
          <c:tx>
            <c:strRef>
              <c:f>'New Revised'!$A$34</c:f>
              <c:strCache>
                <c:ptCount val="1"/>
                <c:pt idx="0">
                  <c:v>CED (MJ)</c:v>
                </c:pt>
              </c:strCache>
            </c:strRef>
          </c:tx>
          <c:spPr>
            <a:ln w="28575" cap="rnd">
              <a:solidFill>
                <a:schemeClr val="accent1"/>
              </a:solidFill>
              <a:round/>
            </a:ln>
            <a:effectLst/>
          </c:spPr>
          <c:marker>
            <c:symbol val="none"/>
          </c:marker>
          <c:cat>
            <c:multiLvlStrRef>
              <c:f>'New Revised'!$AZ$32:$BC$33</c:f>
              <c:multiLvlStrCache>
                <c:ptCount val="4"/>
                <c:lvl>
                  <c:pt idx="0">
                    <c:v>Scenario 1</c:v>
                  </c:pt>
                  <c:pt idx="1">
                    <c:v>Scenario 2</c:v>
                  </c:pt>
                  <c:pt idx="2">
                    <c:v>Scenario 3</c:v>
                  </c:pt>
                  <c:pt idx="3">
                    <c:v>Scenario 4</c:v>
                  </c:pt>
                </c:lvl>
                <c:lvl>
                  <c:pt idx="0">
                    <c:v>Photovoltaic Panel Production</c:v>
                  </c:pt>
                </c:lvl>
              </c:multiLvlStrCache>
            </c:multiLvlStrRef>
          </c:cat>
          <c:val>
            <c:numRef>
              <c:f>'New Revised'!$AZ$34:$BC$34</c:f>
              <c:numCache>
                <c:formatCode>General</c:formatCode>
                <c:ptCount val="4"/>
                <c:pt idx="0" formatCode="0.00E+00">
                  <c:v>3360.0280499701262</c:v>
                </c:pt>
                <c:pt idx="1">
                  <c:v>3511.0823219999997</c:v>
                </c:pt>
                <c:pt idx="2" formatCode="0.00E+00">
                  <c:v>3546.4978387000006</c:v>
                </c:pt>
                <c:pt idx="3" formatCode="0.00E+00">
                  <c:v>3341.1219200000005</c:v>
                </c:pt>
              </c:numCache>
            </c:numRef>
          </c:val>
          <c:smooth val="0"/>
          <c:extLst>
            <c:ext xmlns:c16="http://schemas.microsoft.com/office/drawing/2014/chart" uri="{C3380CC4-5D6E-409C-BE32-E72D297353CC}">
              <c16:uniqueId val="{00000006-7C98-4593-92C6-948D4F19E784}"/>
            </c:ext>
          </c:extLst>
        </c:ser>
        <c:dLbls>
          <c:showLegendKey val="0"/>
          <c:showVal val="0"/>
          <c:showCatName val="0"/>
          <c:showSerName val="0"/>
          <c:showPercent val="0"/>
          <c:showBubbleSize val="0"/>
        </c:dLbls>
        <c:marker val="1"/>
        <c:smooth val="0"/>
        <c:axId val="39647088"/>
        <c:axId val="39646256"/>
      </c:lineChart>
      <c:lineChart>
        <c:grouping val="standard"/>
        <c:varyColors val="0"/>
        <c:ser>
          <c:idx val="7"/>
          <c:order val="7"/>
          <c:tx>
            <c:strRef>
              <c:f>'New Revised'!$A$41</c:f>
              <c:strCache>
                <c:ptCount val="1"/>
                <c:pt idx="0">
                  <c:v>GWP (kg CO2-Eq) </c:v>
                </c:pt>
              </c:strCache>
            </c:strRef>
          </c:tx>
          <c:spPr>
            <a:ln w="28575" cap="rnd">
              <a:solidFill>
                <a:schemeClr val="accent2">
                  <a:lumMod val="60000"/>
                </a:schemeClr>
              </a:solidFill>
              <a:round/>
            </a:ln>
            <a:effectLst/>
          </c:spPr>
          <c:marker>
            <c:symbol val="none"/>
          </c:marker>
          <c:cat>
            <c:multiLvlStrRef>
              <c:f>'New Revised'!$AZ$32:$BC$33</c:f>
              <c:multiLvlStrCache>
                <c:ptCount val="4"/>
                <c:lvl>
                  <c:pt idx="0">
                    <c:v>Scenario 1</c:v>
                  </c:pt>
                  <c:pt idx="1">
                    <c:v>Scenario 2</c:v>
                  </c:pt>
                  <c:pt idx="2">
                    <c:v>Scenario 3</c:v>
                  </c:pt>
                  <c:pt idx="3">
                    <c:v>Scenario 4</c:v>
                  </c:pt>
                </c:lvl>
                <c:lvl>
                  <c:pt idx="0">
                    <c:v>Photovoltaic Panel Production</c:v>
                  </c:pt>
                </c:lvl>
              </c:multiLvlStrCache>
            </c:multiLvlStrRef>
          </c:cat>
          <c:val>
            <c:numRef>
              <c:f>'New Revised'!$AZ$41:$BC$41</c:f>
              <c:numCache>
                <c:formatCode>General</c:formatCode>
                <c:ptCount val="4"/>
                <c:pt idx="0" formatCode="0.00E+00">
                  <c:v>255.87019151673729</c:v>
                </c:pt>
                <c:pt idx="1">
                  <c:v>208.56293860000002</c:v>
                </c:pt>
                <c:pt idx="2" formatCode="0.00E+00">
                  <c:v>210.54689220000003</c:v>
                </c:pt>
                <c:pt idx="3" formatCode="0.00E+00">
                  <c:v>195.91400999999999</c:v>
                </c:pt>
              </c:numCache>
            </c:numRef>
          </c:val>
          <c:smooth val="0"/>
          <c:extLst>
            <c:ext xmlns:c16="http://schemas.microsoft.com/office/drawing/2014/chart" uri="{C3380CC4-5D6E-409C-BE32-E72D297353CC}">
              <c16:uniqueId val="{00000007-7C98-4593-92C6-948D4F19E784}"/>
            </c:ext>
          </c:extLst>
        </c:ser>
        <c:dLbls>
          <c:showLegendKey val="0"/>
          <c:showVal val="0"/>
          <c:showCatName val="0"/>
          <c:showSerName val="0"/>
          <c:showPercent val="0"/>
          <c:showBubbleSize val="0"/>
        </c:dLbls>
        <c:marker val="1"/>
        <c:smooth val="0"/>
        <c:axId val="2087133088"/>
        <c:axId val="2087136416"/>
      </c:lineChart>
      <c:catAx>
        <c:axId val="3964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46256"/>
        <c:crosses val="autoZero"/>
        <c:auto val="1"/>
        <c:lblAlgn val="ctr"/>
        <c:lblOffset val="100"/>
        <c:noMultiLvlLbl val="0"/>
      </c:catAx>
      <c:valAx>
        <c:axId val="39646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CED (MJ)</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9647088"/>
        <c:crosses val="autoZero"/>
        <c:crossBetween val="between"/>
      </c:valAx>
      <c:valAx>
        <c:axId val="20871364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GWP</a:t>
                </a:r>
                <a:r>
                  <a:rPr lang="en-US" baseline="0"/>
                  <a:t> (kg CO2 eq)</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2087133088"/>
        <c:crosses val="max"/>
        <c:crossBetween val="between"/>
      </c:valAx>
      <c:catAx>
        <c:axId val="2087133088"/>
        <c:scaling>
          <c:orientation val="minMax"/>
        </c:scaling>
        <c:delete val="1"/>
        <c:axPos val="b"/>
        <c:numFmt formatCode="General" sourceLinked="1"/>
        <c:majorTickMark val="out"/>
        <c:minorTickMark val="none"/>
        <c:tickLblPos val="nextTo"/>
        <c:crossAx val="20871364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434884561585492"/>
          <c:y val="4.3748264800233305E-2"/>
          <c:w val="0.67620450437707258"/>
          <c:h val="0.62836955380577419"/>
        </c:manualLayout>
      </c:layout>
      <c:barChart>
        <c:barDir val="col"/>
        <c:grouping val="clustered"/>
        <c:varyColors val="0"/>
        <c:ser>
          <c:idx val="1"/>
          <c:order val="1"/>
          <c:tx>
            <c:strRef>
              <c:f>'New Revised'!$A$35</c:f>
              <c:strCache>
                <c:ptCount val="1"/>
                <c:pt idx="0">
                  <c:v>Primary Forest </c:v>
                </c:pt>
              </c:strCache>
            </c:strRef>
          </c:tx>
          <c:spPr>
            <a:solidFill>
              <a:schemeClr val="accent2"/>
            </a:solidFill>
            <a:ln>
              <a:noFill/>
            </a:ln>
            <a:effectLst/>
          </c:spPr>
          <c:invertIfNegative val="0"/>
          <c:cat>
            <c:strRef>
              <c:f>'New Revised'!$C$33:$F$33</c:f>
              <c:strCache>
                <c:ptCount val="4"/>
                <c:pt idx="0">
                  <c:v>Scenario 1</c:v>
                </c:pt>
                <c:pt idx="1">
                  <c:v>Scenario 2</c:v>
                </c:pt>
                <c:pt idx="2">
                  <c:v>Scenario 3</c:v>
                </c:pt>
                <c:pt idx="3">
                  <c:v>Scenario 4</c:v>
                </c:pt>
              </c:strCache>
            </c:strRef>
          </c:cat>
          <c:val>
            <c:numRef>
              <c:f>'New Revised'!$C$35:$F$35</c:f>
              <c:numCache>
                <c:formatCode>0.00E+00</c:formatCode>
                <c:ptCount val="4"/>
                <c:pt idx="0">
                  <c:v>2.7197478457947412E-5</c:v>
                </c:pt>
                <c:pt idx="1">
                  <c:v>3.391663155382051E-5</c:v>
                </c:pt>
                <c:pt idx="2">
                  <c:v>3.4155995427786261E-5</c:v>
                </c:pt>
                <c:pt idx="3">
                  <c:v>3.3532776009311074E-5</c:v>
                </c:pt>
              </c:numCache>
            </c:numRef>
          </c:val>
          <c:extLst>
            <c:ext xmlns:c16="http://schemas.microsoft.com/office/drawing/2014/chart" uri="{C3380CC4-5D6E-409C-BE32-E72D297353CC}">
              <c16:uniqueId val="{00000000-9D35-4565-909E-6B9DF8F83262}"/>
            </c:ext>
          </c:extLst>
        </c:ser>
        <c:ser>
          <c:idx val="2"/>
          <c:order val="2"/>
          <c:tx>
            <c:strRef>
              <c:f>'New Revised'!$A$36</c:f>
              <c:strCache>
                <c:ptCount val="1"/>
                <c:pt idx="0">
                  <c:v>Fossil </c:v>
                </c:pt>
              </c:strCache>
            </c:strRef>
          </c:tx>
          <c:spPr>
            <a:solidFill>
              <a:schemeClr val="accent3"/>
            </a:solidFill>
            <a:ln>
              <a:noFill/>
            </a:ln>
            <a:effectLst/>
          </c:spPr>
          <c:invertIfNegative val="0"/>
          <c:cat>
            <c:strRef>
              <c:f>'New Revised'!$C$33:$F$33</c:f>
              <c:strCache>
                <c:ptCount val="4"/>
                <c:pt idx="0">
                  <c:v>Scenario 1</c:v>
                </c:pt>
                <c:pt idx="1">
                  <c:v>Scenario 2</c:v>
                </c:pt>
                <c:pt idx="2">
                  <c:v>Scenario 3</c:v>
                </c:pt>
                <c:pt idx="3">
                  <c:v>Scenario 4</c:v>
                </c:pt>
              </c:strCache>
            </c:strRef>
          </c:cat>
          <c:val>
            <c:numRef>
              <c:f>'New Revised'!$C$36:$F$36</c:f>
              <c:numCache>
                <c:formatCode>0.00E+00</c:formatCode>
                <c:ptCount val="4"/>
                <c:pt idx="0">
                  <c:v>1.5247790492128668</c:v>
                </c:pt>
                <c:pt idx="1">
                  <c:v>1.4192746026908902</c:v>
                </c:pt>
                <c:pt idx="2">
                  <c:v>1.4249336245777704</c:v>
                </c:pt>
                <c:pt idx="3">
                  <c:v>1.3864525867677013</c:v>
                </c:pt>
              </c:numCache>
            </c:numRef>
          </c:val>
          <c:extLst>
            <c:ext xmlns:c16="http://schemas.microsoft.com/office/drawing/2014/chart" uri="{C3380CC4-5D6E-409C-BE32-E72D297353CC}">
              <c16:uniqueId val="{00000001-9D35-4565-909E-6B9DF8F83262}"/>
            </c:ext>
          </c:extLst>
        </c:ser>
        <c:ser>
          <c:idx val="3"/>
          <c:order val="3"/>
          <c:tx>
            <c:strRef>
              <c:f>'New Revised'!$A$37</c:f>
              <c:strCache>
                <c:ptCount val="1"/>
                <c:pt idx="0">
                  <c:v>Water </c:v>
                </c:pt>
              </c:strCache>
            </c:strRef>
          </c:tx>
          <c:spPr>
            <a:solidFill>
              <a:schemeClr val="accent4"/>
            </a:solidFill>
            <a:ln>
              <a:noFill/>
            </a:ln>
            <a:effectLst/>
          </c:spPr>
          <c:invertIfNegative val="0"/>
          <c:cat>
            <c:strRef>
              <c:f>'New Revised'!$C$33:$F$33</c:f>
              <c:strCache>
                <c:ptCount val="4"/>
                <c:pt idx="0">
                  <c:v>Scenario 1</c:v>
                </c:pt>
                <c:pt idx="1">
                  <c:v>Scenario 2</c:v>
                </c:pt>
                <c:pt idx="2">
                  <c:v>Scenario 3</c:v>
                </c:pt>
                <c:pt idx="3">
                  <c:v>Scenario 4</c:v>
                </c:pt>
              </c:strCache>
            </c:strRef>
          </c:cat>
          <c:val>
            <c:numRef>
              <c:f>'New Revised'!$C$37:$F$37</c:f>
              <c:numCache>
                <c:formatCode>0.00E+00</c:formatCode>
                <c:ptCount val="4"/>
                <c:pt idx="0">
                  <c:v>1.8311344522673641E-2</c:v>
                </c:pt>
                <c:pt idx="1">
                  <c:v>1.5086059720972992E-2</c:v>
                </c:pt>
                <c:pt idx="2">
                  <c:v>1.530727320363544E-2</c:v>
                </c:pt>
                <c:pt idx="3">
                  <c:v>1.5356647741944989E-2</c:v>
                </c:pt>
              </c:numCache>
            </c:numRef>
          </c:val>
          <c:extLst>
            <c:ext xmlns:c16="http://schemas.microsoft.com/office/drawing/2014/chart" uri="{C3380CC4-5D6E-409C-BE32-E72D297353CC}">
              <c16:uniqueId val="{00000002-9D35-4565-909E-6B9DF8F83262}"/>
            </c:ext>
          </c:extLst>
        </c:ser>
        <c:ser>
          <c:idx val="4"/>
          <c:order val="4"/>
          <c:tx>
            <c:strRef>
              <c:f>'New Revised'!$A$38</c:f>
              <c:strCache>
                <c:ptCount val="1"/>
                <c:pt idx="0">
                  <c:v>Nuclear </c:v>
                </c:pt>
              </c:strCache>
            </c:strRef>
          </c:tx>
          <c:spPr>
            <a:solidFill>
              <a:schemeClr val="accent5"/>
            </a:solidFill>
            <a:ln>
              <a:noFill/>
            </a:ln>
            <a:effectLst/>
          </c:spPr>
          <c:invertIfNegative val="0"/>
          <c:cat>
            <c:strRef>
              <c:f>'New Revised'!$C$33:$F$33</c:f>
              <c:strCache>
                <c:ptCount val="4"/>
                <c:pt idx="0">
                  <c:v>Scenario 1</c:v>
                </c:pt>
                <c:pt idx="1">
                  <c:v>Scenario 2</c:v>
                </c:pt>
                <c:pt idx="2">
                  <c:v>Scenario 3</c:v>
                </c:pt>
                <c:pt idx="3">
                  <c:v>Scenario 4</c:v>
                </c:pt>
              </c:strCache>
            </c:strRef>
          </c:cat>
          <c:val>
            <c:numRef>
              <c:f>'New Revised'!$C$38:$F$38</c:f>
              <c:numCache>
                <c:formatCode>0.00E+00</c:formatCode>
                <c:ptCount val="4"/>
                <c:pt idx="0">
                  <c:v>4.9374538309544636E-2</c:v>
                </c:pt>
                <c:pt idx="1">
                  <c:v>3.1164275518843289E-2</c:v>
                </c:pt>
                <c:pt idx="2">
                  <c:v>3.1742774046438577E-2</c:v>
                </c:pt>
                <c:pt idx="3">
                  <c:v>3.2190643874254299E-2</c:v>
                </c:pt>
              </c:numCache>
            </c:numRef>
          </c:val>
          <c:extLst>
            <c:ext xmlns:c16="http://schemas.microsoft.com/office/drawing/2014/chart" uri="{C3380CC4-5D6E-409C-BE32-E72D297353CC}">
              <c16:uniqueId val="{00000003-9D35-4565-909E-6B9DF8F83262}"/>
            </c:ext>
          </c:extLst>
        </c:ser>
        <c:ser>
          <c:idx val="5"/>
          <c:order val="5"/>
          <c:tx>
            <c:strRef>
              <c:f>'New Revised'!$A$39</c:f>
              <c:strCache>
                <c:ptCount val="1"/>
                <c:pt idx="0">
                  <c:v>Biomass</c:v>
                </c:pt>
              </c:strCache>
            </c:strRef>
          </c:tx>
          <c:spPr>
            <a:solidFill>
              <a:schemeClr val="accent6"/>
            </a:solidFill>
            <a:ln>
              <a:noFill/>
            </a:ln>
            <a:effectLst/>
          </c:spPr>
          <c:invertIfNegative val="0"/>
          <c:cat>
            <c:strRef>
              <c:f>'New Revised'!$C$33:$F$33</c:f>
              <c:strCache>
                <c:ptCount val="4"/>
                <c:pt idx="0">
                  <c:v>Scenario 1</c:v>
                </c:pt>
                <c:pt idx="1">
                  <c:v>Scenario 2</c:v>
                </c:pt>
                <c:pt idx="2">
                  <c:v>Scenario 3</c:v>
                </c:pt>
                <c:pt idx="3">
                  <c:v>Scenario 4</c:v>
                </c:pt>
              </c:strCache>
            </c:strRef>
          </c:cat>
          <c:val>
            <c:numRef>
              <c:f>'New Revised'!$C$39:$F$39</c:f>
              <c:numCache>
                <c:formatCode>0.00E+00</c:formatCode>
                <c:ptCount val="4"/>
                <c:pt idx="0">
                  <c:v>8.7085799853055104E-2</c:v>
                </c:pt>
                <c:pt idx="1">
                  <c:v>9.9545289646317231E-2</c:v>
                </c:pt>
                <c:pt idx="2">
                  <c:v>0.10055610696604017</c:v>
                </c:pt>
                <c:pt idx="3">
                  <c:v>9.9604383581931785E-2</c:v>
                </c:pt>
              </c:numCache>
            </c:numRef>
          </c:val>
          <c:extLst>
            <c:ext xmlns:c16="http://schemas.microsoft.com/office/drawing/2014/chart" uri="{C3380CC4-5D6E-409C-BE32-E72D297353CC}">
              <c16:uniqueId val="{00000004-9D35-4565-909E-6B9DF8F83262}"/>
            </c:ext>
          </c:extLst>
        </c:ser>
        <c:ser>
          <c:idx val="6"/>
          <c:order val="6"/>
          <c:tx>
            <c:strRef>
              <c:f>'New Revised'!$A$40</c:f>
              <c:strCache>
                <c:ptCount val="1"/>
                <c:pt idx="0">
                  <c:v>Wind, Solar, Geothermal </c:v>
                </c:pt>
              </c:strCache>
            </c:strRef>
          </c:tx>
          <c:spPr>
            <a:solidFill>
              <a:schemeClr val="accent1">
                <a:lumMod val="60000"/>
              </a:schemeClr>
            </a:solidFill>
            <a:ln>
              <a:noFill/>
            </a:ln>
            <a:effectLst/>
          </c:spPr>
          <c:invertIfNegative val="0"/>
          <c:cat>
            <c:strRef>
              <c:f>'New Revised'!$C$33:$F$33</c:f>
              <c:strCache>
                <c:ptCount val="4"/>
                <c:pt idx="0">
                  <c:v>Scenario 1</c:v>
                </c:pt>
                <c:pt idx="1">
                  <c:v>Scenario 2</c:v>
                </c:pt>
                <c:pt idx="2">
                  <c:v>Scenario 3</c:v>
                </c:pt>
                <c:pt idx="3">
                  <c:v>Scenario 4</c:v>
                </c:pt>
              </c:strCache>
            </c:strRef>
          </c:cat>
          <c:val>
            <c:numRef>
              <c:f>'New Revised'!$C$40:$F$40</c:f>
              <c:numCache>
                <c:formatCode>0.00E+00</c:formatCode>
                <c:ptCount val="4"/>
                <c:pt idx="0">
                  <c:v>2.9158191915085417E-3</c:v>
                </c:pt>
                <c:pt idx="1">
                  <c:v>4.376061442616019E-3</c:v>
                </c:pt>
                <c:pt idx="2">
                  <c:v>4.454594172840649E-3</c:v>
                </c:pt>
                <c:pt idx="3">
                  <c:v>4.5098003495332118E-3</c:v>
                </c:pt>
              </c:numCache>
            </c:numRef>
          </c:val>
          <c:extLst>
            <c:ext xmlns:c16="http://schemas.microsoft.com/office/drawing/2014/chart" uri="{C3380CC4-5D6E-409C-BE32-E72D297353CC}">
              <c16:uniqueId val="{00000005-9D35-4565-909E-6B9DF8F83262}"/>
            </c:ext>
          </c:extLst>
        </c:ser>
        <c:dLbls>
          <c:showLegendKey val="0"/>
          <c:showVal val="0"/>
          <c:showCatName val="0"/>
          <c:showSerName val="0"/>
          <c:showPercent val="0"/>
          <c:showBubbleSize val="0"/>
        </c:dLbls>
        <c:gapWidth val="219"/>
        <c:axId val="39647088"/>
        <c:axId val="39646256"/>
      </c:barChart>
      <c:lineChart>
        <c:grouping val="stacked"/>
        <c:varyColors val="0"/>
        <c:ser>
          <c:idx val="0"/>
          <c:order val="0"/>
          <c:tx>
            <c:strRef>
              <c:f>'New Revised'!$A$34</c:f>
              <c:strCache>
                <c:ptCount val="1"/>
                <c:pt idx="0">
                  <c:v>CED (MJ)</c:v>
                </c:pt>
              </c:strCache>
            </c:strRef>
          </c:tx>
          <c:spPr>
            <a:ln w="28575" cap="rnd">
              <a:solidFill>
                <a:schemeClr val="accent1"/>
              </a:solidFill>
              <a:round/>
            </a:ln>
            <a:effectLst/>
          </c:spPr>
          <c:marker>
            <c:symbol val="none"/>
          </c:marker>
          <c:cat>
            <c:strRef>
              <c:f>'New Revised'!$C$33:$F$33</c:f>
              <c:strCache>
                <c:ptCount val="4"/>
                <c:pt idx="0">
                  <c:v>Scenario 1</c:v>
                </c:pt>
                <c:pt idx="1">
                  <c:v>Scenario 2</c:v>
                </c:pt>
                <c:pt idx="2">
                  <c:v>Scenario 3</c:v>
                </c:pt>
                <c:pt idx="3">
                  <c:v>Scenario 4</c:v>
                </c:pt>
              </c:strCache>
            </c:strRef>
          </c:cat>
          <c:val>
            <c:numRef>
              <c:f>'New Revised'!$C$34:$F$34</c:f>
              <c:numCache>
                <c:formatCode>0.00E+00</c:formatCode>
                <c:ptCount val="4"/>
                <c:pt idx="0">
                  <c:v>1.6824937485681069</c:v>
                </c:pt>
                <c:pt idx="1">
                  <c:v>1.5694802056511934</c:v>
                </c:pt>
                <c:pt idx="2">
                  <c:v>1.5770285289621531</c:v>
                </c:pt>
                <c:pt idx="3">
                  <c:v>1.5381475950913748</c:v>
                </c:pt>
              </c:numCache>
            </c:numRef>
          </c:val>
          <c:smooth val="0"/>
          <c:extLst>
            <c:ext xmlns:c16="http://schemas.microsoft.com/office/drawing/2014/chart" uri="{C3380CC4-5D6E-409C-BE32-E72D297353CC}">
              <c16:uniqueId val="{00000006-9D35-4565-909E-6B9DF8F83262}"/>
            </c:ext>
          </c:extLst>
        </c:ser>
        <c:dLbls>
          <c:showLegendKey val="0"/>
          <c:showVal val="0"/>
          <c:showCatName val="0"/>
          <c:showSerName val="0"/>
          <c:showPercent val="0"/>
          <c:showBubbleSize val="0"/>
        </c:dLbls>
        <c:marker val="1"/>
        <c:smooth val="0"/>
        <c:axId val="39647088"/>
        <c:axId val="39646256"/>
      </c:lineChart>
      <c:lineChart>
        <c:grouping val="standard"/>
        <c:varyColors val="0"/>
        <c:ser>
          <c:idx val="7"/>
          <c:order val="7"/>
          <c:tx>
            <c:strRef>
              <c:f>'New Revised'!$A$41</c:f>
              <c:strCache>
                <c:ptCount val="1"/>
                <c:pt idx="0">
                  <c:v>GWP (kg CO2-Eq) </c:v>
                </c:pt>
              </c:strCache>
            </c:strRef>
          </c:tx>
          <c:spPr>
            <a:ln w="28575" cap="rnd">
              <a:solidFill>
                <a:schemeClr val="accent2">
                  <a:lumMod val="60000"/>
                </a:schemeClr>
              </a:solidFill>
              <a:round/>
            </a:ln>
            <a:effectLst/>
          </c:spPr>
          <c:marker>
            <c:symbol val="none"/>
          </c:marker>
          <c:cat>
            <c:strRef>
              <c:f>'New Revised'!$C$33:$F$33</c:f>
              <c:strCache>
                <c:ptCount val="4"/>
                <c:pt idx="0">
                  <c:v>Scenario 1</c:v>
                </c:pt>
                <c:pt idx="1">
                  <c:v>Scenario 2</c:v>
                </c:pt>
                <c:pt idx="2">
                  <c:v>Scenario 3</c:v>
                </c:pt>
                <c:pt idx="3">
                  <c:v>Scenario 4</c:v>
                </c:pt>
              </c:strCache>
            </c:strRef>
          </c:cat>
          <c:val>
            <c:numRef>
              <c:f>'New Revised'!$C$41:$F$41</c:f>
              <c:numCache>
                <c:formatCode>0.00E+00</c:formatCode>
                <c:ptCount val="4"/>
                <c:pt idx="0">
                  <c:v>0.15096167894170223</c:v>
                </c:pt>
                <c:pt idx="1">
                  <c:v>0.13535154931804214</c:v>
                </c:pt>
                <c:pt idx="2">
                  <c:v>0.13621502057462084</c:v>
                </c:pt>
                <c:pt idx="3">
                  <c:v>0.13346676379265099</c:v>
                </c:pt>
              </c:numCache>
            </c:numRef>
          </c:val>
          <c:smooth val="0"/>
          <c:extLst>
            <c:ext xmlns:c16="http://schemas.microsoft.com/office/drawing/2014/chart" uri="{C3380CC4-5D6E-409C-BE32-E72D297353CC}">
              <c16:uniqueId val="{00000007-9D35-4565-909E-6B9DF8F83262}"/>
            </c:ext>
          </c:extLst>
        </c:ser>
        <c:dLbls>
          <c:showLegendKey val="0"/>
          <c:showVal val="0"/>
          <c:showCatName val="0"/>
          <c:showSerName val="0"/>
          <c:showPercent val="0"/>
          <c:showBubbleSize val="0"/>
        </c:dLbls>
        <c:marker val="1"/>
        <c:smooth val="0"/>
        <c:axId val="2087133088"/>
        <c:axId val="2087136416"/>
      </c:lineChart>
      <c:catAx>
        <c:axId val="39647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effectLst/>
                  </a:rPr>
                  <a:t>Silica Sand Production</a:t>
                </a:r>
                <a:r>
                  <a:rPr lang="en-US" sz="1000" b="0" i="0" u="none" strike="noStrike" baseline="0"/>
                  <a:t>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46256"/>
        <c:crosses val="autoZero"/>
        <c:auto val="1"/>
        <c:lblAlgn val="ctr"/>
        <c:lblOffset val="100"/>
        <c:noMultiLvlLbl val="0"/>
      </c:catAx>
      <c:valAx>
        <c:axId val="39646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CED (MJ)</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9647088"/>
        <c:crosses val="autoZero"/>
        <c:crossBetween val="between"/>
      </c:valAx>
      <c:valAx>
        <c:axId val="20871364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GWP</a:t>
                </a:r>
                <a:r>
                  <a:rPr lang="en-US" baseline="0"/>
                  <a:t> (kg CO2 eq)</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2087133088"/>
        <c:crosses val="max"/>
        <c:crossBetween val="between"/>
      </c:valAx>
      <c:catAx>
        <c:axId val="2087133088"/>
        <c:scaling>
          <c:orientation val="minMax"/>
        </c:scaling>
        <c:delete val="1"/>
        <c:axPos val="b"/>
        <c:numFmt formatCode="General" sourceLinked="1"/>
        <c:majorTickMark val="out"/>
        <c:minorTickMark val="none"/>
        <c:tickLblPos val="nextTo"/>
        <c:crossAx val="20871364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6217410534575728"/>
          <c:y val="2.6159679052692879E-2"/>
          <c:w val="0.62109080668013839"/>
          <c:h val="0.95429793711147426"/>
        </c:manualLayout>
      </c:layout>
      <c:barChart>
        <c:barDir val="bar"/>
        <c:grouping val="clustered"/>
        <c:varyColors val="0"/>
        <c:ser>
          <c:idx val="0"/>
          <c:order val="0"/>
          <c:tx>
            <c:strRef>
              <c:f>'Main Dashboard'!$BG$67:$BH$67</c:f>
              <c:strCache>
                <c:ptCount val="2"/>
                <c:pt idx="0">
                  <c:v>Silica Sand Production</c:v>
                </c:pt>
                <c:pt idx="1">
                  <c:v>CED (MJ)</c:v>
                </c:pt>
              </c:strCache>
            </c:strRef>
          </c:tx>
          <c:spPr>
            <a:solidFill>
              <a:schemeClr val="accent1"/>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Dashboard'!$BI$67:$BL$67</c:f>
              <c:numCache>
                <c:formatCode>0.00E+00</c:formatCode>
                <c:ptCount val="4"/>
                <c:pt idx="0">
                  <c:v>1.6824937485681069</c:v>
                </c:pt>
                <c:pt idx="1">
                  <c:v>1.5694802056511934</c:v>
                </c:pt>
                <c:pt idx="2">
                  <c:v>1.5770285289621531</c:v>
                </c:pt>
                <c:pt idx="3">
                  <c:v>1.5381475950913748</c:v>
                </c:pt>
              </c:numCache>
            </c:numRef>
          </c:val>
          <c:extLst>
            <c:ext xmlns:c16="http://schemas.microsoft.com/office/drawing/2014/chart" uri="{C3380CC4-5D6E-409C-BE32-E72D297353CC}">
              <c16:uniqueId val="{00000000-DC2B-4E64-906B-00C0148F3380}"/>
            </c:ext>
          </c:extLst>
        </c:ser>
        <c:ser>
          <c:idx val="1"/>
          <c:order val="1"/>
          <c:tx>
            <c:strRef>
              <c:f>'Main Dashboard'!$BG$68:$BH$68</c:f>
              <c:strCache>
                <c:ptCount val="2"/>
                <c:pt idx="0">
                  <c:v>Silica Sand Production</c:v>
                </c:pt>
                <c:pt idx="1">
                  <c:v>Primary Forest </c:v>
                </c:pt>
              </c:strCache>
            </c:strRef>
          </c:tx>
          <c:spPr>
            <a:solidFill>
              <a:schemeClr val="accent2"/>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Dashboard'!$BI$68:$BL$68</c:f>
              <c:numCache>
                <c:formatCode>0.00E+00</c:formatCode>
                <c:ptCount val="4"/>
                <c:pt idx="0">
                  <c:v>2.7197478457947412E-5</c:v>
                </c:pt>
                <c:pt idx="1">
                  <c:v>3.391663155382051E-5</c:v>
                </c:pt>
                <c:pt idx="2">
                  <c:v>3.4155995427786261E-5</c:v>
                </c:pt>
                <c:pt idx="3">
                  <c:v>3.3532776009311074E-5</c:v>
                </c:pt>
              </c:numCache>
            </c:numRef>
          </c:val>
          <c:extLst>
            <c:ext xmlns:c16="http://schemas.microsoft.com/office/drawing/2014/chart" uri="{C3380CC4-5D6E-409C-BE32-E72D297353CC}">
              <c16:uniqueId val="{00000001-DC2B-4E64-906B-00C0148F3380}"/>
            </c:ext>
          </c:extLst>
        </c:ser>
        <c:ser>
          <c:idx val="2"/>
          <c:order val="2"/>
          <c:tx>
            <c:strRef>
              <c:f>'Main Dashboard'!$BG$69:$BH$69</c:f>
              <c:strCache>
                <c:ptCount val="2"/>
                <c:pt idx="0">
                  <c:v>Silica Sand Production</c:v>
                </c:pt>
                <c:pt idx="1">
                  <c:v>Fossil </c:v>
                </c:pt>
              </c:strCache>
            </c:strRef>
          </c:tx>
          <c:spPr>
            <a:solidFill>
              <a:schemeClr val="accent3"/>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Dashboard'!$BI$69:$BL$69</c:f>
              <c:numCache>
                <c:formatCode>0.00E+00</c:formatCode>
                <c:ptCount val="4"/>
                <c:pt idx="0">
                  <c:v>1.5247790492128668</c:v>
                </c:pt>
                <c:pt idx="1">
                  <c:v>1.4192746026908902</c:v>
                </c:pt>
                <c:pt idx="2">
                  <c:v>1.4249336245777704</c:v>
                </c:pt>
                <c:pt idx="3">
                  <c:v>1.3864525867677013</c:v>
                </c:pt>
              </c:numCache>
            </c:numRef>
          </c:val>
          <c:extLst>
            <c:ext xmlns:c16="http://schemas.microsoft.com/office/drawing/2014/chart" uri="{C3380CC4-5D6E-409C-BE32-E72D297353CC}">
              <c16:uniqueId val="{00000002-DC2B-4E64-906B-00C0148F3380}"/>
            </c:ext>
          </c:extLst>
        </c:ser>
        <c:ser>
          <c:idx val="3"/>
          <c:order val="3"/>
          <c:tx>
            <c:strRef>
              <c:f>'Main Dashboard'!$BG$70:$BH$70</c:f>
              <c:strCache>
                <c:ptCount val="2"/>
                <c:pt idx="0">
                  <c:v>Silica Sand Production</c:v>
                </c:pt>
                <c:pt idx="1">
                  <c:v>Water </c:v>
                </c:pt>
              </c:strCache>
            </c:strRef>
          </c:tx>
          <c:spPr>
            <a:solidFill>
              <a:schemeClr val="accent4"/>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Dashboard'!$BI$70:$BL$70</c:f>
              <c:numCache>
                <c:formatCode>0.00E+00</c:formatCode>
                <c:ptCount val="4"/>
                <c:pt idx="0">
                  <c:v>1.8311344522673641E-2</c:v>
                </c:pt>
                <c:pt idx="1">
                  <c:v>1.5086059720972992E-2</c:v>
                </c:pt>
                <c:pt idx="2">
                  <c:v>1.530727320363544E-2</c:v>
                </c:pt>
                <c:pt idx="3">
                  <c:v>1.5356647741944989E-2</c:v>
                </c:pt>
              </c:numCache>
            </c:numRef>
          </c:val>
          <c:extLst>
            <c:ext xmlns:c16="http://schemas.microsoft.com/office/drawing/2014/chart" uri="{C3380CC4-5D6E-409C-BE32-E72D297353CC}">
              <c16:uniqueId val="{00000003-DC2B-4E64-906B-00C0148F3380}"/>
            </c:ext>
          </c:extLst>
        </c:ser>
        <c:ser>
          <c:idx val="4"/>
          <c:order val="4"/>
          <c:tx>
            <c:strRef>
              <c:f>'Main Dashboard'!$BG$71:$BH$71</c:f>
              <c:strCache>
                <c:ptCount val="2"/>
                <c:pt idx="0">
                  <c:v>Silica Sand Production</c:v>
                </c:pt>
                <c:pt idx="1">
                  <c:v>Nuclear </c:v>
                </c:pt>
              </c:strCache>
            </c:strRef>
          </c:tx>
          <c:spPr>
            <a:solidFill>
              <a:schemeClr val="accent5"/>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Dashboard'!$BI$71:$BL$71</c:f>
              <c:numCache>
                <c:formatCode>0.00E+00</c:formatCode>
                <c:ptCount val="4"/>
                <c:pt idx="0">
                  <c:v>4.9374538309544636E-2</c:v>
                </c:pt>
                <c:pt idx="1">
                  <c:v>3.1164275518843289E-2</c:v>
                </c:pt>
                <c:pt idx="2">
                  <c:v>3.1742774046438577E-2</c:v>
                </c:pt>
                <c:pt idx="3">
                  <c:v>3.2190643874254299E-2</c:v>
                </c:pt>
              </c:numCache>
            </c:numRef>
          </c:val>
          <c:extLst>
            <c:ext xmlns:c16="http://schemas.microsoft.com/office/drawing/2014/chart" uri="{C3380CC4-5D6E-409C-BE32-E72D297353CC}">
              <c16:uniqueId val="{0000007D-DC2B-4E64-906B-00C0148F3380}"/>
            </c:ext>
          </c:extLst>
        </c:ser>
        <c:ser>
          <c:idx val="5"/>
          <c:order val="5"/>
          <c:tx>
            <c:strRef>
              <c:f>'Main Dashboard'!$BG$72:$BH$72</c:f>
              <c:strCache>
                <c:ptCount val="2"/>
                <c:pt idx="0">
                  <c:v>Silica Sand Production</c:v>
                </c:pt>
                <c:pt idx="1">
                  <c:v>Biomass</c:v>
                </c:pt>
              </c:strCache>
            </c:strRef>
          </c:tx>
          <c:spPr>
            <a:solidFill>
              <a:schemeClr val="accent6"/>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Dashboard'!$BI$72:$BL$72</c:f>
              <c:numCache>
                <c:formatCode>0.00E+00</c:formatCode>
                <c:ptCount val="4"/>
                <c:pt idx="0">
                  <c:v>8.7085799853055104E-2</c:v>
                </c:pt>
                <c:pt idx="1">
                  <c:v>9.9545289646317231E-2</c:v>
                </c:pt>
                <c:pt idx="2">
                  <c:v>0.10055610696604017</c:v>
                </c:pt>
                <c:pt idx="3">
                  <c:v>9.9604383581931785E-2</c:v>
                </c:pt>
              </c:numCache>
            </c:numRef>
          </c:val>
          <c:extLst>
            <c:ext xmlns:c16="http://schemas.microsoft.com/office/drawing/2014/chart" uri="{C3380CC4-5D6E-409C-BE32-E72D297353CC}">
              <c16:uniqueId val="{0000007E-DC2B-4E64-906B-00C0148F3380}"/>
            </c:ext>
          </c:extLst>
        </c:ser>
        <c:ser>
          <c:idx val="6"/>
          <c:order val="6"/>
          <c:tx>
            <c:strRef>
              <c:f>'Main Dashboard'!$BG$73:$BH$73</c:f>
              <c:strCache>
                <c:ptCount val="2"/>
                <c:pt idx="0">
                  <c:v>Silica Sand Production</c:v>
                </c:pt>
                <c:pt idx="1">
                  <c:v>Wind, Solar, Geothermal </c:v>
                </c:pt>
              </c:strCache>
            </c:strRef>
          </c:tx>
          <c:spPr>
            <a:solidFill>
              <a:schemeClr val="accent1">
                <a:lumMod val="6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Dashboard'!$BI$73:$BL$73</c:f>
              <c:numCache>
                <c:formatCode>0.00E+00</c:formatCode>
                <c:ptCount val="4"/>
                <c:pt idx="0">
                  <c:v>2.9158191915085417E-3</c:v>
                </c:pt>
                <c:pt idx="1">
                  <c:v>4.376061442616019E-3</c:v>
                </c:pt>
                <c:pt idx="2">
                  <c:v>4.454594172840649E-3</c:v>
                </c:pt>
                <c:pt idx="3">
                  <c:v>4.5098003495332118E-3</c:v>
                </c:pt>
              </c:numCache>
            </c:numRef>
          </c:val>
          <c:extLst>
            <c:ext xmlns:c16="http://schemas.microsoft.com/office/drawing/2014/chart" uri="{C3380CC4-5D6E-409C-BE32-E72D297353CC}">
              <c16:uniqueId val="{0000007F-DC2B-4E64-906B-00C0148F3380}"/>
            </c:ext>
          </c:extLst>
        </c:ser>
        <c:ser>
          <c:idx val="7"/>
          <c:order val="7"/>
          <c:tx>
            <c:strRef>
              <c:f>'Main Dashboard'!$BG$74:$BH$74</c:f>
              <c:strCache>
                <c:ptCount val="2"/>
                <c:pt idx="0">
                  <c:v>Silica Sand Production</c:v>
                </c:pt>
                <c:pt idx="1">
                  <c:v>GWP (kg CO2-Eq) </c:v>
                </c:pt>
              </c:strCache>
            </c:strRef>
          </c:tx>
          <c:spPr>
            <a:solidFill>
              <a:schemeClr val="accent2">
                <a:lumMod val="6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Dashboard'!$BI$74:$BL$74</c:f>
              <c:numCache>
                <c:formatCode>0.00E+00</c:formatCode>
                <c:ptCount val="4"/>
                <c:pt idx="0">
                  <c:v>0.15096167894170223</c:v>
                </c:pt>
                <c:pt idx="1">
                  <c:v>0.13535154931804214</c:v>
                </c:pt>
                <c:pt idx="2">
                  <c:v>0.13621502057462084</c:v>
                </c:pt>
                <c:pt idx="3">
                  <c:v>0.13346676379265099</c:v>
                </c:pt>
              </c:numCache>
            </c:numRef>
          </c:val>
          <c:extLst>
            <c:ext xmlns:c16="http://schemas.microsoft.com/office/drawing/2014/chart" uri="{C3380CC4-5D6E-409C-BE32-E72D297353CC}">
              <c16:uniqueId val="{00000080-DC2B-4E64-906B-00C0148F3380}"/>
            </c:ext>
          </c:extLst>
        </c:ser>
        <c:ser>
          <c:idx val="8"/>
          <c:order val="8"/>
          <c:tx>
            <c:strRef>
              <c:f>'Main Dashboard'!$BG$75:$BH$75</c:f>
              <c:strCache>
                <c:ptCount val="2"/>
                <c:pt idx="0">
                  <c:v>Metallurgical Grade Silicon Production</c:v>
                </c:pt>
                <c:pt idx="1">
                  <c:v>CED (MJ)</c:v>
                </c:pt>
              </c:strCache>
            </c:strRef>
          </c:tx>
          <c:spPr>
            <a:solidFill>
              <a:schemeClr val="accent3">
                <a:lumMod val="6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Dashboard'!$BI$75:$BL$75</c:f>
              <c:numCache>
                <c:formatCode>0.00E+00</c:formatCode>
                <c:ptCount val="4"/>
                <c:pt idx="0">
                  <c:v>247.43294161690278</c:v>
                </c:pt>
                <c:pt idx="1">
                  <c:v>262.5075766923058</c:v>
                </c:pt>
                <c:pt idx="2">
                  <c:v>265.00831786259511</c:v>
                </c:pt>
                <c:pt idx="3">
                  <c:v>249.39211771936488</c:v>
                </c:pt>
              </c:numCache>
            </c:numRef>
          </c:val>
          <c:extLst>
            <c:ext xmlns:c16="http://schemas.microsoft.com/office/drawing/2014/chart" uri="{C3380CC4-5D6E-409C-BE32-E72D297353CC}">
              <c16:uniqueId val="{00000081-DC2B-4E64-906B-00C0148F3380}"/>
            </c:ext>
          </c:extLst>
        </c:ser>
        <c:ser>
          <c:idx val="9"/>
          <c:order val="9"/>
          <c:tx>
            <c:strRef>
              <c:f>'Main Dashboard'!$BG$76:$BH$76</c:f>
              <c:strCache>
                <c:ptCount val="2"/>
                <c:pt idx="0">
                  <c:v>Metallurgical Grade Silicon Production</c:v>
                </c:pt>
                <c:pt idx="1">
                  <c:v>Primary Forest </c:v>
                </c:pt>
              </c:strCache>
            </c:strRef>
          </c:tx>
          <c:spPr>
            <a:solidFill>
              <a:schemeClr val="accent4">
                <a:lumMod val="6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Dashboard'!$BI$76:$BL$76</c:f>
              <c:numCache>
                <c:formatCode>0.00E+00</c:formatCode>
                <c:ptCount val="4"/>
                <c:pt idx="0">
                  <c:v>3.471279489952859E-3</c:v>
                </c:pt>
                <c:pt idx="1">
                  <c:v>6.7733399885709531E-3</c:v>
                </c:pt>
                <c:pt idx="2">
                  <c:v>6.8325203188282363E-3</c:v>
                </c:pt>
                <c:pt idx="3">
                  <c:v>3.5421803511659316E-3</c:v>
                </c:pt>
              </c:numCache>
            </c:numRef>
          </c:val>
          <c:extLst>
            <c:ext xmlns:c16="http://schemas.microsoft.com/office/drawing/2014/chart" uri="{C3380CC4-5D6E-409C-BE32-E72D297353CC}">
              <c16:uniqueId val="{00000082-DC2B-4E64-906B-00C0148F3380}"/>
            </c:ext>
          </c:extLst>
        </c:ser>
        <c:ser>
          <c:idx val="10"/>
          <c:order val="10"/>
          <c:tx>
            <c:strRef>
              <c:f>'Main Dashboard'!$BG$77:$BH$77</c:f>
              <c:strCache>
                <c:ptCount val="2"/>
                <c:pt idx="0">
                  <c:v>Metallurgical Grade Silicon Production</c:v>
                </c:pt>
                <c:pt idx="1">
                  <c:v>Fossil </c:v>
                </c:pt>
              </c:strCache>
            </c:strRef>
          </c:tx>
          <c:spPr>
            <a:solidFill>
              <a:schemeClr val="accent5">
                <a:lumMod val="6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Dashboard'!$BI$77:$BL$77</c:f>
              <c:numCache>
                <c:formatCode>0.00E+00</c:formatCode>
                <c:ptCount val="4"/>
                <c:pt idx="0">
                  <c:v>195.00782849368989</c:v>
                </c:pt>
                <c:pt idx="1">
                  <c:v>193.15342655650969</c:v>
                </c:pt>
                <c:pt idx="2">
                  <c:v>195.34695413696019</c:v>
                </c:pt>
                <c:pt idx="3">
                  <c:v>164.37889654674117</c:v>
                </c:pt>
              </c:numCache>
            </c:numRef>
          </c:val>
          <c:extLst>
            <c:ext xmlns:c16="http://schemas.microsoft.com/office/drawing/2014/chart" uri="{C3380CC4-5D6E-409C-BE32-E72D297353CC}">
              <c16:uniqueId val="{00000083-DC2B-4E64-906B-00C0148F3380}"/>
            </c:ext>
          </c:extLst>
        </c:ser>
        <c:ser>
          <c:idx val="11"/>
          <c:order val="11"/>
          <c:tx>
            <c:strRef>
              <c:f>'Main Dashboard'!$BG$78:$BH$78</c:f>
              <c:strCache>
                <c:ptCount val="2"/>
                <c:pt idx="0">
                  <c:v>Metallurgical Grade Silicon Production</c:v>
                </c:pt>
                <c:pt idx="1">
                  <c:v>Water </c:v>
                </c:pt>
              </c:strCache>
            </c:strRef>
          </c:tx>
          <c:spPr>
            <a:solidFill>
              <a:schemeClr val="accent6">
                <a:lumMod val="6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Dashboard'!$BI$78:$BL$78</c:f>
              <c:numCache>
                <c:formatCode>0.00E+00</c:formatCode>
                <c:ptCount val="4"/>
                <c:pt idx="0">
                  <c:v>11.740583887737904</c:v>
                </c:pt>
                <c:pt idx="1">
                  <c:v>11.273707339039722</c:v>
                </c:pt>
                <c:pt idx="2">
                  <c:v>11.297874800427515</c:v>
                </c:pt>
                <c:pt idx="3">
                  <c:v>6.3356647285951802</c:v>
                </c:pt>
              </c:numCache>
            </c:numRef>
          </c:val>
          <c:extLst>
            <c:ext xmlns:c16="http://schemas.microsoft.com/office/drawing/2014/chart" uri="{C3380CC4-5D6E-409C-BE32-E72D297353CC}">
              <c16:uniqueId val="{00000084-DC2B-4E64-906B-00C0148F3380}"/>
            </c:ext>
          </c:extLst>
        </c:ser>
        <c:ser>
          <c:idx val="12"/>
          <c:order val="12"/>
          <c:tx>
            <c:strRef>
              <c:f>'Main Dashboard'!$BG$79:$BH$79</c:f>
              <c:strCache>
                <c:ptCount val="2"/>
                <c:pt idx="0">
                  <c:v>Metallurgical Grade Silicon Production</c:v>
                </c:pt>
                <c:pt idx="1">
                  <c:v>Nuclear </c:v>
                </c:pt>
              </c:strCache>
            </c:strRef>
          </c:tx>
          <c:spPr>
            <a:solidFill>
              <a:schemeClr val="accent1">
                <a:lumMod val="80000"/>
                <a:lumOff val="2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Dashboard'!$BI$79:$BL$79</c:f>
              <c:numCache>
                <c:formatCode>0.00E+00</c:formatCode>
                <c:ptCount val="4"/>
                <c:pt idx="0">
                  <c:v>8.9081577511945955</c:v>
                </c:pt>
                <c:pt idx="1">
                  <c:v>24.360543622859335</c:v>
                </c:pt>
                <c:pt idx="2">
                  <c:v>24.3289365747966</c:v>
                </c:pt>
                <c:pt idx="3">
                  <c:v>42.026774740692943</c:v>
                </c:pt>
              </c:numCache>
            </c:numRef>
          </c:val>
          <c:extLst>
            <c:ext xmlns:c16="http://schemas.microsoft.com/office/drawing/2014/chart" uri="{C3380CC4-5D6E-409C-BE32-E72D297353CC}">
              <c16:uniqueId val="{00000085-DC2B-4E64-906B-00C0148F3380}"/>
            </c:ext>
          </c:extLst>
        </c:ser>
        <c:ser>
          <c:idx val="13"/>
          <c:order val="13"/>
          <c:tx>
            <c:strRef>
              <c:f>'Main Dashboard'!$BG$80:$BH$80</c:f>
              <c:strCache>
                <c:ptCount val="2"/>
                <c:pt idx="0">
                  <c:v>Metallurgical Grade Silicon Production</c:v>
                </c:pt>
                <c:pt idx="1">
                  <c:v>Biomass</c:v>
                </c:pt>
              </c:strCache>
            </c:strRef>
          </c:tx>
          <c:spPr>
            <a:solidFill>
              <a:schemeClr val="accent2">
                <a:lumMod val="80000"/>
                <a:lumOff val="2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Dashboard'!$BI$80:$BL$80</c:f>
              <c:numCache>
                <c:formatCode>0.00E+00</c:formatCode>
                <c:ptCount val="4"/>
                <c:pt idx="0">
                  <c:v>30.195216324761752</c:v>
                </c:pt>
                <c:pt idx="1">
                  <c:v>30.618884138290341</c:v>
                </c:pt>
                <c:pt idx="2">
                  <c:v>30.906014717466569</c:v>
                </c:pt>
                <c:pt idx="3">
                  <c:v>31.657084959976032</c:v>
                </c:pt>
              </c:numCache>
            </c:numRef>
          </c:val>
          <c:extLst>
            <c:ext xmlns:c16="http://schemas.microsoft.com/office/drawing/2014/chart" uri="{C3380CC4-5D6E-409C-BE32-E72D297353CC}">
              <c16:uniqueId val="{00000086-DC2B-4E64-906B-00C0148F3380}"/>
            </c:ext>
          </c:extLst>
        </c:ser>
        <c:ser>
          <c:idx val="14"/>
          <c:order val="14"/>
          <c:tx>
            <c:strRef>
              <c:f>'Main Dashboard'!$BG$81:$BH$81</c:f>
              <c:strCache>
                <c:ptCount val="2"/>
                <c:pt idx="0">
                  <c:v>Metallurgical Grade Silicon Production</c:v>
                </c:pt>
                <c:pt idx="1">
                  <c:v>Wind, Solar, Geothermal </c:v>
                </c:pt>
              </c:strCache>
            </c:strRef>
          </c:tx>
          <c:spPr>
            <a:solidFill>
              <a:schemeClr val="accent3">
                <a:lumMod val="80000"/>
                <a:lumOff val="2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Dashboard'!$BI$81:$BL$81</c:f>
              <c:numCache>
                <c:formatCode>0.00E+00</c:formatCode>
                <c:ptCount val="4"/>
                <c:pt idx="0">
                  <c:v>1.5776838800286677</c:v>
                </c:pt>
                <c:pt idx="1">
                  <c:v>3.094241695618194</c:v>
                </c:pt>
                <c:pt idx="2">
                  <c:v>3.1217051126254241</c:v>
                </c:pt>
                <c:pt idx="3">
                  <c:v>4.9901545630083959</c:v>
                </c:pt>
              </c:numCache>
            </c:numRef>
          </c:val>
          <c:extLst>
            <c:ext xmlns:c16="http://schemas.microsoft.com/office/drawing/2014/chart" uri="{C3380CC4-5D6E-409C-BE32-E72D297353CC}">
              <c16:uniqueId val="{00000087-DC2B-4E64-906B-00C0148F3380}"/>
            </c:ext>
          </c:extLst>
        </c:ser>
        <c:ser>
          <c:idx val="15"/>
          <c:order val="15"/>
          <c:tx>
            <c:strRef>
              <c:f>'Main Dashboard'!$BG$82:$BH$82</c:f>
              <c:strCache>
                <c:ptCount val="2"/>
                <c:pt idx="0">
                  <c:v>Metallurgical Grade Silicon Production</c:v>
                </c:pt>
                <c:pt idx="1">
                  <c:v>GWP (kg CO2-Eq) </c:v>
                </c:pt>
              </c:strCache>
            </c:strRef>
          </c:tx>
          <c:spPr>
            <a:solidFill>
              <a:schemeClr val="accent4">
                <a:lumMod val="80000"/>
                <a:lumOff val="2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Dashboard'!$BI$82:$BL$82</c:f>
              <c:numCache>
                <c:formatCode>0.00E+00</c:formatCode>
                <c:ptCount val="4"/>
                <c:pt idx="0">
                  <c:v>24.725128273989089</c:v>
                </c:pt>
                <c:pt idx="1">
                  <c:v>18.075672176598093</c:v>
                </c:pt>
                <c:pt idx="2">
                  <c:v>18.248053967289366</c:v>
                </c:pt>
                <c:pt idx="3">
                  <c:v>15.26934595548515</c:v>
                </c:pt>
              </c:numCache>
            </c:numRef>
          </c:val>
          <c:extLst>
            <c:ext xmlns:c16="http://schemas.microsoft.com/office/drawing/2014/chart" uri="{C3380CC4-5D6E-409C-BE32-E72D297353CC}">
              <c16:uniqueId val="{00000088-DC2B-4E64-906B-00C0148F3380}"/>
            </c:ext>
          </c:extLst>
        </c:ser>
        <c:ser>
          <c:idx val="16"/>
          <c:order val="16"/>
          <c:tx>
            <c:strRef>
              <c:f>'Main Dashboard'!$BG$83:$BH$83</c:f>
              <c:strCache>
                <c:ptCount val="2"/>
                <c:pt idx="0">
                  <c:v>Electronics Grade Silicon Production</c:v>
                </c:pt>
                <c:pt idx="1">
                  <c:v>CED (MJ)</c:v>
                </c:pt>
              </c:strCache>
            </c:strRef>
          </c:tx>
          <c:spPr>
            <a:solidFill>
              <a:schemeClr val="accent5">
                <a:lumMod val="80000"/>
                <a:lumOff val="2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Dashboard'!$BI$83:$BL$83</c:f>
              <c:numCache>
                <c:formatCode>0.00E+00</c:formatCode>
                <c:ptCount val="4"/>
                <c:pt idx="0">
                  <c:v>275.42309124448491</c:v>
                </c:pt>
                <c:pt idx="1">
                  <c:v>260.85603579073785</c:v>
                </c:pt>
                <c:pt idx="2">
                  <c:v>263.37327031786117</c:v>
                </c:pt>
                <c:pt idx="3">
                  <c:v>246.0586205935474</c:v>
                </c:pt>
              </c:numCache>
            </c:numRef>
          </c:val>
          <c:extLst>
            <c:ext xmlns:c16="http://schemas.microsoft.com/office/drawing/2014/chart" uri="{C3380CC4-5D6E-409C-BE32-E72D297353CC}">
              <c16:uniqueId val="{00000089-DC2B-4E64-906B-00C0148F3380}"/>
            </c:ext>
          </c:extLst>
        </c:ser>
        <c:ser>
          <c:idx val="17"/>
          <c:order val="17"/>
          <c:tx>
            <c:strRef>
              <c:f>'Main Dashboard'!$BG$84:$BH$84</c:f>
              <c:strCache>
                <c:ptCount val="2"/>
                <c:pt idx="0">
                  <c:v>Electronics Grade Silicon Production</c:v>
                </c:pt>
                <c:pt idx="1">
                  <c:v>Primary Forest </c:v>
                </c:pt>
              </c:strCache>
            </c:strRef>
          </c:tx>
          <c:spPr>
            <a:solidFill>
              <a:schemeClr val="accent6">
                <a:lumMod val="80000"/>
                <a:lumOff val="2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Dashboard'!$BI$84:$BL$84</c:f>
              <c:numCache>
                <c:formatCode>0.00E+00</c:formatCode>
                <c:ptCount val="4"/>
                <c:pt idx="0">
                  <c:v>1.0297959743983502E-3</c:v>
                </c:pt>
                <c:pt idx="1">
                  <c:v>5.9006045913883448E-3</c:v>
                </c:pt>
                <c:pt idx="2">
                  <c:v>5.9353504414712205E-3</c:v>
                </c:pt>
                <c:pt idx="3">
                  <c:v>9.8552545714075657E-4</c:v>
                </c:pt>
              </c:numCache>
            </c:numRef>
          </c:val>
          <c:extLst>
            <c:ext xmlns:c16="http://schemas.microsoft.com/office/drawing/2014/chart" uri="{C3380CC4-5D6E-409C-BE32-E72D297353CC}">
              <c16:uniqueId val="{0000008A-DC2B-4E64-906B-00C0148F3380}"/>
            </c:ext>
          </c:extLst>
        </c:ser>
        <c:ser>
          <c:idx val="18"/>
          <c:order val="18"/>
          <c:tx>
            <c:strRef>
              <c:f>'Main Dashboard'!$BG$85:$BH$85</c:f>
              <c:strCache>
                <c:ptCount val="2"/>
                <c:pt idx="0">
                  <c:v>Electronics Grade Silicon Production</c:v>
                </c:pt>
                <c:pt idx="1">
                  <c:v>Fossil </c:v>
                </c:pt>
              </c:strCache>
            </c:strRef>
          </c:tx>
          <c:spPr>
            <a:solidFill>
              <a:schemeClr val="accent1">
                <a:lumMod val="8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Dashboard'!$BI$85:$BL$85</c:f>
              <c:numCache>
                <c:formatCode>0.00E+00</c:formatCode>
                <c:ptCount val="4"/>
                <c:pt idx="0">
                  <c:v>218.66627324811589</c:v>
                </c:pt>
                <c:pt idx="1">
                  <c:v>187.0364664624241</c:v>
                </c:pt>
                <c:pt idx="2">
                  <c:v>189.73050369553829</c:v>
                </c:pt>
                <c:pt idx="3">
                  <c:v>152.69204821992523</c:v>
                </c:pt>
              </c:numCache>
            </c:numRef>
          </c:val>
          <c:extLst>
            <c:ext xmlns:c16="http://schemas.microsoft.com/office/drawing/2014/chart" uri="{C3380CC4-5D6E-409C-BE32-E72D297353CC}">
              <c16:uniqueId val="{0000008B-DC2B-4E64-906B-00C0148F3380}"/>
            </c:ext>
          </c:extLst>
        </c:ser>
        <c:ser>
          <c:idx val="19"/>
          <c:order val="19"/>
          <c:tx>
            <c:strRef>
              <c:f>'Main Dashboard'!$BG$86:$BH$86</c:f>
              <c:strCache>
                <c:ptCount val="2"/>
                <c:pt idx="0">
                  <c:v>Electronics Grade Silicon Production</c:v>
                </c:pt>
                <c:pt idx="1">
                  <c:v>Water </c:v>
                </c:pt>
              </c:strCache>
            </c:strRef>
          </c:tx>
          <c:spPr>
            <a:solidFill>
              <a:schemeClr val="accent2">
                <a:lumMod val="8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Dashboard'!$BI$86:$BL$86</c:f>
              <c:numCache>
                <c:formatCode>0.00E+00</c:formatCode>
                <c:ptCount val="4"/>
                <c:pt idx="0">
                  <c:v>37.268789216404024</c:v>
                </c:pt>
                <c:pt idx="1">
                  <c:v>35.716567636658667</c:v>
                </c:pt>
                <c:pt idx="2">
                  <c:v>35.777118058935983</c:v>
                </c:pt>
                <c:pt idx="3">
                  <c:v>29.756587249653624</c:v>
                </c:pt>
              </c:numCache>
            </c:numRef>
          </c:val>
          <c:extLst>
            <c:ext xmlns:c16="http://schemas.microsoft.com/office/drawing/2014/chart" uri="{C3380CC4-5D6E-409C-BE32-E72D297353CC}">
              <c16:uniqueId val="{0000008C-DC2B-4E64-906B-00C0148F3380}"/>
            </c:ext>
          </c:extLst>
        </c:ser>
        <c:ser>
          <c:idx val="20"/>
          <c:order val="20"/>
          <c:tx>
            <c:strRef>
              <c:f>'Main Dashboard'!$BG$87:$BH$87</c:f>
              <c:strCache>
                <c:ptCount val="2"/>
                <c:pt idx="0">
                  <c:v>Electronics Grade Silicon Production</c:v>
                </c:pt>
                <c:pt idx="1">
                  <c:v>Nuclear </c:v>
                </c:pt>
              </c:strCache>
            </c:strRef>
          </c:tx>
          <c:spPr>
            <a:solidFill>
              <a:schemeClr val="accent3">
                <a:lumMod val="8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Dashboard'!$BI$87:$BL$87</c:f>
              <c:numCache>
                <c:formatCode>0.00E+00</c:formatCode>
                <c:ptCount val="4"/>
                <c:pt idx="0">
                  <c:v>10.841252508540194</c:v>
                </c:pt>
                <c:pt idx="1">
                  <c:v>27.927811559036517</c:v>
                </c:pt>
                <c:pt idx="2">
                  <c:v>27.623827540828543</c:v>
                </c:pt>
                <c:pt idx="3">
                  <c:v>49.129618440719241</c:v>
                </c:pt>
              </c:numCache>
            </c:numRef>
          </c:val>
          <c:extLst>
            <c:ext xmlns:c16="http://schemas.microsoft.com/office/drawing/2014/chart" uri="{C3380CC4-5D6E-409C-BE32-E72D297353CC}">
              <c16:uniqueId val="{0000008D-DC2B-4E64-906B-00C0148F3380}"/>
            </c:ext>
          </c:extLst>
        </c:ser>
        <c:ser>
          <c:idx val="21"/>
          <c:order val="21"/>
          <c:tx>
            <c:strRef>
              <c:f>'Main Dashboard'!$BG$88:$BH$88</c:f>
              <c:strCache>
                <c:ptCount val="2"/>
                <c:pt idx="0">
                  <c:v>Electronics Grade Silicon Production</c:v>
                </c:pt>
                <c:pt idx="1">
                  <c:v>Biomass</c:v>
                </c:pt>
              </c:strCache>
            </c:strRef>
          </c:tx>
          <c:spPr>
            <a:solidFill>
              <a:schemeClr val="accent4">
                <a:lumMod val="8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Dashboard'!$BI$88:$BL$88</c:f>
              <c:numCache>
                <c:formatCode>0.00E+00</c:formatCode>
                <c:ptCount val="4"/>
                <c:pt idx="0">
                  <c:v>6.70527257996235</c:v>
                </c:pt>
                <c:pt idx="1">
                  <c:v>6.6661680784583544</c:v>
                </c:pt>
                <c:pt idx="2">
                  <c:v>6.7002830987452962</c:v>
                </c:pt>
                <c:pt idx="3">
                  <c:v>8.0411640142307874</c:v>
                </c:pt>
              </c:numCache>
            </c:numRef>
          </c:val>
          <c:extLst>
            <c:ext xmlns:c16="http://schemas.microsoft.com/office/drawing/2014/chart" uri="{C3380CC4-5D6E-409C-BE32-E72D297353CC}">
              <c16:uniqueId val="{0000008E-DC2B-4E64-906B-00C0148F3380}"/>
            </c:ext>
          </c:extLst>
        </c:ser>
        <c:ser>
          <c:idx val="22"/>
          <c:order val="22"/>
          <c:tx>
            <c:strRef>
              <c:f>'Main Dashboard'!$BG$89:$BH$89</c:f>
              <c:strCache>
                <c:ptCount val="2"/>
                <c:pt idx="0">
                  <c:v>Electronics Grade Silicon Production</c:v>
                </c:pt>
                <c:pt idx="1">
                  <c:v>Wind, Solar, Geothermal </c:v>
                </c:pt>
              </c:strCache>
            </c:strRef>
          </c:tx>
          <c:spPr>
            <a:solidFill>
              <a:schemeClr val="accent5">
                <a:lumMod val="8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Dashboard'!$BI$89:$BL$89</c:f>
              <c:numCache>
                <c:formatCode>0.00E+00</c:formatCode>
                <c:ptCount val="4"/>
                <c:pt idx="0">
                  <c:v>1.9404738954880139</c:v>
                </c:pt>
                <c:pt idx="1">
                  <c:v>3.503121449568884</c:v>
                </c:pt>
                <c:pt idx="2">
                  <c:v>3.5356025733716532</c:v>
                </c:pt>
                <c:pt idx="3">
                  <c:v>6.438217143561392</c:v>
                </c:pt>
              </c:numCache>
            </c:numRef>
          </c:val>
          <c:extLst>
            <c:ext xmlns:c16="http://schemas.microsoft.com/office/drawing/2014/chart" uri="{C3380CC4-5D6E-409C-BE32-E72D297353CC}">
              <c16:uniqueId val="{0000008F-DC2B-4E64-906B-00C0148F3380}"/>
            </c:ext>
          </c:extLst>
        </c:ser>
        <c:ser>
          <c:idx val="23"/>
          <c:order val="23"/>
          <c:tx>
            <c:strRef>
              <c:f>'Main Dashboard'!$BG$90:$BH$90</c:f>
              <c:strCache>
                <c:ptCount val="2"/>
                <c:pt idx="0">
                  <c:v>Electronics Grade Silicon Production</c:v>
                </c:pt>
                <c:pt idx="1">
                  <c:v>GWP (kg CO2-Eq) </c:v>
                </c:pt>
              </c:strCache>
            </c:strRef>
          </c:tx>
          <c:spPr>
            <a:solidFill>
              <a:schemeClr val="accent6">
                <a:lumMod val="8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Dashboard'!$BI$90:$BL$90</c:f>
              <c:numCache>
                <c:formatCode>0.00E+00</c:formatCode>
                <c:ptCount val="4"/>
                <c:pt idx="0">
                  <c:v>23.424257042625925</c:v>
                </c:pt>
                <c:pt idx="1">
                  <c:v>15.673265434646646</c:v>
                </c:pt>
                <c:pt idx="2">
                  <c:v>15.828325915597819</c:v>
                </c:pt>
                <c:pt idx="3">
                  <c:v>12.34544364319212</c:v>
                </c:pt>
              </c:numCache>
            </c:numRef>
          </c:val>
          <c:extLst>
            <c:ext xmlns:c16="http://schemas.microsoft.com/office/drawing/2014/chart" uri="{C3380CC4-5D6E-409C-BE32-E72D297353CC}">
              <c16:uniqueId val="{00000090-DC2B-4E64-906B-00C0148F3380}"/>
            </c:ext>
          </c:extLst>
        </c:ser>
        <c:ser>
          <c:idx val="24"/>
          <c:order val="24"/>
          <c:tx>
            <c:strRef>
              <c:f>'Main Dashboard'!$BG$91:$BH$91</c:f>
              <c:strCache>
                <c:ptCount val="2"/>
                <c:pt idx="0">
                  <c:v>Solar Grade Silicon Production</c:v>
                </c:pt>
                <c:pt idx="1">
                  <c:v>CED (MJ)</c:v>
                </c:pt>
              </c:strCache>
            </c:strRef>
          </c:tx>
          <c:spPr>
            <a:solidFill>
              <a:schemeClr val="accent1">
                <a:lumMod val="60000"/>
                <a:lumOff val="4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Dashboard'!$BI$91:$BL$91</c:f>
              <c:numCache>
                <c:formatCode>0.00E+00</c:formatCode>
                <c:ptCount val="4"/>
                <c:pt idx="0">
                  <c:v>1257.729551403374</c:v>
                </c:pt>
                <c:pt idx="1">
                  <c:v>1193.3466358090873</c:v>
                </c:pt>
                <c:pt idx="2">
                  <c:v>1205.6633489558262</c:v>
                </c:pt>
                <c:pt idx="3">
                  <c:v>1150.9611861299161</c:v>
                </c:pt>
              </c:numCache>
            </c:numRef>
          </c:val>
          <c:extLst>
            <c:ext xmlns:c16="http://schemas.microsoft.com/office/drawing/2014/chart" uri="{C3380CC4-5D6E-409C-BE32-E72D297353CC}">
              <c16:uniqueId val="{00000091-DC2B-4E64-906B-00C0148F3380}"/>
            </c:ext>
          </c:extLst>
        </c:ser>
        <c:ser>
          <c:idx val="25"/>
          <c:order val="25"/>
          <c:tx>
            <c:strRef>
              <c:f>'Main Dashboard'!$BG$92:$BH$92</c:f>
              <c:strCache>
                <c:ptCount val="2"/>
                <c:pt idx="0">
                  <c:v>Solar Grade Silicon Production</c:v>
                </c:pt>
                <c:pt idx="1">
                  <c:v>Primary Forest </c:v>
                </c:pt>
              </c:strCache>
            </c:strRef>
          </c:tx>
          <c:spPr>
            <a:solidFill>
              <a:schemeClr val="accent2">
                <a:lumMod val="60000"/>
                <a:lumOff val="4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Dashboard'!$BI$92:$BL$92</c:f>
              <c:numCache>
                <c:formatCode>0.00E+00</c:formatCode>
                <c:ptCount val="4"/>
                <c:pt idx="0">
                  <c:v>4.9283982413886786E-3</c:v>
                </c:pt>
                <c:pt idx="1">
                  <c:v>2.3199433934690133E-2</c:v>
                </c:pt>
                <c:pt idx="2">
                  <c:v>2.3359399743558096E-2</c:v>
                </c:pt>
                <c:pt idx="3">
                  <c:v>4.9296258189232972E-3</c:v>
                </c:pt>
              </c:numCache>
            </c:numRef>
          </c:val>
          <c:extLst>
            <c:ext xmlns:c16="http://schemas.microsoft.com/office/drawing/2014/chart" uri="{C3380CC4-5D6E-409C-BE32-E72D297353CC}">
              <c16:uniqueId val="{00000092-DC2B-4E64-906B-00C0148F3380}"/>
            </c:ext>
          </c:extLst>
        </c:ser>
        <c:ser>
          <c:idx val="26"/>
          <c:order val="26"/>
          <c:tx>
            <c:strRef>
              <c:f>'Main Dashboard'!$BG$93:$BH$93</c:f>
              <c:strCache>
                <c:ptCount val="2"/>
                <c:pt idx="0">
                  <c:v>Solar Grade Silicon Production</c:v>
                </c:pt>
                <c:pt idx="1">
                  <c:v>Fossil </c:v>
                </c:pt>
              </c:strCache>
            </c:strRef>
          </c:tx>
          <c:spPr>
            <a:solidFill>
              <a:schemeClr val="accent3">
                <a:lumMod val="60000"/>
                <a:lumOff val="4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Dashboard'!$BI$93:$BL$93</c:f>
              <c:numCache>
                <c:formatCode>0.00E+00</c:formatCode>
                <c:ptCount val="4"/>
                <c:pt idx="0">
                  <c:v>851.50360751284427</c:v>
                </c:pt>
                <c:pt idx="1">
                  <c:v>728.26637195464934</c:v>
                </c:pt>
                <c:pt idx="2">
                  <c:v>735.96788959149433</c:v>
                </c:pt>
                <c:pt idx="3">
                  <c:v>623.53106673919217</c:v>
                </c:pt>
              </c:numCache>
            </c:numRef>
          </c:val>
          <c:extLst>
            <c:ext xmlns:c16="http://schemas.microsoft.com/office/drawing/2014/chart" uri="{C3380CC4-5D6E-409C-BE32-E72D297353CC}">
              <c16:uniqueId val="{00000093-DC2B-4E64-906B-00C0148F3380}"/>
            </c:ext>
          </c:extLst>
        </c:ser>
        <c:ser>
          <c:idx val="27"/>
          <c:order val="27"/>
          <c:tx>
            <c:strRef>
              <c:f>'Main Dashboard'!$BG$94:$BH$94</c:f>
              <c:strCache>
                <c:ptCount val="2"/>
                <c:pt idx="0">
                  <c:v>Solar Grade Silicon Production</c:v>
                </c:pt>
                <c:pt idx="1">
                  <c:v>Water </c:v>
                </c:pt>
              </c:strCache>
            </c:strRef>
          </c:tx>
          <c:spPr>
            <a:solidFill>
              <a:schemeClr val="accent4">
                <a:lumMod val="60000"/>
                <a:lumOff val="4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Dashboard'!$BI$94:$BL$94</c:f>
              <c:numCache>
                <c:formatCode>0.00E+00</c:formatCode>
                <c:ptCount val="4"/>
                <c:pt idx="0">
                  <c:v>330.50766974556547</c:v>
                </c:pt>
                <c:pt idx="1">
                  <c:v>317.69875316327648</c:v>
                </c:pt>
                <c:pt idx="2">
                  <c:v>320.52866601833944</c:v>
                </c:pt>
                <c:pt idx="3">
                  <c:v>294.1160346728567</c:v>
                </c:pt>
              </c:numCache>
            </c:numRef>
          </c:val>
          <c:extLst>
            <c:ext xmlns:c16="http://schemas.microsoft.com/office/drawing/2014/chart" uri="{C3380CC4-5D6E-409C-BE32-E72D297353CC}">
              <c16:uniqueId val="{00000094-DC2B-4E64-906B-00C0148F3380}"/>
            </c:ext>
          </c:extLst>
        </c:ser>
        <c:ser>
          <c:idx val="28"/>
          <c:order val="28"/>
          <c:tx>
            <c:strRef>
              <c:f>'Main Dashboard'!$BG$95:$BH$95</c:f>
              <c:strCache>
                <c:ptCount val="2"/>
                <c:pt idx="0">
                  <c:v>Solar Grade Silicon Production</c:v>
                </c:pt>
                <c:pt idx="1">
                  <c:v>Nuclear </c:v>
                </c:pt>
              </c:strCache>
            </c:strRef>
          </c:tx>
          <c:spPr>
            <a:solidFill>
              <a:schemeClr val="accent5">
                <a:lumMod val="60000"/>
                <a:lumOff val="4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Dashboard'!$BI$95:$BL$95</c:f>
              <c:numCache>
                <c:formatCode>0.00E+00</c:formatCode>
                <c:ptCount val="4"/>
                <c:pt idx="0">
                  <c:v>35.677602055147133</c:v>
                </c:pt>
                <c:pt idx="1">
                  <c:v>99.817522685324874</c:v>
                </c:pt>
                <c:pt idx="2">
                  <c:v>101.07201133852641</c:v>
                </c:pt>
                <c:pt idx="3">
                  <c:v>175.31259041378772</c:v>
                </c:pt>
              </c:numCache>
            </c:numRef>
          </c:val>
          <c:extLst>
            <c:ext xmlns:c16="http://schemas.microsoft.com/office/drawing/2014/chart" uri="{C3380CC4-5D6E-409C-BE32-E72D297353CC}">
              <c16:uniqueId val="{00000095-DC2B-4E64-906B-00C0148F3380}"/>
            </c:ext>
          </c:extLst>
        </c:ser>
        <c:ser>
          <c:idx val="29"/>
          <c:order val="29"/>
          <c:tx>
            <c:strRef>
              <c:f>'Main Dashboard'!$BG$96:$BH$96</c:f>
              <c:strCache>
                <c:ptCount val="2"/>
                <c:pt idx="0">
                  <c:v>Solar Grade Silicon Production</c:v>
                </c:pt>
                <c:pt idx="1">
                  <c:v>Biomass</c:v>
                </c:pt>
              </c:strCache>
            </c:strRef>
          </c:tx>
          <c:spPr>
            <a:solidFill>
              <a:schemeClr val="accent6">
                <a:lumMod val="60000"/>
                <a:lumOff val="4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Dashboard'!$BI$96:$BL$96</c:f>
              <c:numCache>
                <c:formatCode>0.00E+00</c:formatCode>
                <c:ptCount val="4"/>
                <c:pt idx="0">
                  <c:v>33.646617335016813</c:v>
                </c:pt>
                <c:pt idx="1">
                  <c:v>34.510213455753814</c:v>
                </c:pt>
                <c:pt idx="2">
                  <c:v>34.868959014862448</c:v>
                </c:pt>
                <c:pt idx="3">
                  <c:v>38.543031535115041</c:v>
                </c:pt>
              </c:numCache>
            </c:numRef>
          </c:val>
          <c:extLst>
            <c:ext xmlns:c16="http://schemas.microsoft.com/office/drawing/2014/chart" uri="{C3380CC4-5D6E-409C-BE32-E72D297353CC}">
              <c16:uniqueId val="{00000096-DC2B-4E64-906B-00C0148F3380}"/>
            </c:ext>
          </c:extLst>
        </c:ser>
        <c:ser>
          <c:idx val="30"/>
          <c:order val="30"/>
          <c:tx>
            <c:strRef>
              <c:f>'Main Dashboard'!$BG$97:$BH$97</c:f>
              <c:strCache>
                <c:ptCount val="2"/>
                <c:pt idx="0">
                  <c:v>Solar Grade Silicon Production</c:v>
                </c:pt>
                <c:pt idx="1">
                  <c:v>Wind, Solar, Geothermal </c:v>
                </c:pt>
              </c:strCache>
            </c:strRef>
          </c:tx>
          <c:spPr>
            <a:solidFill>
              <a:schemeClr val="accent1">
                <a:lumMod val="5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Dashboard'!$BI$97:$BL$97</c:f>
              <c:numCache>
                <c:formatCode>0.00E+00</c:formatCode>
                <c:ptCount val="4"/>
                <c:pt idx="0">
                  <c:v>6.3891263565587995</c:v>
                </c:pt>
                <c:pt idx="1">
                  <c:v>13.03057511614848</c:v>
                </c:pt>
                <c:pt idx="2">
                  <c:v>13.202463592860092</c:v>
                </c:pt>
                <c:pt idx="3">
                  <c:v>19.453533143145535</c:v>
                </c:pt>
              </c:numCache>
            </c:numRef>
          </c:val>
          <c:extLst>
            <c:ext xmlns:c16="http://schemas.microsoft.com/office/drawing/2014/chart" uri="{C3380CC4-5D6E-409C-BE32-E72D297353CC}">
              <c16:uniqueId val="{00000097-DC2B-4E64-906B-00C0148F3380}"/>
            </c:ext>
          </c:extLst>
        </c:ser>
        <c:ser>
          <c:idx val="31"/>
          <c:order val="31"/>
          <c:tx>
            <c:strRef>
              <c:f>'Main Dashboard'!$BG$98:$BH$98</c:f>
              <c:strCache>
                <c:ptCount val="2"/>
                <c:pt idx="0">
                  <c:v>Solar Grade Silicon Production</c:v>
                </c:pt>
                <c:pt idx="1">
                  <c:v>GWP (kg CO2-Eq) </c:v>
                </c:pt>
              </c:strCache>
            </c:strRef>
          </c:tx>
          <c:spPr>
            <a:solidFill>
              <a:schemeClr val="accent2">
                <a:lumMod val="5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Dashboard'!$BI$98:$BL$98</c:f>
              <c:numCache>
                <c:formatCode>0.00E+00</c:formatCode>
                <c:ptCount val="4"/>
                <c:pt idx="0">
                  <c:v>88.542759948705026</c:v>
                </c:pt>
                <c:pt idx="1">
                  <c:v>59.903565284121463</c:v>
                </c:pt>
                <c:pt idx="2">
                  <c:v>60.482423357067503</c:v>
                </c:pt>
                <c:pt idx="3">
                  <c:v>49.444487316585487</c:v>
                </c:pt>
              </c:numCache>
            </c:numRef>
          </c:val>
          <c:extLst>
            <c:ext xmlns:c16="http://schemas.microsoft.com/office/drawing/2014/chart" uri="{C3380CC4-5D6E-409C-BE32-E72D297353CC}">
              <c16:uniqueId val="{00000098-DC2B-4E64-906B-00C0148F3380}"/>
            </c:ext>
          </c:extLst>
        </c:ser>
        <c:ser>
          <c:idx val="32"/>
          <c:order val="32"/>
          <c:tx>
            <c:strRef>
              <c:f>'Main Dashboard'!$BG$99:$BH$99</c:f>
              <c:strCache>
                <c:ptCount val="2"/>
                <c:pt idx="0">
                  <c:v>Multi-Si Crystal Production</c:v>
                </c:pt>
                <c:pt idx="1">
                  <c:v>CED (MJ)</c:v>
                </c:pt>
              </c:strCache>
            </c:strRef>
          </c:tx>
          <c:spPr>
            <a:solidFill>
              <a:schemeClr val="accent3">
                <a:lumMod val="5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Dashboard'!$BI$99:$BL$99</c:f>
              <c:numCache>
                <c:formatCode>0.00E+00</c:formatCode>
                <c:ptCount val="4"/>
                <c:pt idx="0">
                  <c:v>1658.5737248831704</c:v>
                </c:pt>
                <c:pt idx="1">
                  <c:v>1705.4931010866985</c:v>
                </c:pt>
                <c:pt idx="2">
                  <c:v>1722.8246621513738</c:v>
                </c:pt>
                <c:pt idx="3">
                  <c:v>1631.7950697531858</c:v>
                </c:pt>
              </c:numCache>
            </c:numRef>
          </c:val>
          <c:extLst>
            <c:ext xmlns:c16="http://schemas.microsoft.com/office/drawing/2014/chart" uri="{C3380CC4-5D6E-409C-BE32-E72D297353CC}">
              <c16:uniqueId val="{00000099-DC2B-4E64-906B-00C0148F3380}"/>
            </c:ext>
          </c:extLst>
        </c:ser>
        <c:ser>
          <c:idx val="33"/>
          <c:order val="33"/>
          <c:tx>
            <c:strRef>
              <c:f>'Main Dashboard'!$BG$100:$BH$100</c:f>
              <c:strCache>
                <c:ptCount val="2"/>
                <c:pt idx="0">
                  <c:v>Multi-Si Crystal Production</c:v>
                </c:pt>
                <c:pt idx="1">
                  <c:v>Primary Forest </c:v>
                </c:pt>
              </c:strCache>
            </c:strRef>
          </c:tx>
          <c:spPr>
            <a:solidFill>
              <a:schemeClr val="accent4">
                <a:lumMod val="5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Dashboard'!$BI$100:$BL$100</c:f>
              <c:numCache>
                <c:formatCode>0.00E+00</c:formatCode>
                <c:ptCount val="4"/>
                <c:pt idx="0">
                  <c:v>8.7260165658938887E-3</c:v>
                </c:pt>
                <c:pt idx="1">
                  <c:v>3.4710885362408433E-2</c:v>
                </c:pt>
                <c:pt idx="2">
                  <c:v>3.4935142823477504E-2</c:v>
                </c:pt>
                <c:pt idx="3">
                  <c:v>6.6601085171772087E-3</c:v>
                </c:pt>
              </c:numCache>
            </c:numRef>
          </c:val>
          <c:extLst>
            <c:ext xmlns:c16="http://schemas.microsoft.com/office/drawing/2014/chart" uri="{C3380CC4-5D6E-409C-BE32-E72D297353CC}">
              <c16:uniqueId val="{0000009A-DC2B-4E64-906B-00C0148F3380}"/>
            </c:ext>
          </c:extLst>
        </c:ser>
        <c:ser>
          <c:idx val="34"/>
          <c:order val="34"/>
          <c:tx>
            <c:strRef>
              <c:f>'Main Dashboard'!$BG$101:$BH$101</c:f>
              <c:strCache>
                <c:ptCount val="2"/>
                <c:pt idx="0">
                  <c:v>Multi-Si Crystal Production</c:v>
                </c:pt>
                <c:pt idx="1">
                  <c:v>Fossil </c:v>
                </c:pt>
              </c:strCache>
            </c:strRef>
          </c:tx>
          <c:spPr>
            <a:solidFill>
              <a:schemeClr val="accent5">
                <a:lumMod val="5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Dashboard'!$BI$101:$BL$101</c:f>
              <c:numCache>
                <c:formatCode>0.00E+00</c:formatCode>
                <c:ptCount val="4"/>
                <c:pt idx="0">
                  <c:v>1200.5702072718843</c:v>
                </c:pt>
                <c:pt idx="1">
                  <c:v>1106.696591698402</c:v>
                </c:pt>
                <c:pt idx="2">
                  <c:v>1118.8139961772431</c:v>
                </c:pt>
                <c:pt idx="3">
                  <c:v>929.25717404575232</c:v>
                </c:pt>
              </c:numCache>
            </c:numRef>
          </c:val>
          <c:extLst>
            <c:ext xmlns:c16="http://schemas.microsoft.com/office/drawing/2014/chart" uri="{C3380CC4-5D6E-409C-BE32-E72D297353CC}">
              <c16:uniqueId val="{0000009B-DC2B-4E64-906B-00C0148F3380}"/>
            </c:ext>
          </c:extLst>
        </c:ser>
        <c:ser>
          <c:idx val="35"/>
          <c:order val="35"/>
          <c:tx>
            <c:strRef>
              <c:f>'Main Dashboard'!$BG$102:$BH$102</c:f>
              <c:strCache>
                <c:ptCount val="2"/>
                <c:pt idx="0">
                  <c:v>Multi-Si Crystal Production</c:v>
                </c:pt>
                <c:pt idx="1">
                  <c:v>Water </c:v>
                </c:pt>
              </c:strCache>
            </c:strRef>
          </c:tx>
          <c:spPr>
            <a:solidFill>
              <a:schemeClr val="accent6">
                <a:lumMod val="5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Dashboard'!$BI$102:$BL$102</c:f>
              <c:numCache>
                <c:formatCode>0.00E+00</c:formatCode>
                <c:ptCount val="4"/>
                <c:pt idx="0">
                  <c:v>337.21227037077045</c:v>
                </c:pt>
                <c:pt idx="1">
                  <c:v>369.21231561484757</c:v>
                </c:pt>
                <c:pt idx="2">
                  <c:v>372.25535537053929</c:v>
                </c:pt>
                <c:pt idx="3">
                  <c:v>331.94547691334412</c:v>
                </c:pt>
              </c:numCache>
            </c:numRef>
          </c:val>
          <c:extLst>
            <c:ext xmlns:c16="http://schemas.microsoft.com/office/drawing/2014/chart" uri="{C3380CC4-5D6E-409C-BE32-E72D297353CC}">
              <c16:uniqueId val="{0000009C-DC2B-4E64-906B-00C0148F3380}"/>
            </c:ext>
          </c:extLst>
        </c:ser>
        <c:ser>
          <c:idx val="36"/>
          <c:order val="36"/>
          <c:tx>
            <c:strRef>
              <c:f>'Main Dashboard'!$BG$103:$BH$103</c:f>
              <c:strCache>
                <c:ptCount val="2"/>
                <c:pt idx="0">
                  <c:v>Multi-Si Crystal Production</c:v>
                </c:pt>
                <c:pt idx="1">
                  <c:v>Nuclear </c:v>
                </c:pt>
              </c:strCache>
            </c:strRef>
          </c:tx>
          <c:spPr>
            <a:solidFill>
              <a:schemeClr val="accent1">
                <a:lumMod val="70000"/>
                <a:lumOff val="3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Dashboard'!$BI$103:$BL$103</c:f>
              <c:numCache>
                <c:formatCode>0.00E+00</c:formatCode>
                <c:ptCount val="4"/>
                <c:pt idx="0">
                  <c:v>66.510602686119668</c:v>
                </c:pt>
                <c:pt idx="1">
                  <c:v>163.6400506619766</c:v>
                </c:pt>
                <c:pt idx="2">
                  <c:v>165.11758029768211</c:v>
                </c:pt>
                <c:pt idx="3">
                  <c:v>286.42727515622306</c:v>
                </c:pt>
              </c:numCache>
            </c:numRef>
          </c:val>
          <c:extLst>
            <c:ext xmlns:c16="http://schemas.microsoft.com/office/drawing/2014/chart" uri="{C3380CC4-5D6E-409C-BE32-E72D297353CC}">
              <c16:uniqueId val="{0000009D-DC2B-4E64-906B-00C0148F3380}"/>
            </c:ext>
          </c:extLst>
        </c:ser>
        <c:ser>
          <c:idx val="37"/>
          <c:order val="37"/>
          <c:tx>
            <c:strRef>
              <c:f>'Main Dashboard'!$BG$104:$BH$104</c:f>
              <c:strCache>
                <c:ptCount val="2"/>
                <c:pt idx="0">
                  <c:v>Multi-Si Crystal Production</c:v>
                </c:pt>
                <c:pt idx="1">
                  <c:v>Biomass</c:v>
                </c:pt>
              </c:strCache>
            </c:strRef>
          </c:tx>
          <c:spPr>
            <a:solidFill>
              <a:schemeClr val="accent2">
                <a:lumMod val="70000"/>
                <a:lumOff val="3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Dashboard'!$BI$104:$BL$104</c:f>
              <c:numCache>
                <c:formatCode>0.00E+00</c:formatCode>
                <c:ptCount val="4"/>
                <c:pt idx="0">
                  <c:v>41.128654798474493</c:v>
                </c:pt>
                <c:pt idx="1">
                  <c:v>44.680837357091107</c:v>
                </c:pt>
                <c:pt idx="2">
                  <c:v>45.106025559051375</c:v>
                </c:pt>
                <c:pt idx="3">
                  <c:v>51.503329124137757</c:v>
                </c:pt>
              </c:numCache>
            </c:numRef>
          </c:val>
          <c:extLst>
            <c:ext xmlns:c16="http://schemas.microsoft.com/office/drawing/2014/chart" uri="{C3380CC4-5D6E-409C-BE32-E72D297353CC}">
              <c16:uniqueId val="{0000009E-DC2B-4E64-906B-00C0148F3380}"/>
            </c:ext>
          </c:extLst>
        </c:ser>
        <c:ser>
          <c:idx val="38"/>
          <c:order val="38"/>
          <c:tx>
            <c:strRef>
              <c:f>'Main Dashboard'!$BG$105:$BH$105</c:f>
              <c:strCache>
                <c:ptCount val="2"/>
                <c:pt idx="0">
                  <c:v>Multi-Si Crystal Production</c:v>
                </c:pt>
                <c:pt idx="1">
                  <c:v>Wind, Solar, Geothermal </c:v>
                </c:pt>
              </c:strCache>
            </c:strRef>
          </c:tx>
          <c:spPr>
            <a:solidFill>
              <a:schemeClr val="accent3">
                <a:lumMod val="70000"/>
                <a:lumOff val="3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Dashboard'!$BI$105:$BL$105</c:f>
              <c:numCache>
                <c:formatCode>0.00E+00</c:formatCode>
                <c:ptCount val="4"/>
                <c:pt idx="0">
                  <c:v>13.143263739355511</c:v>
                </c:pt>
                <c:pt idx="1">
                  <c:v>21.228594869018981</c:v>
                </c:pt>
                <c:pt idx="2">
                  <c:v>21.496769604034409</c:v>
                </c:pt>
                <c:pt idx="3">
                  <c:v>32.655154405211356</c:v>
                </c:pt>
              </c:numCache>
            </c:numRef>
          </c:val>
          <c:extLst>
            <c:ext xmlns:c16="http://schemas.microsoft.com/office/drawing/2014/chart" uri="{C3380CC4-5D6E-409C-BE32-E72D297353CC}">
              <c16:uniqueId val="{0000009F-DC2B-4E64-906B-00C0148F3380}"/>
            </c:ext>
          </c:extLst>
        </c:ser>
        <c:ser>
          <c:idx val="39"/>
          <c:order val="39"/>
          <c:tx>
            <c:strRef>
              <c:f>'Main Dashboard'!$BG$106:$BH$106</c:f>
              <c:strCache>
                <c:ptCount val="2"/>
                <c:pt idx="0">
                  <c:v>Multi-Si Crystal Production</c:v>
                </c:pt>
                <c:pt idx="1">
                  <c:v>GWP (kg CO2-Eq) </c:v>
                </c:pt>
              </c:strCache>
            </c:strRef>
          </c:tx>
          <c:spPr>
            <a:solidFill>
              <a:schemeClr val="accent4">
                <a:lumMod val="70000"/>
                <a:lumOff val="3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Dashboard'!$BI$106:$BL$106</c:f>
              <c:numCache>
                <c:formatCode>0.00E+00</c:formatCode>
                <c:ptCount val="4"/>
                <c:pt idx="0">
                  <c:v>129.5548275730612</c:v>
                </c:pt>
                <c:pt idx="1">
                  <c:v>92.09180803444427</c:v>
                </c:pt>
                <c:pt idx="2">
                  <c:v>92.960754308447605</c:v>
                </c:pt>
                <c:pt idx="3">
                  <c:v>74.495094301252649</c:v>
                </c:pt>
              </c:numCache>
            </c:numRef>
          </c:val>
          <c:extLst>
            <c:ext xmlns:c16="http://schemas.microsoft.com/office/drawing/2014/chart" uri="{C3380CC4-5D6E-409C-BE32-E72D297353CC}">
              <c16:uniqueId val="{000000A0-DC2B-4E64-906B-00C0148F3380}"/>
            </c:ext>
          </c:extLst>
        </c:ser>
        <c:ser>
          <c:idx val="40"/>
          <c:order val="40"/>
          <c:tx>
            <c:strRef>
              <c:f>'Main Dashboard'!$BG$107:$BH$107</c:f>
              <c:strCache>
                <c:ptCount val="2"/>
                <c:pt idx="0">
                  <c:v>Multi-Si Wafer Production</c:v>
                </c:pt>
                <c:pt idx="1">
                  <c:v>CED (MJ)</c:v>
                </c:pt>
              </c:strCache>
            </c:strRef>
          </c:tx>
          <c:spPr>
            <a:solidFill>
              <a:schemeClr val="accent5">
                <a:lumMod val="70000"/>
                <a:lumOff val="3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Dashboard'!$BI$107:$BL$107</c:f>
              <c:numCache>
                <c:formatCode>0.00E+00</c:formatCode>
                <c:ptCount val="4"/>
                <c:pt idx="0">
                  <c:v>2275.9259966084028</c:v>
                </c:pt>
                <c:pt idx="1">
                  <c:v>2396.7354470782334</c:v>
                </c:pt>
                <c:pt idx="2">
                  <c:v>2420.9849343483575</c:v>
                </c:pt>
                <c:pt idx="3">
                  <c:v>2251.6741839385345</c:v>
                </c:pt>
              </c:numCache>
            </c:numRef>
          </c:val>
          <c:extLst>
            <c:ext xmlns:c16="http://schemas.microsoft.com/office/drawing/2014/chart" uri="{C3380CC4-5D6E-409C-BE32-E72D297353CC}">
              <c16:uniqueId val="{000000A1-DC2B-4E64-906B-00C0148F3380}"/>
            </c:ext>
          </c:extLst>
        </c:ser>
        <c:ser>
          <c:idx val="41"/>
          <c:order val="41"/>
          <c:tx>
            <c:strRef>
              <c:f>'Main Dashboard'!$BG$108:$BH$108</c:f>
              <c:strCache>
                <c:ptCount val="2"/>
                <c:pt idx="0">
                  <c:v>Multi-Si Wafer Production</c:v>
                </c:pt>
                <c:pt idx="1">
                  <c:v>Primary Forest </c:v>
                </c:pt>
              </c:strCache>
            </c:strRef>
          </c:tx>
          <c:spPr>
            <a:solidFill>
              <a:schemeClr val="accent6">
                <a:lumMod val="70000"/>
                <a:lumOff val="3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Dashboard'!$BI$108:$BL$108</c:f>
              <c:numCache>
                <c:formatCode>0.00E+00</c:formatCode>
                <c:ptCount val="4"/>
                <c:pt idx="0">
                  <c:v>8.2408586424356819E-2</c:v>
                </c:pt>
                <c:pt idx="1">
                  <c:v>6.2074401336679998E-2</c:v>
                </c:pt>
                <c:pt idx="2">
                  <c:v>6.256304385092E-2</c:v>
                </c:pt>
                <c:pt idx="3">
                  <c:v>5.8826865791999999E-2</c:v>
                </c:pt>
              </c:numCache>
            </c:numRef>
          </c:val>
          <c:extLst>
            <c:ext xmlns:c16="http://schemas.microsoft.com/office/drawing/2014/chart" uri="{C3380CC4-5D6E-409C-BE32-E72D297353CC}">
              <c16:uniqueId val="{000000A2-DC2B-4E64-906B-00C0148F3380}"/>
            </c:ext>
          </c:extLst>
        </c:ser>
        <c:ser>
          <c:idx val="42"/>
          <c:order val="42"/>
          <c:tx>
            <c:strRef>
              <c:f>'Main Dashboard'!$BG$109:$BH$109</c:f>
              <c:strCache>
                <c:ptCount val="2"/>
                <c:pt idx="0">
                  <c:v>Multi-Si Wafer Production</c:v>
                </c:pt>
                <c:pt idx="1">
                  <c:v>Fossil </c:v>
                </c:pt>
              </c:strCache>
            </c:strRef>
          </c:tx>
          <c:spPr>
            <a:solidFill>
              <a:schemeClr val="accent1">
                <a:lumMod val="7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Dashboard'!$BI$109:$BL$109</c:f>
              <c:numCache>
                <c:formatCode>0.00E+00</c:formatCode>
                <c:ptCount val="4"/>
                <c:pt idx="0">
                  <c:v>1672.8787684918548</c:v>
                </c:pt>
                <c:pt idx="1">
                  <c:v>1684.605102211312</c:v>
                </c:pt>
                <c:pt idx="2">
                  <c:v>1702.4470004251148</c:v>
                </c:pt>
                <c:pt idx="3">
                  <c:v>1593.0770690273282</c:v>
                </c:pt>
              </c:numCache>
            </c:numRef>
          </c:val>
          <c:extLst>
            <c:ext xmlns:c16="http://schemas.microsoft.com/office/drawing/2014/chart" uri="{C3380CC4-5D6E-409C-BE32-E72D297353CC}">
              <c16:uniqueId val="{000000A3-DC2B-4E64-906B-00C0148F3380}"/>
            </c:ext>
          </c:extLst>
        </c:ser>
        <c:ser>
          <c:idx val="43"/>
          <c:order val="43"/>
          <c:tx>
            <c:strRef>
              <c:f>'Main Dashboard'!$BG$110:$BH$110</c:f>
              <c:strCache>
                <c:ptCount val="2"/>
                <c:pt idx="0">
                  <c:v>Multi-Si Wafer Production</c:v>
                </c:pt>
                <c:pt idx="1">
                  <c:v>Water </c:v>
                </c:pt>
              </c:strCache>
            </c:strRef>
          </c:tx>
          <c:spPr>
            <a:solidFill>
              <a:schemeClr val="accent2">
                <a:lumMod val="7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Dashboard'!$BI$110:$BL$110</c:f>
              <c:numCache>
                <c:formatCode>0.00E+00</c:formatCode>
                <c:ptCount val="4"/>
                <c:pt idx="0">
                  <c:v>362.32826339683919</c:v>
                </c:pt>
                <c:pt idx="1">
                  <c:v>394.05604008312997</c:v>
                </c:pt>
                <c:pt idx="2">
                  <c:v>397.34027610033633</c:v>
                </c:pt>
                <c:pt idx="3">
                  <c:v>353.94072334542199</c:v>
                </c:pt>
              </c:numCache>
            </c:numRef>
          </c:val>
          <c:extLst>
            <c:ext xmlns:c16="http://schemas.microsoft.com/office/drawing/2014/chart" uri="{C3380CC4-5D6E-409C-BE32-E72D297353CC}">
              <c16:uniqueId val="{000000A4-DC2B-4E64-906B-00C0148F3380}"/>
            </c:ext>
          </c:extLst>
        </c:ser>
        <c:ser>
          <c:idx val="44"/>
          <c:order val="44"/>
          <c:tx>
            <c:strRef>
              <c:f>'Main Dashboard'!$BG$111:$BH$111</c:f>
              <c:strCache>
                <c:ptCount val="2"/>
                <c:pt idx="0">
                  <c:v>Multi-Si Wafer Production</c:v>
                </c:pt>
                <c:pt idx="1">
                  <c:v>Nuclear </c:v>
                </c:pt>
              </c:strCache>
            </c:strRef>
          </c:tx>
          <c:spPr>
            <a:solidFill>
              <a:schemeClr val="accent3">
                <a:lumMod val="7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Dashboard'!$BI$111:$BL$111</c:f>
              <c:numCache>
                <c:formatCode>0.00E+00</c:formatCode>
                <c:ptCount val="4"/>
                <c:pt idx="0">
                  <c:v>162.89970028721544</c:v>
                </c:pt>
                <c:pt idx="1">
                  <c:v>228.9113137231611</c:v>
                </c:pt>
                <c:pt idx="2">
                  <c:v>231.10367932715914</c:v>
                </c:pt>
                <c:pt idx="3">
                  <c:v>214.371029073648</c:v>
                </c:pt>
              </c:numCache>
            </c:numRef>
          </c:val>
          <c:extLst>
            <c:ext xmlns:c16="http://schemas.microsoft.com/office/drawing/2014/chart" uri="{C3380CC4-5D6E-409C-BE32-E72D297353CC}">
              <c16:uniqueId val="{000000A5-DC2B-4E64-906B-00C0148F3380}"/>
            </c:ext>
          </c:extLst>
        </c:ser>
        <c:ser>
          <c:idx val="45"/>
          <c:order val="45"/>
          <c:tx>
            <c:strRef>
              <c:f>'Main Dashboard'!$BG$112:$BH$112</c:f>
              <c:strCache>
                <c:ptCount val="2"/>
                <c:pt idx="0">
                  <c:v>Multi-Si Wafer Production</c:v>
                </c:pt>
                <c:pt idx="1">
                  <c:v>Biomass</c:v>
                </c:pt>
              </c:strCache>
            </c:strRef>
          </c:tx>
          <c:spPr>
            <a:solidFill>
              <a:schemeClr val="accent4">
                <a:lumMod val="7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Dashboard'!$BI$112:$BL$112</c:f>
              <c:numCache>
                <c:formatCode>0.00E+00</c:formatCode>
                <c:ptCount val="4"/>
                <c:pt idx="0">
                  <c:v>58.501378183147168</c:v>
                </c:pt>
                <c:pt idx="1">
                  <c:v>59.661791090124346</c:v>
                </c:pt>
                <c:pt idx="2">
                  <c:v>60.235983601831144</c:v>
                </c:pt>
                <c:pt idx="3">
                  <c:v>55.493461999672</c:v>
                </c:pt>
              </c:numCache>
            </c:numRef>
          </c:val>
          <c:extLst>
            <c:ext xmlns:c16="http://schemas.microsoft.com/office/drawing/2014/chart" uri="{C3380CC4-5D6E-409C-BE32-E72D297353CC}">
              <c16:uniqueId val="{000000A6-DC2B-4E64-906B-00C0148F3380}"/>
            </c:ext>
          </c:extLst>
        </c:ser>
        <c:ser>
          <c:idx val="46"/>
          <c:order val="46"/>
          <c:tx>
            <c:strRef>
              <c:f>'Main Dashboard'!$BG$113:$BH$113</c:f>
              <c:strCache>
                <c:ptCount val="2"/>
                <c:pt idx="0">
                  <c:v>Multi-Si Wafer Production</c:v>
                </c:pt>
                <c:pt idx="1">
                  <c:v>Wind, Solar, Geothermal </c:v>
                </c:pt>
              </c:strCache>
            </c:strRef>
          </c:tx>
          <c:spPr>
            <a:solidFill>
              <a:schemeClr val="accent5">
                <a:lumMod val="7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Dashboard'!$BI$113:$BL$113</c:f>
              <c:numCache>
                <c:formatCode>0.00E+00</c:formatCode>
                <c:ptCount val="4"/>
                <c:pt idx="0">
                  <c:v>19.235477662921976</c:v>
                </c:pt>
                <c:pt idx="1">
                  <c:v>29.439125569168844</c:v>
                </c:pt>
                <c:pt idx="2">
                  <c:v>29.795431850064542</c:v>
                </c:pt>
                <c:pt idx="3">
                  <c:v>34.733073626672002</c:v>
                </c:pt>
              </c:numCache>
            </c:numRef>
          </c:val>
          <c:extLst>
            <c:ext xmlns:c16="http://schemas.microsoft.com/office/drawing/2014/chart" uri="{C3380CC4-5D6E-409C-BE32-E72D297353CC}">
              <c16:uniqueId val="{000000A7-DC2B-4E64-906B-00C0148F3380}"/>
            </c:ext>
          </c:extLst>
        </c:ser>
        <c:ser>
          <c:idx val="47"/>
          <c:order val="47"/>
          <c:tx>
            <c:strRef>
              <c:f>'Main Dashboard'!$BG$114:$BH$114</c:f>
              <c:strCache>
                <c:ptCount val="2"/>
                <c:pt idx="0">
                  <c:v>Multi-Si Wafer Production</c:v>
                </c:pt>
                <c:pt idx="1">
                  <c:v>GWP (kg CO2-Eq) </c:v>
                </c:pt>
              </c:strCache>
            </c:strRef>
          </c:tx>
          <c:spPr>
            <a:solidFill>
              <a:schemeClr val="accent6">
                <a:lumMod val="7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Dashboard'!$BI$114:$BL$114</c:f>
              <c:numCache>
                <c:formatCode>0.00E+00</c:formatCode>
                <c:ptCount val="4"/>
                <c:pt idx="0">
                  <c:v>166.27542921962205</c:v>
                </c:pt>
                <c:pt idx="1">
                  <c:v>129.00456342244678</c:v>
                </c:pt>
                <c:pt idx="2">
                  <c:v>130.23305794659603</c:v>
                </c:pt>
                <c:pt idx="3">
                  <c:v>122.12641172374799</c:v>
                </c:pt>
              </c:numCache>
            </c:numRef>
          </c:val>
          <c:extLst>
            <c:ext xmlns:c16="http://schemas.microsoft.com/office/drawing/2014/chart" uri="{C3380CC4-5D6E-409C-BE32-E72D297353CC}">
              <c16:uniqueId val="{000000A8-DC2B-4E64-906B-00C0148F3380}"/>
            </c:ext>
          </c:extLst>
        </c:ser>
        <c:ser>
          <c:idx val="48"/>
          <c:order val="48"/>
          <c:tx>
            <c:strRef>
              <c:f>'Main Dashboard'!$BG$115:$BH$115</c:f>
              <c:strCache>
                <c:ptCount val="2"/>
                <c:pt idx="0">
                  <c:v>Photovoltaic Cell Production</c:v>
                </c:pt>
                <c:pt idx="1">
                  <c:v>CED (MJ)</c:v>
                </c:pt>
              </c:strCache>
            </c:strRef>
          </c:tx>
          <c:spPr>
            <a:solidFill>
              <a:schemeClr val="accent1">
                <a:lumMod val="50000"/>
                <a:lumOff val="5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Dashboard'!$BI$115:$BL$115</c:f>
              <c:numCache>
                <c:formatCode>0.00E+00</c:formatCode>
                <c:ptCount val="4"/>
                <c:pt idx="0">
                  <c:v>2684.0456461606623</c:v>
                </c:pt>
                <c:pt idx="1">
                  <c:v>2811.19788222328</c:v>
                </c:pt>
                <c:pt idx="2">
                  <c:v>2839.6124381791892</c:v>
                </c:pt>
                <c:pt idx="3">
                  <c:v>2644.7952122247993</c:v>
                </c:pt>
              </c:numCache>
            </c:numRef>
          </c:val>
          <c:extLst>
            <c:ext xmlns:c16="http://schemas.microsoft.com/office/drawing/2014/chart" uri="{C3380CC4-5D6E-409C-BE32-E72D297353CC}">
              <c16:uniqueId val="{000000A9-DC2B-4E64-906B-00C0148F3380}"/>
            </c:ext>
          </c:extLst>
        </c:ser>
        <c:ser>
          <c:idx val="49"/>
          <c:order val="49"/>
          <c:tx>
            <c:strRef>
              <c:f>'Main Dashboard'!$BG$116:$BH$116</c:f>
              <c:strCache>
                <c:ptCount val="2"/>
                <c:pt idx="0">
                  <c:v>Photovoltaic Cell Production</c:v>
                </c:pt>
                <c:pt idx="1">
                  <c:v>Primary Forest </c:v>
                </c:pt>
              </c:strCache>
            </c:strRef>
          </c:tx>
          <c:spPr>
            <a:solidFill>
              <a:schemeClr val="accent2">
                <a:lumMod val="50000"/>
                <a:lumOff val="5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Dashboard'!$BI$116:$BL$116</c:f>
              <c:numCache>
                <c:formatCode>0.00E+00</c:formatCode>
                <c:ptCount val="4"/>
                <c:pt idx="0">
                  <c:v>8.4597401257156993E-2</c:v>
                </c:pt>
                <c:pt idx="1">
                  <c:v>7.0744184484000008E-2</c:v>
                </c:pt>
                <c:pt idx="2">
                  <c:v>7.1286007935000006E-2</c:v>
                </c:pt>
                <c:pt idx="3">
                  <c:v>6.115677189999999E-2</c:v>
                </c:pt>
              </c:numCache>
            </c:numRef>
          </c:val>
          <c:extLst>
            <c:ext xmlns:c16="http://schemas.microsoft.com/office/drawing/2014/chart" uri="{C3380CC4-5D6E-409C-BE32-E72D297353CC}">
              <c16:uniqueId val="{000000AA-DC2B-4E64-906B-00C0148F3380}"/>
            </c:ext>
          </c:extLst>
        </c:ser>
        <c:ser>
          <c:idx val="50"/>
          <c:order val="50"/>
          <c:tx>
            <c:strRef>
              <c:f>'Main Dashboard'!$BG$117:$BH$117</c:f>
              <c:strCache>
                <c:ptCount val="2"/>
                <c:pt idx="0">
                  <c:v>Photovoltaic Cell Production</c:v>
                </c:pt>
                <c:pt idx="1">
                  <c:v>Fossil </c:v>
                </c:pt>
              </c:strCache>
            </c:strRef>
          </c:tx>
          <c:spPr>
            <a:solidFill>
              <a:schemeClr val="accent3">
                <a:lumMod val="50000"/>
                <a:lumOff val="5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Dashboard'!$BI$117:$BL$117</c:f>
              <c:numCache>
                <c:formatCode>0.00E+00</c:formatCode>
                <c:ptCount val="4"/>
                <c:pt idx="0">
                  <c:v>2019.0423002995744</c:v>
                </c:pt>
                <c:pt idx="1">
                  <c:v>2007.183449552668</c:v>
                </c:pt>
                <c:pt idx="2">
                  <c:v>2028.0558825584151</c:v>
                </c:pt>
                <c:pt idx="3">
                  <c:v>1865.8700055491997</c:v>
                </c:pt>
              </c:numCache>
            </c:numRef>
          </c:val>
          <c:extLst>
            <c:ext xmlns:c16="http://schemas.microsoft.com/office/drawing/2014/chart" uri="{C3380CC4-5D6E-409C-BE32-E72D297353CC}">
              <c16:uniqueId val="{000000AB-DC2B-4E64-906B-00C0148F3380}"/>
            </c:ext>
          </c:extLst>
        </c:ser>
        <c:ser>
          <c:idx val="51"/>
          <c:order val="51"/>
          <c:tx>
            <c:strRef>
              <c:f>'Main Dashboard'!$BG$118:$BH$118</c:f>
              <c:strCache>
                <c:ptCount val="2"/>
                <c:pt idx="0">
                  <c:v>Photovoltaic Cell Production</c:v>
                </c:pt>
                <c:pt idx="1">
                  <c:v>Water </c:v>
                </c:pt>
              </c:strCache>
            </c:strRef>
          </c:tx>
          <c:spPr>
            <a:solidFill>
              <a:schemeClr val="accent4">
                <a:lumMod val="50000"/>
                <a:lumOff val="5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Dashboard'!$BI$118:$BL$118</c:f>
              <c:numCache>
                <c:formatCode>0.00E+00</c:formatCode>
                <c:ptCount val="4"/>
                <c:pt idx="0">
                  <c:v>387.79116723406054</c:v>
                </c:pt>
                <c:pt idx="1">
                  <c:v>418.819537502537</c:v>
                </c:pt>
                <c:pt idx="2">
                  <c:v>422.32537252885197</c:v>
                </c:pt>
                <c:pt idx="3">
                  <c:v>368.57661001370002</c:v>
                </c:pt>
              </c:numCache>
            </c:numRef>
          </c:val>
          <c:extLst>
            <c:ext xmlns:c16="http://schemas.microsoft.com/office/drawing/2014/chart" uri="{C3380CC4-5D6E-409C-BE32-E72D297353CC}">
              <c16:uniqueId val="{000000AC-DC2B-4E64-906B-00C0148F3380}"/>
            </c:ext>
          </c:extLst>
        </c:ser>
        <c:ser>
          <c:idx val="52"/>
          <c:order val="52"/>
          <c:tx>
            <c:strRef>
              <c:f>'Main Dashboard'!$BG$119:$BH$119</c:f>
              <c:strCache>
                <c:ptCount val="2"/>
                <c:pt idx="0">
                  <c:v>Photovoltaic Cell Production</c:v>
                </c:pt>
                <c:pt idx="1">
                  <c:v>Nuclear </c:v>
                </c:pt>
              </c:strCache>
            </c:strRef>
          </c:tx>
          <c:spPr>
            <a:solidFill>
              <a:schemeClr val="accent5">
                <a:lumMod val="50000"/>
                <a:lumOff val="5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Dashboard'!$BI$119:$BL$119</c:f>
              <c:numCache>
                <c:formatCode>0.00E+00</c:formatCode>
                <c:ptCount val="4"/>
                <c:pt idx="0">
                  <c:v>189.03520705153272</c:v>
                </c:pt>
                <c:pt idx="1">
                  <c:v>283.12700886123997</c:v>
                </c:pt>
                <c:pt idx="2">
                  <c:v>286.08442596683</c:v>
                </c:pt>
                <c:pt idx="3">
                  <c:v>302.62666329539996</c:v>
                </c:pt>
              </c:numCache>
            </c:numRef>
          </c:val>
          <c:extLst>
            <c:ext xmlns:c16="http://schemas.microsoft.com/office/drawing/2014/chart" uri="{C3380CC4-5D6E-409C-BE32-E72D297353CC}">
              <c16:uniqueId val="{000000AD-DC2B-4E64-906B-00C0148F3380}"/>
            </c:ext>
          </c:extLst>
        </c:ser>
        <c:ser>
          <c:idx val="53"/>
          <c:order val="53"/>
          <c:tx>
            <c:strRef>
              <c:f>'Main Dashboard'!$BG$120:$BH$120</c:f>
              <c:strCache>
                <c:ptCount val="2"/>
                <c:pt idx="0">
                  <c:v>Photovoltaic Cell Production</c:v>
                </c:pt>
                <c:pt idx="1">
                  <c:v>Biomass</c:v>
                </c:pt>
              </c:strCache>
            </c:strRef>
          </c:tx>
          <c:spPr>
            <a:solidFill>
              <a:schemeClr val="accent6">
                <a:lumMod val="50000"/>
                <a:lumOff val="5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Dashboard'!$BI$120:$BL$120</c:f>
              <c:numCache>
                <c:formatCode>0.00E+00</c:formatCode>
                <c:ptCount val="4"/>
                <c:pt idx="0">
                  <c:v>65.443414948925977</c:v>
                </c:pt>
                <c:pt idx="1">
                  <c:v>65.471365560646987</c:v>
                </c:pt>
                <c:pt idx="2">
                  <c:v>66.100924410320005</c:v>
                </c:pt>
                <c:pt idx="3">
                  <c:v>63.1475045464</c:v>
                </c:pt>
              </c:numCache>
            </c:numRef>
          </c:val>
          <c:extLst>
            <c:ext xmlns:c16="http://schemas.microsoft.com/office/drawing/2014/chart" uri="{C3380CC4-5D6E-409C-BE32-E72D297353CC}">
              <c16:uniqueId val="{000000AE-DC2B-4E64-906B-00C0148F3380}"/>
            </c:ext>
          </c:extLst>
        </c:ser>
        <c:ser>
          <c:idx val="54"/>
          <c:order val="54"/>
          <c:tx>
            <c:strRef>
              <c:f>'Main Dashboard'!$BG$121:$BH$121</c:f>
              <c:strCache>
                <c:ptCount val="2"/>
                <c:pt idx="0">
                  <c:v>Photovoltaic Cell Production</c:v>
                </c:pt>
                <c:pt idx="1">
                  <c:v>Wind, Solar, Geothermal </c:v>
                </c:pt>
              </c:strCache>
            </c:strRef>
          </c:tx>
          <c:spPr>
            <a:solidFill>
              <a:schemeClr val="accent1"/>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Dashboard'!$BI$121:$BL$121</c:f>
              <c:numCache>
                <c:formatCode>0.00E+00</c:formatCode>
                <c:ptCount val="4"/>
                <c:pt idx="0">
                  <c:v>22.64895922531117</c:v>
                </c:pt>
                <c:pt idx="1">
                  <c:v>36.525776561703999</c:v>
                </c:pt>
                <c:pt idx="2">
                  <c:v>36.974546706836989</c:v>
                </c:pt>
                <c:pt idx="3">
                  <c:v>44.513272048200001</c:v>
                </c:pt>
              </c:numCache>
            </c:numRef>
          </c:val>
          <c:extLst>
            <c:ext xmlns:c16="http://schemas.microsoft.com/office/drawing/2014/chart" uri="{C3380CC4-5D6E-409C-BE32-E72D297353CC}">
              <c16:uniqueId val="{000000AF-DC2B-4E64-906B-00C0148F3380}"/>
            </c:ext>
          </c:extLst>
        </c:ser>
        <c:ser>
          <c:idx val="55"/>
          <c:order val="55"/>
          <c:tx>
            <c:strRef>
              <c:f>'Main Dashboard'!$BG$122:$BH$122</c:f>
              <c:strCache>
                <c:ptCount val="2"/>
                <c:pt idx="0">
                  <c:v>Photovoltaic Cell Production</c:v>
                </c:pt>
                <c:pt idx="1">
                  <c:v>GWP (kg CO2-Eq) </c:v>
                </c:pt>
              </c:strCache>
            </c:strRef>
          </c:tx>
          <c:spPr>
            <a:solidFill>
              <a:schemeClr val="accent2"/>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Dashboard'!$BI$122:$BL$122</c:f>
              <c:numCache>
                <c:formatCode>0.00E+00</c:formatCode>
                <c:ptCount val="4"/>
                <c:pt idx="0">
                  <c:v>208.35269832144866</c:v>
                </c:pt>
                <c:pt idx="1">
                  <c:v>159.81648594846297</c:v>
                </c:pt>
                <c:pt idx="2">
                  <c:v>161.31866102317397</c:v>
                </c:pt>
                <c:pt idx="3">
                  <c:v>147.98973755450001</c:v>
                </c:pt>
              </c:numCache>
            </c:numRef>
          </c:val>
          <c:extLst>
            <c:ext xmlns:c16="http://schemas.microsoft.com/office/drawing/2014/chart" uri="{C3380CC4-5D6E-409C-BE32-E72D297353CC}">
              <c16:uniqueId val="{000000B0-DC2B-4E64-906B-00C0148F3380}"/>
            </c:ext>
          </c:extLst>
        </c:ser>
        <c:ser>
          <c:idx val="56"/>
          <c:order val="56"/>
          <c:tx>
            <c:strRef>
              <c:f>'Main Dashboard'!$BG$123:$BH$123</c:f>
              <c:strCache>
                <c:ptCount val="2"/>
                <c:pt idx="0">
                  <c:v>Photovoltaic Module Production</c:v>
                </c:pt>
                <c:pt idx="1">
                  <c:v>CED (MJ)</c:v>
                </c:pt>
              </c:strCache>
            </c:strRef>
          </c:tx>
          <c:spPr>
            <a:solidFill>
              <a:schemeClr val="accent3"/>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Dashboard'!$BI$123:$BL$123</c:f>
              <c:numCache>
                <c:formatCode>0.00E+00</c:formatCode>
                <c:ptCount val="4"/>
                <c:pt idx="0">
                  <c:v>3360.0280499701262</c:v>
                </c:pt>
                <c:pt idx="1">
                  <c:v>3511.0823219999997</c:v>
                </c:pt>
                <c:pt idx="2">
                  <c:v>3546.4978387000006</c:v>
                </c:pt>
                <c:pt idx="3">
                  <c:v>3341.1219200000005</c:v>
                </c:pt>
              </c:numCache>
            </c:numRef>
          </c:val>
          <c:extLst>
            <c:ext xmlns:c16="http://schemas.microsoft.com/office/drawing/2014/chart" uri="{C3380CC4-5D6E-409C-BE32-E72D297353CC}">
              <c16:uniqueId val="{000000B1-DC2B-4E64-906B-00C0148F3380}"/>
            </c:ext>
          </c:extLst>
        </c:ser>
        <c:ser>
          <c:idx val="57"/>
          <c:order val="57"/>
          <c:tx>
            <c:strRef>
              <c:f>'Main Dashboard'!$BG$124:$BH$124</c:f>
              <c:strCache>
                <c:ptCount val="2"/>
                <c:pt idx="0">
                  <c:v>Photovoltaic Module Production</c:v>
                </c:pt>
                <c:pt idx="1">
                  <c:v>Primary Forest </c:v>
                </c:pt>
              </c:strCache>
            </c:strRef>
          </c:tx>
          <c:spPr>
            <a:solidFill>
              <a:schemeClr val="accent4"/>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Dashboard'!$BI$124:$BL$124</c:f>
              <c:numCache>
                <c:formatCode>0.00E+00</c:formatCode>
                <c:ptCount val="4"/>
                <c:pt idx="0">
                  <c:v>0.11137867438912441</c:v>
                </c:pt>
                <c:pt idx="1">
                  <c:v>8.5838999999999999E-2</c:v>
                </c:pt>
                <c:pt idx="2">
                  <c:v>8.6525900000000003E-2</c:v>
                </c:pt>
                <c:pt idx="3">
                  <c:v>7.5200000000000003E-2</c:v>
                </c:pt>
              </c:numCache>
            </c:numRef>
          </c:val>
          <c:extLst>
            <c:ext xmlns:c16="http://schemas.microsoft.com/office/drawing/2014/chart" uri="{C3380CC4-5D6E-409C-BE32-E72D297353CC}">
              <c16:uniqueId val="{000000B2-DC2B-4E64-906B-00C0148F3380}"/>
            </c:ext>
          </c:extLst>
        </c:ser>
        <c:ser>
          <c:idx val="58"/>
          <c:order val="58"/>
          <c:tx>
            <c:strRef>
              <c:f>'Main Dashboard'!$BG$125:$BH$125</c:f>
              <c:strCache>
                <c:ptCount val="2"/>
                <c:pt idx="0">
                  <c:v>Photovoltaic Module Production</c:v>
                </c:pt>
                <c:pt idx="1">
                  <c:v>Fossil </c:v>
                </c:pt>
              </c:strCache>
            </c:strRef>
          </c:tx>
          <c:spPr>
            <a:solidFill>
              <a:schemeClr val="accent5"/>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Dashboard'!$BI$125:$BL$125</c:f>
              <c:numCache>
                <c:formatCode>0.00E+00</c:formatCode>
                <c:ptCount val="4"/>
                <c:pt idx="0">
                  <c:v>2591.470184282276</c:v>
                </c:pt>
                <c:pt idx="1">
                  <c:v>2608.2769453999999</c:v>
                </c:pt>
                <c:pt idx="2">
                  <c:v>2635.1280985000003</c:v>
                </c:pt>
                <c:pt idx="3">
                  <c:v>2458.6896700000002</c:v>
                </c:pt>
              </c:numCache>
            </c:numRef>
          </c:val>
          <c:extLst>
            <c:ext xmlns:c16="http://schemas.microsoft.com/office/drawing/2014/chart" uri="{C3380CC4-5D6E-409C-BE32-E72D297353CC}">
              <c16:uniqueId val="{000000B3-DC2B-4E64-906B-00C0148F3380}"/>
            </c:ext>
          </c:extLst>
        </c:ser>
        <c:ser>
          <c:idx val="59"/>
          <c:order val="59"/>
          <c:tx>
            <c:strRef>
              <c:f>'Main Dashboard'!$BG$126:$BH$126</c:f>
              <c:strCache>
                <c:ptCount val="2"/>
                <c:pt idx="0">
                  <c:v>Photovoltaic Module Production</c:v>
                </c:pt>
                <c:pt idx="1">
                  <c:v>Water </c:v>
                </c:pt>
              </c:strCache>
            </c:strRef>
          </c:tx>
          <c:spPr>
            <a:solidFill>
              <a:schemeClr val="accent6"/>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Dashboard'!$BI$126:$BL$126</c:f>
              <c:numCache>
                <c:formatCode>0.00E+00</c:formatCode>
                <c:ptCount val="4"/>
                <c:pt idx="0">
                  <c:v>418.99803395171466</c:v>
                </c:pt>
                <c:pt idx="1">
                  <c:v>447.68989540000001</c:v>
                </c:pt>
                <c:pt idx="2">
                  <c:v>451.4793507</c:v>
                </c:pt>
                <c:pt idx="3">
                  <c:v>395.75788</c:v>
                </c:pt>
              </c:numCache>
            </c:numRef>
          </c:val>
          <c:extLst>
            <c:ext xmlns:c16="http://schemas.microsoft.com/office/drawing/2014/chart" uri="{C3380CC4-5D6E-409C-BE32-E72D297353CC}">
              <c16:uniqueId val="{000000B4-DC2B-4E64-906B-00C0148F3380}"/>
            </c:ext>
          </c:extLst>
        </c:ser>
        <c:ser>
          <c:idx val="60"/>
          <c:order val="60"/>
          <c:tx>
            <c:strRef>
              <c:f>'Main Dashboard'!$BG$127:$BH$127</c:f>
              <c:strCache>
                <c:ptCount val="2"/>
                <c:pt idx="0">
                  <c:v>Photovoltaic Module Production</c:v>
                </c:pt>
                <c:pt idx="1">
                  <c:v>Nuclear </c:v>
                </c:pt>
              </c:strCache>
            </c:strRef>
          </c:tx>
          <c:spPr>
            <a:solidFill>
              <a:schemeClr val="accent1">
                <a:lumMod val="6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Dashboard'!$BI$127:$BL$127</c:f>
              <c:numCache>
                <c:formatCode>0.00E+00</c:formatCode>
                <c:ptCount val="4"/>
                <c:pt idx="0">
                  <c:v>234.62712501314704</c:v>
                </c:pt>
                <c:pt idx="1">
                  <c:v>325.83727390000001</c:v>
                </c:pt>
                <c:pt idx="2">
                  <c:v>329.25944420000002</c:v>
                </c:pt>
                <c:pt idx="3">
                  <c:v>350.99387000000002</c:v>
                </c:pt>
              </c:numCache>
            </c:numRef>
          </c:val>
          <c:extLst>
            <c:ext xmlns:c16="http://schemas.microsoft.com/office/drawing/2014/chart" uri="{C3380CC4-5D6E-409C-BE32-E72D297353CC}">
              <c16:uniqueId val="{000000B5-DC2B-4E64-906B-00C0148F3380}"/>
            </c:ext>
          </c:extLst>
        </c:ser>
        <c:ser>
          <c:idx val="61"/>
          <c:order val="61"/>
          <c:tx>
            <c:strRef>
              <c:f>'Main Dashboard'!$BG$128:$BH$128</c:f>
              <c:strCache>
                <c:ptCount val="2"/>
                <c:pt idx="0">
                  <c:v>Photovoltaic Module Production</c:v>
                </c:pt>
                <c:pt idx="1">
                  <c:v>Biomass</c:v>
                </c:pt>
              </c:strCache>
            </c:strRef>
          </c:tx>
          <c:spPr>
            <a:solidFill>
              <a:schemeClr val="accent2">
                <a:lumMod val="6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Dashboard'!$BI$128:$BL$128</c:f>
              <c:numCache>
                <c:formatCode>0.00E+00</c:formatCode>
                <c:ptCount val="4"/>
                <c:pt idx="0">
                  <c:v>89.66044604483784</c:v>
                </c:pt>
                <c:pt idx="1">
                  <c:v>87.791253000000012</c:v>
                </c:pt>
                <c:pt idx="2">
                  <c:v>88.64217099999999</c:v>
                </c:pt>
                <c:pt idx="3">
                  <c:v>85.769000000000005</c:v>
                </c:pt>
              </c:numCache>
            </c:numRef>
          </c:val>
          <c:extLst>
            <c:ext xmlns:c16="http://schemas.microsoft.com/office/drawing/2014/chart" uri="{C3380CC4-5D6E-409C-BE32-E72D297353CC}">
              <c16:uniqueId val="{000000B6-DC2B-4E64-906B-00C0148F3380}"/>
            </c:ext>
          </c:extLst>
        </c:ser>
        <c:ser>
          <c:idx val="62"/>
          <c:order val="62"/>
          <c:tx>
            <c:strRef>
              <c:f>'Main Dashboard'!$BG$129:$BH$129</c:f>
              <c:strCache>
                <c:ptCount val="2"/>
                <c:pt idx="0">
                  <c:v>Photovoltaic Module Production</c:v>
                </c:pt>
                <c:pt idx="1">
                  <c:v>Wind, Solar, Geothermal </c:v>
                </c:pt>
              </c:strCache>
            </c:strRef>
          </c:tx>
          <c:spPr>
            <a:solidFill>
              <a:schemeClr val="accent3">
                <a:lumMod val="6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Dashboard'!$BI$129:$BL$129</c:f>
              <c:numCache>
                <c:formatCode>0.00E+00</c:formatCode>
                <c:ptCount val="4"/>
                <c:pt idx="0">
                  <c:v>25.160882003761202</c:v>
                </c:pt>
                <c:pt idx="1">
                  <c:v>41.401115300000008</c:v>
                </c:pt>
                <c:pt idx="2">
                  <c:v>41.902248400000012</c:v>
                </c:pt>
                <c:pt idx="3">
                  <c:v>49.836300000000001</c:v>
                </c:pt>
              </c:numCache>
            </c:numRef>
          </c:val>
          <c:extLst>
            <c:ext xmlns:c16="http://schemas.microsoft.com/office/drawing/2014/chart" uri="{C3380CC4-5D6E-409C-BE32-E72D297353CC}">
              <c16:uniqueId val="{000000B7-DC2B-4E64-906B-00C0148F3380}"/>
            </c:ext>
          </c:extLst>
        </c:ser>
        <c:ser>
          <c:idx val="63"/>
          <c:order val="63"/>
          <c:tx>
            <c:strRef>
              <c:f>'Main Dashboard'!$BG$130:$BH$130</c:f>
              <c:strCache>
                <c:ptCount val="2"/>
                <c:pt idx="0">
                  <c:v>Photovoltaic Module Production</c:v>
                </c:pt>
                <c:pt idx="1">
                  <c:v>GWP (kg CO2-Eq) </c:v>
                </c:pt>
              </c:strCache>
            </c:strRef>
          </c:tx>
          <c:spPr>
            <a:solidFill>
              <a:schemeClr val="accent4">
                <a:lumMod val="60000"/>
              </a:schemeClr>
            </a:solidFill>
            <a:ln>
              <a:noFill/>
            </a:ln>
            <a:effectLst/>
          </c:spPr>
          <c:invertIfNegative val="0"/>
          <c:cat>
            <c:strRef>
              <c:f>'Main Dashboard'!$BI$66:$BL$66</c:f>
              <c:strCache>
                <c:ptCount val="4"/>
                <c:pt idx="0">
                  <c:v>Scenario 1</c:v>
                </c:pt>
                <c:pt idx="1">
                  <c:v>Scenario 2</c:v>
                </c:pt>
                <c:pt idx="2">
                  <c:v>Scenario 3</c:v>
                </c:pt>
                <c:pt idx="3">
                  <c:v>Scenario 4</c:v>
                </c:pt>
              </c:strCache>
            </c:strRef>
          </c:cat>
          <c:val>
            <c:numRef>
              <c:f>'Main Dashboard'!$BI$130:$BL$130</c:f>
              <c:numCache>
                <c:formatCode>0.00E+00</c:formatCode>
                <c:ptCount val="4"/>
                <c:pt idx="0">
                  <c:v>255.87019151673729</c:v>
                </c:pt>
                <c:pt idx="1">
                  <c:v>208.56293860000002</c:v>
                </c:pt>
                <c:pt idx="2">
                  <c:v>210.54689220000003</c:v>
                </c:pt>
                <c:pt idx="3">
                  <c:v>195.91400999999999</c:v>
                </c:pt>
              </c:numCache>
            </c:numRef>
          </c:val>
          <c:extLst>
            <c:ext xmlns:c16="http://schemas.microsoft.com/office/drawing/2014/chart" uri="{C3380CC4-5D6E-409C-BE32-E72D297353CC}">
              <c16:uniqueId val="{000000B8-DC2B-4E64-906B-00C0148F3380}"/>
            </c:ext>
          </c:extLst>
        </c:ser>
        <c:dLbls>
          <c:showLegendKey val="0"/>
          <c:showVal val="0"/>
          <c:showCatName val="0"/>
          <c:showSerName val="0"/>
          <c:showPercent val="0"/>
          <c:showBubbleSize val="0"/>
        </c:dLbls>
        <c:gapWidth val="150"/>
        <c:axId val="195503104"/>
        <c:axId val="195502688"/>
      </c:barChart>
      <c:catAx>
        <c:axId val="195503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1" i="0" u="none" strike="noStrike" kern="1200" baseline="0">
                <a:solidFill>
                  <a:schemeClr val="tx1">
                    <a:lumMod val="65000"/>
                    <a:lumOff val="35000"/>
                  </a:schemeClr>
                </a:solidFill>
                <a:latin typeface="+mn-lt"/>
                <a:ea typeface="+mn-ea"/>
                <a:cs typeface="+mn-cs"/>
              </a:defRPr>
            </a:pPr>
            <a:endParaRPr lang="en-US"/>
          </a:p>
        </c:txPr>
        <c:crossAx val="195502688"/>
        <c:crosses val="autoZero"/>
        <c:auto val="1"/>
        <c:lblAlgn val="ctr"/>
        <c:lblOffset val="100"/>
        <c:noMultiLvlLbl val="0"/>
      </c:catAx>
      <c:valAx>
        <c:axId val="1955026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crossAx val="195503104"/>
        <c:crosses val="autoZero"/>
        <c:crossBetween val="between"/>
      </c:valAx>
      <c:spPr>
        <a:noFill/>
        <a:ln>
          <a:noFill/>
        </a:ln>
        <a:effectLst/>
      </c:spPr>
    </c:plotArea>
    <c:legend>
      <c:legendPos val="b"/>
      <c:layout>
        <c:manualLayout>
          <c:xMode val="edge"/>
          <c:yMode val="edge"/>
          <c:x val="1.4689829977005084E-2"/>
          <c:y val="0"/>
          <c:w val="0.28794732655099531"/>
          <c:h val="1"/>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'New Revised'!$A$35</c:f>
              <c:strCache>
                <c:ptCount val="1"/>
                <c:pt idx="0">
                  <c:v>Primary Forest </c:v>
                </c:pt>
              </c:strCache>
            </c:strRef>
          </c:tx>
          <c:spPr>
            <a:solidFill>
              <a:schemeClr val="accent2"/>
            </a:solidFill>
            <a:ln>
              <a:noFill/>
            </a:ln>
            <a:effectLst/>
          </c:spPr>
          <c:invertIfNegative val="0"/>
          <c:cat>
            <c:multiLvlStrRef>
              <c:f>'New Revised'!$J$32:$M$33</c:f>
              <c:multiLvlStrCache>
                <c:ptCount val="4"/>
                <c:lvl>
                  <c:pt idx="0">
                    <c:v>Scenario 1</c:v>
                  </c:pt>
                  <c:pt idx="1">
                    <c:v>Scenario 2</c:v>
                  </c:pt>
                  <c:pt idx="2">
                    <c:v>Scenario 3</c:v>
                  </c:pt>
                  <c:pt idx="3">
                    <c:v>Scenario 4</c:v>
                  </c:pt>
                </c:lvl>
                <c:lvl>
                  <c:pt idx="0">
                    <c:v>Metallurgical Grade Silicon Production</c:v>
                  </c:pt>
                </c:lvl>
              </c:multiLvlStrCache>
            </c:multiLvlStrRef>
          </c:cat>
          <c:val>
            <c:numRef>
              <c:f>'New Revised'!$J$35:$M$35</c:f>
              <c:numCache>
                <c:formatCode>0.00E+00</c:formatCode>
                <c:ptCount val="4"/>
                <c:pt idx="0">
                  <c:v>3.471279489952859E-3</c:v>
                </c:pt>
                <c:pt idx="1">
                  <c:v>6.7733399885709531E-3</c:v>
                </c:pt>
                <c:pt idx="2">
                  <c:v>6.8325203188282363E-3</c:v>
                </c:pt>
                <c:pt idx="3">
                  <c:v>3.5421803511659316E-3</c:v>
                </c:pt>
              </c:numCache>
            </c:numRef>
          </c:val>
          <c:extLst>
            <c:ext xmlns:c16="http://schemas.microsoft.com/office/drawing/2014/chart" uri="{C3380CC4-5D6E-409C-BE32-E72D297353CC}">
              <c16:uniqueId val="{00000000-EE97-4C3A-A189-2E959112DB38}"/>
            </c:ext>
          </c:extLst>
        </c:ser>
        <c:ser>
          <c:idx val="2"/>
          <c:order val="2"/>
          <c:tx>
            <c:strRef>
              <c:f>'New Revised'!$A$36</c:f>
              <c:strCache>
                <c:ptCount val="1"/>
                <c:pt idx="0">
                  <c:v>Fossil </c:v>
                </c:pt>
              </c:strCache>
            </c:strRef>
          </c:tx>
          <c:spPr>
            <a:solidFill>
              <a:schemeClr val="accent3"/>
            </a:solidFill>
            <a:ln>
              <a:noFill/>
            </a:ln>
            <a:effectLst/>
          </c:spPr>
          <c:invertIfNegative val="0"/>
          <c:cat>
            <c:multiLvlStrRef>
              <c:f>'New Revised'!$J$32:$M$33</c:f>
              <c:multiLvlStrCache>
                <c:ptCount val="4"/>
                <c:lvl>
                  <c:pt idx="0">
                    <c:v>Scenario 1</c:v>
                  </c:pt>
                  <c:pt idx="1">
                    <c:v>Scenario 2</c:v>
                  </c:pt>
                  <c:pt idx="2">
                    <c:v>Scenario 3</c:v>
                  </c:pt>
                  <c:pt idx="3">
                    <c:v>Scenario 4</c:v>
                  </c:pt>
                </c:lvl>
                <c:lvl>
                  <c:pt idx="0">
                    <c:v>Metallurgical Grade Silicon Production</c:v>
                  </c:pt>
                </c:lvl>
              </c:multiLvlStrCache>
            </c:multiLvlStrRef>
          </c:cat>
          <c:val>
            <c:numRef>
              <c:f>'New Revised'!$J$36:$M$36</c:f>
              <c:numCache>
                <c:formatCode>0.00E+00</c:formatCode>
                <c:ptCount val="4"/>
                <c:pt idx="0">
                  <c:v>195.00782849368989</c:v>
                </c:pt>
                <c:pt idx="1">
                  <c:v>193.15342655650969</c:v>
                </c:pt>
                <c:pt idx="2">
                  <c:v>195.34695413696019</c:v>
                </c:pt>
                <c:pt idx="3">
                  <c:v>164.37889654674117</c:v>
                </c:pt>
              </c:numCache>
            </c:numRef>
          </c:val>
          <c:extLst>
            <c:ext xmlns:c16="http://schemas.microsoft.com/office/drawing/2014/chart" uri="{C3380CC4-5D6E-409C-BE32-E72D297353CC}">
              <c16:uniqueId val="{00000001-EE97-4C3A-A189-2E959112DB38}"/>
            </c:ext>
          </c:extLst>
        </c:ser>
        <c:ser>
          <c:idx val="3"/>
          <c:order val="3"/>
          <c:tx>
            <c:strRef>
              <c:f>'New Revised'!$A$37</c:f>
              <c:strCache>
                <c:ptCount val="1"/>
                <c:pt idx="0">
                  <c:v>Water </c:v>
                </c:pt>
              </c:strCache>
            </c:strRef>
          </c:tx>
          <c:spPr>
            <a:solidFill>
              <a:schemeClr val="accent4"/>
            </a:solidFill>
            <a:ln>
              <a:noFill/>
            </a:ln>
            <a:effectLst/>
          </c:spPr>
          <c:invertIfNegative val="0"/>
          <c:cat>
            <c:multiLvlStrRef>
              <c:f>'New Revised'!$J$32:$M$33</c:f>
              <c:multiLvlStrCache>
                <c:ptCount val="4"/>
                <c:lvl>
                  <c:pt idx="0">
                    <c:v>Scenario 1</c:v>
                  </c:pt>
                  <c:pt idx="1">
                    <c:v>Scenario 2</c:v>
                  </c:pt>
                  <c:pt idx="2">
                    <c:v>Scenario 3</c:v>
                  </c:pt>
                  <c:pt idx="3">
                    <c:v>Scenario 4</c:v>
                  </c:pt>
                </c:lvl>
                <c:lvl>
                  <c:pt idx="0">
                    <c:v>Metallurgical Grade Silicon Production</c:v>
                  </c:pt>
                </c:lvl>
              </c:multiLvlStrCache>
            </c:multiLvlStrRef>
          </c:cat>
          <c:val>
            <c:numRef>
              <c:f>'New Revised'!$J$37:$M$37</c:f>
              <c:numCache>
                <c:formatCode>0.00E+00</c:formatCode>
                <c:ptCount val="4"/>
                <c:pt idx="0">
                  <c:v>11.740583887737904</c:v>
                </c:pt>
                <c:pt idx="1">
                  <c:v>11.273707339039722</c:v>
                </c:pt>
                <c:pt idx="2">
                  <c:v>11.297874800427515</c:v>
                </c:pt>
                <c:pt idx="3">
                  <c:v>6.3356647285951802</c:v>
                </c:pt>
              </c:numCache>
            </c:numRef>
          </c:val>
          <c:extLst>
            <c:ext xmlns:c16="http://schemas.microsoft.com/office/drawing/2014/chart" uri="{C3380CC4-5D6E-409C-BE32-E72D297353CC}">
              <c16:uniqueId val="{00000002-EE97-4C3A-A189-2E959112DB38}"/>
            </c:ext>
          </c:extLst>
        </c:ser>
        <c:ser>
          <c:idx val="4"/>
          <c:order val="4"/>
          <c:tx>
            <c:strRef>
              <c:f>'New Revised'!$A$38</c:f>
              <c:strCache>
                <c:ptCount val="1"/>
                <c:pt idx="0">
                  <c:v>Nuclear </c:v>
                </c:pt>
              </c:strCache>
            </c:strRef>
          </c:tx>
          <c:spPr>
            <a:solidFill>
              <a:schemeClr val="accent5"/>
            </a:solidFill>
            <a:ln>
              <a:noFill/>
            </a:ln>
            <a:effectLst/>
          </c:spPr>
          <c:invertIfNegative val="0"/>
          <c:cat>
            <c:multiLvlStrRef>
              <c:f>'New Revised'!$J$32:$M$33</c:f>
              <c:multiLvlStrCache>
                <c:ptCount val="4"/>
                <c:lvl>
                  <c:pt idx="0">
                    <c:v>Scenario 1</c:v>
                  </c:pt>
                  <c:pt idx="1">
                    <c:v>Scenario 2</c:v>
                  </c:pt>
                  <c:pt idx="2">
                    <c:v>Scenario 3</c:v>
                  </c:pt>
                  <c:pt idx="3">
                    <c:v>Scenario 4</c:v>
                  </c:pt>
                </c:lvl>
                <c:lvl>
                  <c:pt idx="0">
                    <c:v>Metallurgical Grade Silicon Production</c:v>
                  </c:pt>
                </c:lvl>
              </c:multiLvlStrCache>
            </c:multiLvlStrRef>
          </c:cat>
          <c:val>
            <c:numRef>
              <c:f>'New Revised'!$J$38:$M$38</c:f>
              <c:numCache>
                <c:formatCode>0.00E+00</c:formatCode>
                <c:ptCount val="4"/>
                <c:pt idx="0">
                  <c:v>8.9081577511945955</c:v>
                </c:pt>
                <c:pt idx="1">
                  <c:v>24.360543622859335</c:v>
                </c:pt>
                <c:pt idx="2">
                  <c:v>24.3289365747966</c:v>
                </c:pt>
                <c:pt idx="3">
                  <c:v>42.026774740692943</c:v>
                </c:pt>
              </c:numCache>
            </c:numRef>
          </c:val>
          <c:extLst>
            <c:ext xmlns:c16="http://schemas.microsoft.com/office/drawing/2014/chart" uri="{C3380CC4-5D6E-409C-BE32-E72D297353CC}">
              <c16:uniqueId val="{00000003-EE97-4C3A-A189-2E959112DB38}"/>
            </c:ext>
          </c:extLst>
        </c:ser>
        <c:ser>
          <c:idx val="5"/>
          <c:order val="5"/>
          <c:tx>
            <c:strRef>
              <c:f>'New Revised'!$A$39</c:f>
              <c:strCache>
                <c:ptCount val="1"/>
                <c:pt idx="0">
                  <c:v>Biomass</c:v>
                </c:pt>
              </c:strCache>
            </c:strRef>
          </c:tx>
          <c:spPr>
            <a:solidFill>
              <a:schemeClr val="accent6"/>
            </a:solidFill>
            <a:ln>
              <a:noFill/>
            </a:ln>
            <a:effectLst/>
          </c:spPr>
          <c:invertIfNegative val="0"/>
          <c:cat>
            <c:multiLvlStrRef>
              <c:f>'New Revised'!$J$32:$M$33</c:f>
              <c:multiLvlStrCache>
                <c:ptCount val="4"/>
                <c:lvl>
                  <c:pt idx="0">
                    <c:v>Scenario 1</c:v>
                  </c:pt>
                  <c:pt idx="1">
                    <c:v>Scenario 2</c:v>
                  </c:pt>
                  <c:pt idx="2">
                    <c:v>Scenario 3</c:v>
                  </c:pt>
                  <c:pt idx="3">
                    <c:v>Scenario 4</c:v>
                  </c:pt>
                </c:lvl>
                <c:lvl>
                  <c:pt idx="0">
                    <c:v>Metallurgical Grade Silicon Production</c:v>
                  </c:pt>
                </c:lvl>
              </c:multiLvlStrCache>
            </c:multiLvlStrRef>
          </c:cat>
          <c:val>
            <c:numRef>
              <c:f>'New Revised'!$J$39:$M$39</c:f>
              <c:numCache>
                <c:formatCode>0.00E+00</c:formatCode>
                <c:ptCount val="4"/>
                <c:pt idx="0">
                  <c:v>30.195216324761752</c:v>
                </c:pt>
                <c:pt idx="1">
                  <c:v>30.618884138290341</c:v>
                </c:pt>
                <c:pt idx="2">
                  <c:v>30.906014717466569</c:v>
                </c:pt>
                <c:pt idx="3">
                  <c:v>31.657084959976032</c:v>
                </c:pt>
              </c:numCache>
            </c:numRef>
          </c:val>
          <c:extLst>
            <c:ext xmlns:c16="http://schemas.microsoft.com/office/drawing/2014/chart" uri="{C3380CC4-5D6E-409C-BE32-E72D297353CC}">
              <c16:uniqueId val="{00000004-EE97-4C3A-A189-2E959112DB38}"/>
            </c:ext>
          </c:extLst>
        </c:ser>
        <c:ser>
          <c:idx val="6"/>
          <c:order val="6"/>
          <c:tx>
            <c:strRef>
              <c:f>'New Revised'!$A$40</c:f>
              <c:strCache>
                <c:ptCount val="1"/>
                <c:pt idx="0">
                  <c:v>Wind, Solar, Geothermal </c:v>
                </c:pt>
              </c:strCache>
            </c:strRef>
          </c:tx>
          <c:spPr>
            <a:solidFill>
              <a:schemeClr val="accent1">
                <a:lumMod val="60000"/>
              </a:schemeClr>
            </a:solidFill>
            <a:ln>
              <a:noFill/>
            </a:ln>
            <a:effectLst/>
          </c:spPr>
          <c:invertIfNegative val="0"/>
          <c:cat>
            <c:multiLvlStrRef>
              <c:f>'New Revised'!$J$32:$M$33</c:f>
              <c:multiLvlStrCache>
                <c:ptCount val="4"/>
                <c:lvl>
                  <c:pt idx="0">
                    <c:v>Scenario 1</c:v>
                  </c:pt>
                  <c:pt idx="1">
                    <c:v>Scenario 2</c:v>
                  </c:pt>
                  <c:pt idx="2">
                    <c:v>Scenario 3</c:v>
                  </c:pt>
                  <c:pt idx="3">
                    <c:v>Scenario 4</c:v>
                  </c:pt>
                </c:lvl>
                <c:lvl>
                  <c:pt idx="0">
                    <c:v>Metallurgical Grade Silicon Production</c:v>
                  </c:pt>
                </c:lvl>
              </c:multiLvlStrCache>
            </c:multiLvlStrRef>
          </c:cat>
          <c:val>
            <c:numRef>
              <c:f>'New Revised'!$J$40:$M$40</c:f>
              <c:numCache>
                <c:formatCode>0.00E+00</c:formatCode>
                <c:ptCount val="4"/>
                <c:pt idx="0">
                  <c:v>1.5776838800286677</c:v>
                </c:pt>
                <c:pt idx="1">
                  <c:v>3.094241695618194</c:v>
                </c:pt>
                <c:pt idx="2">
                  <c:v>3.1217051126254241</c:v>
                </c:pt>
                <c:pt idx="3">
                  <c:v>4.9901545630083959</c:v>
                </c:pt>
              </c:numCache>
            </c:numRef>
          </c:val>
          <c:extLst>
            <c:ext xmlns:c16="http://schemas.microsoft.com/office/drawing/2014/chart" uri="{C3380CC4-5D6E-409C-BE32-E72D297353CC}">
              <c16:uniqueId val="{00000005-EE97-4C3A-A189-2E959112DB38}"/>
            </c:ext>
          </c:extLst>
        </c:ser>
        <c:dLbls>
          <c:showLegendKey val="0"/>
          <c:showVal val="0"/>
          <c:showCatName val="0"/>
          <c:showSerName val="0"/>
          <c:showPercent val="0"/>
          <c:showBubbleSize val="0"/>
        </c:dLbls>
        <c:gapWidth val="219"/>
        <c:axId val="39647088"/>
        <c:axId val="39646256"/>
      </c:barChart>
      <c:lineChart>
        <c:grouping val="stacked"/>
        <c:varyColors val="0"/>
        <c:ser>
          <c:idx val="0"/>
          <c:order val="0"/>
          <c:tx>
            <c:strRef>
              <c:f>'New Revised'!$A$34</c:f>
              <c:strCache>
                <c:ptCount val="1"/>
                <c:pt idx="0">
                  <c:v>CED (MJ)</c:v>
                </c:pt>
              </c:strCache>
            </c:strRef>
          </c:tx>
          <c:spPr>
            <a:ln w="28575" cap="rnd">
              <a:solidFill>
                <a:schemeClr val="accent1"/>
              </a:solidFill>
              <a:round/>
            </a:ln>
            <a:effectLst/>
          </c:spPr>
          <c:marker>
            <c:symbol val="none"/>
          </c:marker>
          <c:cat>
            <c:multiLvlStrRef>
              <c:f>'New Revised'!$J$32:$M$33</c:f>
              <c:multiLvlStrCache>
                <c:ptCount val="4"/>
                <c:lvl>
                  <c:pt idx="0">
                    <c:v>Scenario 1</c:v>
                  </c:pt>
                  <c:pt idx="1">
                    <c:v>Scenario 2</c:v>
                  </c:pt>
                  <c:pt idx="2">
                    <c:v>Scenario 3</c:v>
                  </c:pt>
                  <c:pt idx="3">
                    <c:v>Scenario 4</c:v>
                  </c:pt>
                </c:lvl>
                <c:lvl>
                  <c:pt idx="0">
                    <c:v>Metallurgical Grade Silicon Production</c:v>
                  </c:pt>
                </c:lvl>
              </c:multiLvlStrCache>
            </c:multiLvlStrRef>
          </c:cat>
          <c:val>
            <c:numRef>
              <c:f>'New Revised'!$J$34:$M$34</c:f>
              <c:numCache>
                <c:formatCode>0.00E+00</c:formatCode>
                <c:ptCount val="4"/>
                <c:pt idx="0">
                  <c:v>247.43294161690278</c:v>
                </c:pt>
                <c:pt idx="1">
                  <c:v>262.5075766923058</c:v>
                </c:pt>
                <c:pt idx="2">
                  <c:v>265.00831786259511</c:v>
                </c:pt>
                <c:pt idx="3">
                  <c:v>249.39211771936488</c:v>
                </c:pt>
              </c:numCache>
            </c:numRef>
          </c:val>
          <c:smooth val="0"/>
          <c:extLst>
            <c:ext xmlns:c16="http://schemas.microsoft.com/office/drawing/2014/chart" uri="{C3380CC4-5D6E-409C-BE32-E72D297353CC}">
              <c16:uniqueId val="{00000006-EE97-4C3A-A189-2E959112DB38}"/>
            </c:ext>
          </c:extLst>
        </c:ser>
        <c:dLbls>
          <c:showLegendKey val="0"/>
          <c:showVal val="0"/>
          <c:showCatName val="0"/>
          <c:showSerName val="0"/>
          <c:showPercent val="0"/>
          <c:showBubbleSize val="0"/>
        </c:dLbls>
        <c:marker val="1"/>
        <c:smooth val="0"/>
        <c:axId val="39647088"/>
        <c:axId val="39646256"/>
      </c:lineChart>
      <c:lineChart>
        <c:grouping val="standard"/>
        <c:varyColors val="0"/>
        <c:ser>
          <c:idx val="7"/>
          <c:order val="7"/>
          <c:tx>
            <c:strRef>
              <c:f>'New Revised'!$A$41</c:f>
              <c:strCache>
                <c:ptCount val="1"/>
                <c:pt idx="0">
                  <c:v>GWP (kg CO2-Eq) </c:v>
                </c:pt>
              </c:strCache>
            </c:strRef>
          </c:tx>
          <c:spPr>
            <a:ln w="28575" cap="rnd">
              <a:solidFill>
                <a:schemeClr val="accent2">
                  <a:lumMod val="60000"/>
                </a:schemeClr>
              </a:solidFill>
              <a:round/>
            </a:ln>
            <a:effectLst/>
          </c:spPr>
          <c:marker>
            <c:symbol val="none"/>
          </c:marker>
          <c:cat>
            <c:multiLvlStrRef>
              <c:f>'New Revised'!$J$32:$M$33</c:f>
              <c:multiLvlStrCache>
                <c:ptCount val="4"/>
                <c:lvl>
                  <c:pt idx="0">
                    <c:v>Scenario 1</c:v>
                  </c:pt>
                  <c:pt idx="1">
                    <c:v>Scenario 2</c:v>
                  </c:pt>
                  <c:pt idx="2">
                    <c:v>Scenario 3</c:v>
                  </c:pt>
                  <c:pt idx="3">
                    <c:v>Scenario 4</c:v>
                  </c:pt>
                </c:lvl>
                <c:lvl>
                  <c:pt idx="0">
                    <c:v>Metallurgical Grade Silicon Production</c:v>
                  </c:pt>
                </c:lvl>
              </c:multiLvlStrCache>
            </c:multiLvlStrRef>
          </c:cat>
          <c:val>
            <c:numRef>
              <c:f>'New Revised'!$J$41:$M$41</c:f>
              <c:numCache>
                <c:formatCode>0.00E+00</c:formatCode>
                <c:ptCount val="4"/>
                <c:pt idx="0">
                  <c:v>24.725128273989089</c:v>
                </c:pt>
                <c:pt idx="1">
                  <c:v>18.075672176598093</c:v>
                </c:pt>
                <c:pt idx="2">
                  <c:v>18.248053967289366</c:v>
                </c:pt>
                <c:pt idx="3">
                  <c:v>15.26934595548515</c:v>
                </c:pt>
              </c:numCache>
            </c:numRef>
          </c:val>
          <c:smooth val="0"/>
          <c:extLst>
            <c:ext xmlns:c16="http://schemas.microsoft.com/office/drawing/2014/chart" uri="{C3380CC4-5D6E-409C-BE32-E72D297353CC}">
              <c16:uniqueId val="{00000007-EE97-4C3A-A189-2E959112DB38}"/>
            </c:ext>
          </c:extLst>
        </c:ser>
        <c:dLbls>
          <c:showLegendKey val="0"/>
          <c:showVal val="0"/>
          <c:showCatName val="0"/>
          <c:showSerName val="0"/>
          <c:showPercent val="0"/>
          <c:showBubbleSize val="0"/>
        </c:dLbls>
        <c:marker val="1"/>
        <c:smooth val="0"/>
        <c:axId val="2087133088"/>
        <c:axId val="2087136416"/>
      </c:lineChart>
      <c:catAx>
        <c:axId val="3964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46256"/>
        <c:crosses val="autoZero"/>
        <c:auto val="1"/>
        <c:lblAlgn val="ctr"/>
        <c:lblOffset val="100"/>
        <c:noMultiLvlLbl val="0"/>
      </c:catAx>
      <c:valAx>
        <c:axId val="39646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CED (MJ)</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47088"/>
        <c:crosses val="autoZero"/>
        <c:crossBetween val="between"/>
      </c:valAx>
      <c:valAx>
        <c:axId val="20871364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GWP</a:t>
                </a:r>
                <a:r>
                  <a:rPr lang="en-US" baseline="0"/>
                  <a:t> (kg CO2 eq)</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133088"/>
        <c:crosses val="max"/>
        <c:crossBetween val="between"/>
      </c:valAx>
      <c:catAx>
        <c:axId val="2087133088"/>
        <c:scaling>
          <c:orientation val="minMax"/>
        </c:scaling>
        <c:delete val="1"/>
        <c:axPos val="b"/>
        <c:numFmt formatCode="General" sourceLinked="1"/>
        <c:majorTickMark val="out"/>
        <c:minorTickMark val="none"/>
        <c:tickLblPos val="nextTo"/>
        <c:crossAx val="20871364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'New Revised'!$A$35</c:f>
              <c:strCache>
                <c:ptCount val="1"/>
                <c:pt idx="0">
                  <c:v>Primary Forest </c:v>
                </c:pt>
              </c:strCache>
            </c:strRef>
          </c:tx>
          <c:spPr>
            <a:solidFill>
              <a:schemeClr val="accent2"/>
            </a:solidFill>
            <a:ln>
              <a:noFill/>
            </a:ln>
            <a:effectLst/>
          </c:spPr>
          <c:invertIfNegative val="0"/>
          <c:cat>
            <c:multiLvlStrRef>
              <c:f>'New Revised'!$Q$32:$T$33</c:f>
              <c:multiLvlStrCache>
                <c:ptCount val="4"/>
                <c:lvl>
                  <c:pt idx="0">
                    <c:v>Scenario 1</c:v>
                  </c:pt>
                  <c:pt idx="1">
                    <c:v>Scenario 2</c:v>
                  </c:pt>
                  <c:pt idx="2">
                    <c:v>Scenario 3</c:v>
                  </c:pt>
                  <c:pt idx="3">
                    <c:v>Scenario 4</c:v>
                  </c:pt>
                </c:lvl>
                <c:lvl>
                  <c:pt idx="0">
                    <c:v>Electronics Grade Silicon Production</c:v>
                  </c:pt>
                </c:lvl>
              </c:multiLvlStrCache>
            </c:multiLvlStrRef>
          </c:cat>
          <c:val>
            <c:numRef>
              <c:f>'New Revised'!$Q$35:$T$35</c:f>
              <c:numCache>
                <c:formatCode>0.00E+00</c:formatCode>
                <c:ptCount val="4"/>
                <c:pt idx="0">
                  <c:v>1.0297959743983502E-3</c:v>
                </c:pt>
                <c:pt idx="1">
                  <c:v>5.9006045913883448E-3</c:v>
                </c:pt>
                <c:pt idx="2">
                  <c:v>5.9353504414712205E-3</c:v>
                </c:pt>
                <c:pt idx="3">
                  <c:v>9.8552545714075657E-4</c:v>
                </c:pt>
              </c:numCache>
            </c:numRef>
          </c:val>
          <c:extLst>
            <c:ext xmlns:c16="http://schemas.microsoft.com/office/drawing/2014/chart" uri="{C3380CC4-5D6E-409C-BE32-E72D297353CC}">
              <c16:uniqueId val="{00000000-8760-46DE-9D49-22D1149D3D90}"/>
            </c:ext>
          </c:extLst>
        </c:ser>
        <c:ser>
          <c:idx val="2"/>
          <c:order val="2"/>
          <c:tx>
            <c:strRef>
              <c:f>'New Revised'!$A$36</c:f>
              <c:strCache>
                <c:ptCount val="1"/>
                <c:pt idx="0">
                  <c:v>Fossil </c:v>
                </c:pt>
              </c:strCache>
            </c:strRef>
          </c:tx>
          <c:spPr>
            <a:solidFill>
              <a:schemeClr val="accent3"/>
            </a:solidFill>
            <a:ln>
              <a:noFill/>
            </a:ln>
            <a:effectLst/>
          </c:spPr>
          <c:invertIfNegative val="0"/>
          <c:cat>
            <c:multiLvlStrRef>
              <c:f>'New Revised'!$Q$32:$T$33</c:f>
              <c:multiLvlStrCache>
                <c:ptCount val="4"/>
                <c:lvl>
                  <c:pt idx="0">
                    <c:v>Scenario 1</c:v>
                  </c:pt>
                  <c:pt idx="1">
                    <c:v>Scenario 2</c:v>
                  </c:pt>
                  <c:pt idx="2">
                    <c:v>Scenario 3</c:v>
                  </c:pt>
                  <c:pt idx="3">
                    <c:v>Scenario 4</c:v>
                  </c:pt>
                </c:lvl>
                <c:lvl>
                  <c:pt idx="0">
                    <c:v>Electronics Grade Silicon Production</c:v>
                  </c:pt>
                </c:lvl>
              </c:multiLvlStrCache>
            </c:multiLvlStrRef>
          </c:cat>
          <c:val>
            <c:numRef>
              <c:f>'New Revised'!$Q$36:$T$36</c:f>
              <c:numCache>
                <c:formatCode>0.00E+00</c:formatCode>
                <c:ptCount val="4"/>
                <c:pt idx="0">
                  <c:v>218.66627324811589</c:v>
                </c:pt>
                <c:pt idx="1">
                  <c:v>187.0364664624241</c:v>
                </c:pt>
                <c:pt idx="2">
                  <c:v>189.73050369553829</c:v>
                </c:pt>
                <c:pt idx="3">
                  <c:v>152.69204821992523</c:v>
                </c:pt>
              </c:numCache>
            </c:numRef>
          </c:val>
          <c:extLst>
            <c:ext xmlns:c16="http://schemas.microsoft.com/office/drawing/2014/chart" uri="{C3380CC4-5D6E-409C-BE32-E72D297353CC}">
              <c16:uniqueId val="{00000001-8760-46DE-9D49-22D1149D3D90}"/>
            </c:ext>
          </c:extLst>
        </c:ser>
        <c:ser>
          <c:idx val="3"/>
          <c:order val="3"/>
          <c:tx>
            <c:strRef>
              <c:f>'New Revised'!$A$37</c:f>
              <c:strCache>
                <c:ptCount val="1"/>
                <c:pt idx="0">
                  <c:v>Water </c:v>
                </c:pt>
              </c:strCache>
            </c:strRef>
          </c:tx>
          <c:spPr>
            <a:solidFill>
              <a:schemeClr val="accent4"/>
            </a:solidFill>
            <a:ln>
              <a:noFill/>
            </a:ln>
            <a:effectLst/>
          </c:spPr>
          <c:invertIfNegative val="0"/>
          <c:cat>
            <c:multiLvlStrRef>
              <c:f>'New Revised'!$Q$32:$T$33</c:f>
              <c:multiLvlStrCache>
                <c:ptCount val="4"/>
                <c:lvl>
                  <c:pt idx="0">
                    <c:v>Scenario 1</c:v>
                  </c:pt>
                  <c:pt idx="1">
                    <c:v>Scenario 2</c:v>
                  </c:pt>
                  <c:pt idx="2">
                    <c:v>Scenario 3</c:v>
                  </c:pt>
                  <c:pt idx="3">
                    <c:v>Scenario 4</c:v>
                  </c:pt>
                </c:lvl>
                <c:lvl>
                  <c:pt idx="0">
                    <c:v>Electronics Grade Silicon Production</c:v>
                  </c:pt>
                </c:lvl>
              </c:multiLvlStrCache>
            </c:multiLvlStrRef>
          </c:cat>
          <c:val>
            <c:numRef>
              <c:f>'New Revised'!$Q$37:$T$37</c:f>
              <c:numCache>
                <c:formatCode>0.00E+00</c:formatCode>
                <c:ptCount val="4"/>
                <c:pt idx="0">
                  <c:v>37.268789216404024</c:v>
                </c:pt>
                <c:pt idx="1">
                  <c:v>35.716567636658667</c:v>
                </c:pt>
                <c:pt idx="2">
                  <c:v>35.777118058935983</c:v>
                </c:pt>
                <c:pt idx="3">
                  <c:v>29.756587249653624</c:v>
                </c:pt>
              </c:numCache>
            </c:numRef>
          </c:val>
          <c:extLst>
            <c:ext xmlns:c16="http://schemas.microsoft.com/office/drawing/2014/chart" uri="{C3380CC4-5D6E-409C-BE32-E72D297353CC}">
              <c16:uniqueId val="{00000002-8760-46DE-9D49-22D1149D3D90}"/>
            </c:ext>
          </c:extLst>
        </c:ser>
        <c:ser>
          <c:idx val="4"/>
          <c:order val="4"/>
          <c:tx>
            <c:strRef>
              <c:f>'New Revised'!$A$38</c:f>
              <c:strCache>
                <c:ptCount val="1"/>
                <c:pt idx="0">
                  <c:v>Nuclear </c:v>
                </c:pt>
              </c:strCache>
            </c:strRef>
          </c:tx>
          <c:spPr>
            <a:solidFill>
              <a:schemeClr val="accent5"/>
            </a:solidFill>
            <a:ln>
              <a:noFill/>
            </a:ln>
            <a:effectLst/>
          </c:spPr>
          <c:invertIfNegative val="0"/>
          <c:cat>
            <c:multiLvlStrRef>
              <c:f>'New Revised'!$Q$32:$T$33</c:f>
              <c:multiLvlStrCache>
                <c:ptCount val="4"/>
                <c:lvl>
                  <c:pt idx="0">
                    <c:v>Scenario 1</c:v>
                  </c:pt>
                  <c:pt idx="1">
                    <c:v>Scenario 2</c:v>
                  </c:pt>
                  <c:pt idx="2">
                    <c:v>Scenario 3</c:v>
                  </c:pt>
                  <c:pt idx="3">
                    <c:v>Scenario 4</c:v>
                  </c:pt>
                </c:lvl>
                <c:lvl>
                  <c:pt idx="0">
                    <c:v>Electronics Grade Silicon Production</c:v>
                  </c:pt>
                </c:lvl>
              </c:multiLvlStrCache>
            </c:multiLvlStrRef>
          </c:cat>
          <c:val>
            <c:numRef>
              <c:f>'New Revised'!$Q$38:$T$38</c:f>
              <c:numCache>
                <c:formatCode>0.00E+00</c:formatCode>
                <c:ptCount val="4"/>
                <c:pt idx="0">
                  <c:v>10.841252508540194</c:v>
                </c:pt>
                <c:pt idx="1">
                  <c:v>27.927811559036517</c:v>
                </c:pt>
                <c:pt idx="2">
                  <c:v>27.623827540828543</c:v>
                </c:pt>
                <c:pt idx="3">
                  <c:v>49.129618440719241</c:v>
                </c:pt>
              </c:numCache>
            </c:numRef>
          </c:val>
          <c:extLst>
            <c:ext xmlns:c16="http://schemas.microsoft.com/office/drawing/2014/chart" uri="{C3380CC4-5D6E-409C-BE32-E72D297353CC}">
              <c16:uniqueId val="{00000003-8760-46DE-9D49-22D1149D3D90}"/>
            </c:ext>
          </c:extLst>
        </c:ser>
        <c:ser>
          <c:idx val="5"/>
          <c:order val="5"/>
          <c:tx>
            <c:strRef>
              <c:f>'New Revised'!$A$39</c:f>
              <c:strCache>
                <c:ptCount val="1"/>
                <c:pt idx="0">
                  <c:v>Biomass</c:v>
                </c:pt>
              </c:strCache>
            </c:strRef>
          </c:tx>
          <c:spPr>
            <a:solidFill>
              <a:schemeClr val="accent6"/>
            </a:solidFill>
            <a:ln>
              <a:noFill/>
            </a:ln>
            <a:effectLst/>
          </c:spPr>
          <c:invertIfNegative val="0"/>
          <c:cat>
            <c:multiLvlStrRef>
              <c:f>'New Revised'!$Q$32:$T$33</c:f>
              <c:multiLvlStrCache>
                <c:ptCount val="4"/>
                <c:lvl>
                  <c:pt idx="0">
                    <c:v>Scenario 1</c:v>
                  </c:pt>
                  <c:pt idx="1">
                    <c:v>Scenario 2</c:v>
                  </c:pt>
                  <c:pt idx="2">
                    <c:v>Scenario 3</c:v>
                  </c:pt>
                  <c:pt idx="3">
                    <c:v>Scenario 4</c:v>
                  </c:pt>
                </c:lvl>
                <c:lvl>
                  <c:pt idx="0">
                    <c:v>Electronics Grade Silicon Production</c:v>
                  </c:pt>
                </c:lvl>
              </c:multiLvlStrCache>
            </c:multiLvlStrRef>
          </c:cat>
          <c:val>
            <c:numRef>
              <c:f>'New Revised'!$Q$39:$T$39</c:f>
              <c:numCache>
                <c:formatCode>0.00E+00</c:formatCode>
                <c:ptCount val="4"/>
                <c:pt idx="0">
                  <c:v>6.70527257996235</c:v>
                </c:pt>
                <c:pt idx="1">
                  <c:v>6.6661680784583544</c:v>
                </c:pt>
                <c:pt idx="2">
                  <c:v>6.7002830987452962</c:v>
                </c:pt>
                <c:pt idx="3">
                  <c:v>8.0411640142307874</c:v>
                </c:pt>
              </c:numCache>
            </c:numRef>
          </c:val>
          <c:extLst>
            <c:ext xmlns:c16="http://schemas.microsoft.com/office/drawing/2014/chart" uri="{C3380CC4-5D6E-409C-BE32-E72D297353CC}">
              <c16:uniqueId val="{00000004-8760-46DE-9D49-22D1149D3D90}"/>
            </c:ext>
          </c:extLst>
        </c:ser>
        <c:ser>
          <c:idx val="6"/>
          <c:order val="6"/>
          <c:tx>
            <c:strRef>
              <c:f>'New Revised'!$A$40</c:f>
              <c:strCache>
                <c:ptCount val="1"/>
                <c:pt idx="0">
                  <c:v>Wind, Solar, Geothermal </c:v>
                </c:pt>
              </c:strCache>
            </c:strRef>
          </c:tx>
          <c:spPr>
            <a:solidFill>
              <a:schemeClr val="accent1">
                <a:lumMod val="60000"/>
              </a:schemeClr>
            </a:solidFill>
            <a:ln>
              <a:noFill/>
            </a:ln>
            <a:effectLst/>
          </c:spPr>
          <c:invertIfNegative val="0"/>
          <c:cat>
            <c:multiLvlStrRef>
              <c:f>'New Revised'!$Q$32:$T$33</c:f>
              <c:multiLvlStrCache>
                <c:ptCount val="4"/>
                <c:lvl>
                  <c:pt idx="0">
                    <c:v>Scenario 1</c:v>
                  </c:pt>
                  <c:pt idx="1">
                    <c:v>Scenario 2</c:v>
                  </c:pt>
                  <c:pt idx="2">
                    <c:v>Scenario 3</c:v>
                  </c:pt>
                  <c:pt idx="3">
                    <c:v>Scenario 4</c:v>
                  </c:pt>
                </c:lvl>
                <c:lvl>
                  <c:pt idx="0">
                    <c:v>Electronics Grade Silicon Production</c:v>
                  </c:pt>
                </c:lvl>
              </c:multiLvlStrCache>
            </c:multiLvlStrRef>
          </c:cat>
          <c:val>
            <c:numRef>
              <c:f>'New Revised'!$Q$40:$T$40</c:f>
              <c:numCache>
                <c:formatCode>0.00E+00</c:formatCode>
                <c:ptCount val="4"/>
                <c:pt idx="0">
                  <c:v>1.9404738954880139</c:v>
                </c:pt>
                <c:pt idx="1">
                  <c:v>3.503121449568884</c:v>
                </c:pt>
                <c:pt idx="2">
                  <c:v>3.5356025733716532</c:v>
                </c:pt>
                <c:pt idx="3">
                  <c:v>6.438217143561392</c:v>
                </c:pt>
              </c:numCache>
            </c:numRef>
          </c:val>
          <c:extLst>
            <c:ext xmlns:c16="http://schemas.microsoft.com/office/drawing/2014/chart" uri="{C3380CC4-5D6E-409C-BE32-E72D297353CC}">
              <c16:uniqueId val="{00000005-8760-46DE-9D49-22D1149D3D90}"/>
            </c:ext>
          </c:extLst>
        </c:ser>
        <c:dLbls>
          <c:showLegendKey val="0"/>
          <c:showVal val="0"/>
          <c:showCatName val="0"/>
          <c:showSerName val="0"/>
          <c:showPercent val="0"/>
          <c:showBubbleSize val="0"/>
        </c:dLbls>
        <c:gapWidth val="219"/>
        <c:axId val="39647088"/>
        <c:axId val="39646256"/>
      </c:barChart>
      <c:lineChart>
        <c:grouping val="stacked"/>
        <c:varyColors val="0"/>
        <c:ser>
          <c:idx val="0"/>
          <c:order val="0"/>
          <c:tx>
            <c:strRef>
              <c:f>'New Revised'!$A$34</c:f>
              <c:strCache>
                <c:ptCount val="1"/>
                <c:pt idx="0">
                  <c:v>CED (MJ)</c:v>
                </c:pt>
              </c:strCache>
            </c:strRef>
          </c:tx>
          <c:spPr>
            <a:ln w="28575" cap="rnd">
              <a:solidFill>
                <a:schemeClr val="accent1"/>
              </a:solidFill>
              <a:round/>
            </a:ln>
            <a:effectLst/>
          </c:spPr>
          <c:marker>
            <c:symbol val="none"/>
          </c:marker>
          <c:cat>
            <c:multiLvlStrRef>
              <c:f>'New Revised'!$Q$32:$T$33</c:f>
              <c:multiLvlStrCache>
                <c:ptCount val="4"/>
                <c:lvl>
                  <c:pt idx="0">
                    <c:v>Scenario 1</c:v>
                  </c:pt>
                  <c:pt idx="1">
                    <c:v>Scenario 2</c:v>
                  </c:pt>
                  <c:pt idx="2">
                    <c:v>Scenario 3</c:v>
                  </c:pt>
                  <c:pt idx="3">
                    <c:v>Scenario 4</c:v>
                  </c:pt>
                </c:lvl>
                <c:lvl>
                  <c:pt idx="0">
                    <c:v>Electronics Grade Silicon Production</c:v>
                  </c:pt>
                </c:lvl>
              </c:multiLvlStrCache>
            </c:multiLvlStrRef>
          </c:cat>
          <c:val>
            <c:numRef>
              <c:f>'New Revised'!$Q$34:$T$34</c:f>
              <c:numCache>
                <c:formatCode>0.00E+00</c:formatCode>
                <c:ptCount val="4"/>
                <c:pt idx="0">
                  <c:v>275.42309124448491</c:v>
                </c:pt>
                <c:pt idx="1">
                  <c:v>260.85603579073785</c:v>
                </c:pt>
                <c:pt idx="2">
                  <c:v>263.37327031786117</c:v>
                </c:pt>
                <c:pt idx="3">
                  <c:v>246.0586205935474</c:v>
                </c:pt>
              </c:numCache>
            </c:numRef>
          </c:val>
          <c:smooth val="0"/>
          <c:extLst>
            <c:ext xmlns:c16="http://schemas.microsoft.com/office/drawing/2014/chart" uri="{C3380CC4-5D6E-409C-BE32-E72D297353CC}">
              <c16:uniqueId val="{00000006-8760-46DE-9D49-22D1149D3D90}"/>
            </c:ext>
          </c:extLst>
        </c:ser>
        <c:dLbls>
          <c:showLegendKey val="0"/>
          <c:showVal val="0"/>
          <c:showCatName val="0"/>
          <c:showSerName val="0"/>
          <c:showPercent val="0"/>
          <c:showBubbleSize val="0"/>
        </c:dLbls>
        <c:marker val="1"/>
        <c:smooth val="0"/>
        <c:axId val="39647088"/>
        <c:axId val="39646256"/>
      </c:lineChart>
      <c:lineChart>
        <c:grouping val="standard"/>
        <c:varyColors val="0"/>
        <c:ser>
          <c:idx val="7"/>
          <c:order val="7"/>
          <c:tx>
            <c:strRef>
              <c:f>'New Revised'!$A$41</c:f>
              <c:strCache>
                <c:ptCount val="1"/>
                <c:pt idx="0">
                  <c:v>GWP (kg CO2-Eq) </c:v>
                </c:pt>
              </c:strCache>
            </c:strRef>
          </c:tx>
          <c:spPr>
            <a:ln w="28575" cap="rnd">
              <a:solidFill>
                <a:schemeClr val="accent2">
                  <a:lumMod val="60000"/>
                </a:schemeClr>
              </a:solidFill>
              <a:round/>
            </a:ln>
            <a:effectLst/>
          </c:spPr>
          <c:marker>
            <c:symbol val="none"/>
          </c:marker>
          <c:cat>
            <c:multiLvlStrRef>
              <c:f>'New Revised'!$Q$32:$T$33</c:f>
              <c:multiLvlStrCache>
                <c:ptCount val="4"/>
                <c:lvl>
                  <c:pt idx="0">
                    <c:v>Scenario 1</c:v>
                  </c:pt>
                  <c:pt idx="1">
                    <c:v>Scenario 2</c:v>
                  </c:pt>
                  <c:pt idx="2">
                    <c:v>Scenario 3</c:v>
                  </c:pt>
                  <c:pt idx="3">
                    <c:v>Scenario 4</c:v>
                  </c:pt>
                </c:lvl>
                <c:lvl>
                  <c:pt idx="0">
                    <c:v>Electronics Grade Silicon Production</c:v>
                  </c:pt>
                </c:lvl>
              </c:multiLvlStrCache>
            </c:multiLvlStrRef>
          </c:cat>
          <c:val>
            <c:numRef>
              <c:f>'New Revised'!$Q$41:$T$41</c:f>
              <c:numCache>
                <c:formatCode>0.00E+00</c:formatCode>
                <c:ptCount val="4"/>
                <c:pt idx="0">
                  <c:v>23.424257042625925</c:v>
                </c:pt>
                <c:pt idx="1">
                  <c:v>15.673265434646646</c:v>
                </c:pt>
                <c:pt idx="2">
                  <c:v>15.828325915597819</c:v>
                </c:pt>
                <c:pt idx="3">
                  <c:v>12.34544364319212</c:v>
                </c:pt>
              </c:numCache>
            </c:numRef>
          </c:val>
          <c:smooth val="0"/>
          <c:extLst>
            <c:ext xmlns:c16="http://schemas.microsoft.com/office/drawing/2014/chart" uri="{C3380CC4-5D6E-409C-BE32-E72D297353CC}">
              <c16:uniqueId val="{00000007-8760-46DE-9D49-22D1149D3D90}"/>
            </c:ext>
          </c:extLst>
        </c:ser>
        <c:dLbls>
          <c:showLegendKey val="0"/>
          <c:showVal val="0"/>
          <c:showCatName val="0"/>
          <c:showSerName val="0"/>
          <c:showPercent val="0"/>
          <c:showBubbleSize val="0"/>
        </c:dLbls>
        <c:marker val="1"/>
        <c:smooth val="0"/>
        <c:axId val="2087133088"/>
        <c:axId val="2087136416"/>
      </c:lineChart>
      <c:catAx>
        <c:axId val="3964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46256"/>
        <c:crosses val="autoZero"/>
        <c:auto val="1"/>
        <c:lblAlgn val="ctr"/>
        <c:lblOffset val="100"/>
        <c:noMultiLvlLbl val="0"/>
      </c:catAx>
      <c:valAx>
        <c:axId val="39646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CED (MJ)</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47088"/>
        <c:crosses val="autoZero"/>
        <c:crossBetween val="between"/>
      </c:valAx>
      <c:valAx>
        <c:axId val="20871364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GWP</a:t>
                </a:r>
                <a:r>
                  <a:rPr lang="en-US" baseline="0"/>
                  <a:t> (kg CO2 eq)</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133088"/>
        <c:crosses val="max"/>
        <c:crossBetween val="between"/>
      </c:valAx>
      <c:catAx>
        <c:axId val="2087133088"/>
        <c:scaling>
          <c:orientation val="minMax"/>
        </c:scaling>
        <c:delete val="1"/>
        <c:axPos val="b"/>
        <c:numFmt formatCode="General" sourceLinked="1"/>
        <c:majorTickMark val="out"/>
        <c:minorTickMark val="none"/>
        <c:tickLblPos val="nextTo"/>
        <c:crossAx val="20871364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'New Revised'!$A$35</c:f>
              <c:strCache>
                <c:ptCount val="1"/>
                <c:pt idx="0">
                  <c:v>Primary Forest </c:v>
                </c:pt>
              </c:strCache>
            </c:strRef>
          </c:tx>
          <c:spPr>
            <a:solidFill>
              <a:schemeClr val="accent2"/>
            </a:solidFill>
            <a:ln>
              <a:noFill/>
            </a:ln>
            <a:effectLst/>
          </c:spPr>
          <c:invertIfNegative val="0"/>
          <c:cat>
            <c:multiLvlStrRef>
              <c:f>'New Revised'!$X$32:$AA$33</c:f>
              <c:multiLvlStrCache>
                <c:ptCount val="4"/>
                <c:lvl>
                  <c:pt idx="0">
                    <c:v>Scenario 1</c:v>
                  </c:pt>
                  <c:pt idx="1">
                    <c:v>Scenario 2</c:v>
                  </c:pt>
                  <c:pt idx="2">
                    <c:v>Scenario 3</c:v>
                  </c:pt>
                  <c:pt idx="3">
                    <c:v>Scenario 4</c:v>
                  </c:pt>
                </c:lvl>
                <c:lvl>
                  <c:pt idx="0">
                    <c:v>Solar Grade Silicon Production</c:v>
                  </c:pt>
                </c:lvl>
              </c:multiLvlStrCache>
            </c:multiLvlStrRef>
          </c:cat>
          <c:val>
            <c:numRef>
              <c:f>'New Revised'!$X$35:$AA$35</c:f>
              <c:numCache>
                <c:formatCode>General</c:formatCode>
                <c:ptCount val="4"/>
                <c:pt idx="0">
                  <c:v>4.9283982413886786E-3</c:v>
                </c:pt>
                <c:pt idx="1">
                  <c:v>2.3199433934690133E-2</c:v>
                </c:pt>
                <c:pt idx="2">
                  <c:v>2.3359399743558096E-2</c:v>
                </c:pt>
                <c:pt idx="3">
                  <c:v>4.9296258189232972E-3</c:v>
                </c:pt>
              </c:numCache>
            </c:numRef>
          </c:val>
          <c:extLst>
            <c:ext xmlns:c16="http://schemas.microsoft.com/office/drawing/2014/chart" uri="{C3380CC4-5D6E-409C-BE32-E72D297353CC}">
              <c16:uniqueId val="{00000000-322B-4F4E-ADCF-F2CB8134586B}"/>
            </c:ext>
          </c:extLst>
        </c:ser>
        <c:ser>
          <c:idx val="2"/>
          <c:order val="2"/>
          <c:tx>
            <c:strRef>
              <c:f>'New Revised'!$A$36</c:f>
              <c:strCache>
                <c:ptCount val="1"/>
                <c:pt idx="0">
                  <c:v>Fossil </c:v>
                </c:pt>
              </c:strCache>
            </c:strRef>
          </c:tx>
          <c:spPr>
            <a:solidFill>
              <a:schemeClr val="accent3"/>
            </a:solidFill>
            <a:ln>
              <a:noFill/>
            </a:ln>
            <a:effectLst/>
          </c:spPr>
          <c:invertIfNegative val="0"/>
          <c:cat>
            <c:multiLvlStrRef>
              <c:f>'New Revised'!$X$32:$AA$33</c:f>
              <c:multiLvlStrCache>
                <c:ptCount val="4"/>
                <c:lvl>
                  <c:pt idx="0">
                    <c:v>Scenario 1</c:v>
                  </c:pt>
                  <c:pt idx="1">
                    <c:v>Scenario 2</c:v>
                  </c:pt>
                  <c:pt idx="2">
                    <c:v>Scenario 3</c:v>
                  </c:pt>
                  <c:pt idx="3">
                    <c:v>Scenario 4</c:v>
                  </c:pt>
                </c:lvl>
                <c:lvl>
                  <c:pt idx="0">
                    <c:v>Solar Grade Silicon Production</c:v>
                  </c:pt>
                </c:lvl>
              </c:multiLvlStrCache>
            </c:multiLvlStrRef>
          </c:cat>
          <c:val>
            <c:numRef>
              <c:f>'New Revised'!$X$36:$AA$36</c:f>
              <c:numCache>
                <c:formatCode>General</c:formatCode>
                <c:ptCount val="4"/>
                <c:pt idx="0">
                  <c:v>851.50360751284427</c:v>
                </c:pt>
                <c:pt idx="1">
                  <c:v>728.26637195464934</c:v>
                </c:pt>
                <c:pt idx="2">
                  <c:v>735.96788959149433</c:v>
                </c:pt>
                <c:pt idx="3">
                  <c:v>623.53106673919217</c:v>
                </c:pt>
              </c:numCache>
            </c:numRef>
          </c:val>
          <c:extLst>
            <c:ext xmlns:c16="http://schemas.microsoft.com/office/drawing/2014/chart" uri="{C3380CC4-5D6E-409C-BE32-E72D297353CC}">
              <c16:uniqueId val="{00000001-322B-4F4E-ADCF-F2CB8134586B}"/>
            </c:ext>
          </c:extLst>
        </c:ser>
        <c:ser>
          <c:idx val="3"/>
          <c:order val="3"/>
          <c:tx>
            <c:strRef>
              <c:f>'New Revised'!$A$37</c:f>
              <c:strCache>
                <c:ptCount val="1"/>
                <c:pt idx="0">
                  <c:v>Water </c:v>
                </c:pt>
              </c:strCache>
            </c:strRef>
          </c:tx>
          <c:spPr>
            <a:solidFill>
              <a:schemeClr val="accent4"/>
            </a:solidFill>
            <a:ln>
              <a:noFill/>
            </a:ln>
            <a:effectLst/>
          </c:spPr>
          <c:invertIfNegative val="0"/>
          <c:cat>
            <c:multiLvlStrRef>
              <c:f>'New Revised'!$X$32:$AA$33</c:f>
              <c:multiLvlStrCache>
                <c:ptCount val="4"/>
                <c:lvl>
                  <c:pt idx="0">
                    <c:v>Scenario 1</c:v>
                  </c:pt>
                  <c:pt idx="1">
                    <c:v>Scenario 2</c:v>
                  </c:pt>
                  <c:pt idx="2">
                    <c:v>Scenario 3</c:v>
                  </c:pt>
                  <c:pt idx="3">
                    <c:v>Scenario 4</c:v>
                  </c:pt>
                </c:lvl>
                <c:lvl>
                  <c:pt idx="0">
                    <c:v>Solar Grade Silicon Production</c:v>
                  </c:pt>
                </c:lvl>
              </c:multiLvlStrCache>
            </c:multiLvlStrRef>
          </c:cat>
          <c:val>
            <c:numRef>
              <c:f>'New Revised'!$X$37:$AA$37</c:f>
              <c:numCache>
                <c:formatCode>General</c:formatCode>
                <c:ptCount val="4"/>
                <c:pt idx="0">
                  <c:v>330.50766974556547</c:v>
                </c:pt>
                <c:pt idx="1">
                  <c:v>317.69875316327648</c:v>
                </c:pt>
                <c:pt idx="2">
                  <c:v>320.52866601833944</c:v>
                </c:pt>
                <c:pt idx="3">
                  <c:v>294.1160346728567</c:v>
                </c:pt>
              </c:numCache>
            </c:numRef>
          </c:val>
          <c:extLst>
            <c:ext xmlns:c16="http://schemas.microsoft.com/office/drawing/2014/chart" uri="{C3380CC4-5D6E-409C-BE32-E72D297353CC}">
              <c16:uniqueId val="{00000002-322B-4F4E-ADCF-F2CB8134586B}"/>
            </c:ext>
          </c:extLst>
        </c:ser>
        <c:ser>
          <c:idx val="4"/>
          <c:order val="4"/>
          <c:tx>
            <c:strRef>
              <c:f>'New Revised'!$A$38</c:f>
              <c:strCache>
                <c:ptCount val="1"/>
                <c:pt idx="0">
                  <c:v>Nuclear </c:v>
                </c:pt>
              </c:strCache>
            </c:strRef>
          </c:tx>
          <c:spPr>
            <a:solidFill>
              <a:schemeClr val="accent5"/>
            </a:solidFill>
            <a:ln>
              <a:noFill/>
            </a:ln>
            <a:effectLst/>
          </c:spPr>
          <c:invertIfNegative val="0"/>
          <c:cat>
            <c:multiLvlStrRef>
              <c:f>'New Revised'!$X$32:$AA$33</c:f>
              <c:multiLvlStrCache>
                <c:ptCount val="4"/>
                <c:lvl>
                  <c:pt idx="0">
                    <c:v>Scenario 1</c:v>
                  </c:pt>
                  <c:pt idx="1">
                    <c:v>Scenario 2</c:v>
                  </c:pt>
                  <c:pt idx="2">
                    <c:v>Scenario 3</c:v>
                  </c:pt>
                  <c:pt idx="3">
                    <c:v>Scenario 4</c:v>
                  </c:pt>
                </c:lvl>
                <c:lvl>
                  <c:pt idx="0">
                    <c:v>Solar Grade Silicon Production</c:v>
                  </c:pt>
                </c:lvl>
              </c:multiLvlStrCache>
            </c:multiLvlStrRef>
          </c:cat>
          <c:val>
            <c:numRef>
              <c:f>'New Revised'!$X$38:$AA$38</c:f>
              <c:numCache>
                <c:formatCode>General</c:formatCode>
                <c:ptCount val="4"/>
                <c:pt idx="0">
                  <c:v>35.677602055147133</c:v>
                </c:pt>
                <c:pt idx="1">
                  <c:v>99.817522685324874</c:v>
                </c:pt>
                <c:pt idx="2">
                  <c:v>101.07201133852641</c:v>
                </c:pt>
                <c:pt idx="3">
                  <c:v>175.31259041378772</c:v>
                </c:pt>
              </c:numCache>
            </c:numRef>
          </c:val>
          <c:extLst>
            <c:ext xmlns:c16="http://schemas.microsoft.com/office/drawing/2014/chart" uri="{C3380CC4-5D6E-409C-BE32-E72D297353CC}">
              <c16:uniqueId val="{00000003-322B-4F4E-ADCF-F2CB8134586B}"/>
            </c:ext>
          </c:extLst>
        </c:ser>
        <c:ser>
          <c:idx val="5"/>
          <c:order val="5"/>
          <c:tx>
            <c:strRef>
              <c:f>'New Revised'!$A$39</c:f>
              <c:strCache>
                <c:ptCount val="1"/>
                <c:pt idx="0">
                  <c:v>Biomass</c:v>
                </c:pt>
              </c:strCache>
            </c:strRef>
          </c:tx>
          <c:spPr>
            <a:solidFill>
              <a:schemeClr val="accent6"/>
            </a:solidFill>
            <a:ln>
              <a:noFill/>
            </a:ln>
            <a:effectLst/>
          </c:spPr>
          <c:invertIfNegative val="0"/>
          <c:cat>
            <c:multiLvlStrRef>
              <c:f>'New Revised'!$X$32:$AA$33</c:f>
              <c:multiLvlStrCache>
                <c:ptCount val="4"/>
                <c:lvl>
                  <c:pt idx="0">
                    <c:v>Scenario 1</c:v>
                  </c:pt>
                  <c:pt idx="1">
                    <c:v>Scenario 2</c:v>
                  </c:pt>
                  <c:pt idx="2">
                    <c:v>Scenario 3</c:v>
                  </c:pt>
                  <c:pt idx="3">
                    <c:v>Scenario 4</c:v>
                  </c:pt>
                </c:lvl>
                <c:lvl>
                  <c:pt idx="0">
                    <c:v>Solar Grade Silicon Production</c:v>
                  </c:pt>
                </c:lvl>
              </c:multiLvlStrCache>
            </c:multiLvlStrRef>
          </c:cat>
          <c:val>
            <c:numRef>
              <c:f>'New Revised'!$X$39:$AA$39</c:f>
              <c:numCache>
                <c:formatCode>General</c:formatCode>
                <c:ptCount val="4"/>
                <c:pt idx="0">
                  <c:v>33.646617335016813</c:v>
                </c:pt>
                <c:pt idx="1">
                  <c:v>34.510213455753814</c:v>
                </c:pt>
                <c:pt idx="2">
                  <c:v>34.868959014862448</c:v>
                </c:pt>
                <c:pt idx="3">
                  <c:v>38.543031535115041</c:v>
                </c:pt>
              </c:numCache>
            </c:numRef>
          </c:val>
          <c:extLst>
            <c:ext xmlns:c16="http://schemas.microsoft.com/office/drawing/2014/chart" uri="{C3380CC4-5D6E-409C-BE32-E72D297353CC}">
              <c16:uniqueId val="{00000004-322B-4F4E-ADCF-F2CB8134586B}"/>
            </c:ext>
          </c:extLst>
        </c:ser>
        <c:ser>
          <c:idx val="6"/>
          <c:order val="6"/>
          <c:tx>
            <c:strRef>
              <c:f>'New Revised'!$A$40</c:f>
              <c:strCache>
                <c:ptCount val="1"/>
                <c:pt idx="0">
                  <c:v>Wind, Solar, Geothermal </c:v>
                </c:pt>
              </c:strCache>
            </c:strRef>
          </c:tx>
          <c:spPr>
            <a:solidFill>
              <a:schemeClr val="accent1">
                <a:lumMod val="60000"/>
              </a:schemeClr>
            </a:solidFill>
            <a:ln>
              <a:noFill/>
            </a:ln>
            <a:effectLst/>
          </c:spPr>
          <c:invertIfNegative val="0"/>
          <c:cat>
            <c:multiLvlStrRef>
              <c:f>'New Revised'!$X$32:$AA$33</c:f>
              <c:multiLvlStrCache>
                <c:ptCount val="4"/>
                <c:lvl>
                  <c:pt idx="0">
                    <c:v>Scenario 1</c:v>
                  </c:pt>
                  <c:pt idx="1">
                    <c:v>Scenario 2</c:v>
                  </c:pt>
                  <c:pt idx="2">
                    <c:v>Scenario 3</c:v>
                  </c:pt>
                  <c:pt idx="3">
                    <c:v>Scenario 4</c:v>
                  </c:pt>
                </c:lvl>
                <c:lvl>
                  <c:pt idx="0">
                    <c:v>Solar Grade Silicon Production</c:v>
                  </c:pt>
                </c:lvl>
              </c:multiLvlStrCache>
            </c:multiLvlStrRef>
          </c:cat>
          <c:val>
            <c:numRef>
              <c:f>'New Revised'!$X$40:$AA$40</c:f>
              <c:numCache>
                <c:formatCode>General</c:formatCode>
                <c:ptCount val="4"/>
                <c:pt idx="0">
                  <c:v>6.3891263565587995</c:v>
                </c:pt>
                <c:pt idx="1">
                  <c:v>13.03057511614848</c:v>
                </c:pt>
                <c:pt idx="2">
                  <c:v>13.202463592860092</c:v>
                </c:pt>
                <c:pt idx="3">
                  <c:v>19.453533143145535</c:v>
                </c:pt>
              </c:numCache>
            </c:numRef>
          </c:val>
          <c:extLst>
            <c:ext xmlns:c16="http://schemas.microsoft.com/office/drawing/2014/chart" uri="{C3380CC4-5D6E-409C-BE32-E72D297353CC}">
              <c16:uniqueId val="{00000005-322B-4F4E-ADCF-F2CB8134586B}"/>
            </c:ext>
          </c:extLst>
        </c:ser>
        <c:dLbls>
          <c:showLegendKey val="0"/>
          <c:showVal val="0"/>
          <c:showCatName val="0"/>
          <c:showSerName val="0"/>
          <c:showPercent val="0"/>
          <c:showBubbleSize val="0"/>
        </c:dLbls>
        <c:gapWidth val="219"/>
        <c:axId val="39647088"/>
        <c:axId val="39646256"/>
      </c:barChart>
      <c:lineChart>
        <c:grouping val="stacked"/>
        <c:varyColors val="0"/>
        <c:ser>
          <c:idx val="0"/>
          <c:order val="0"/>
          <c:tx>
            <c:strRef>
              <c:f>'New Revised'!$A$34</c:f>
              <c:strCache>
                <c:ptCount val="1"/>
                <c:pt idx="0">
                  <c:v>CED (MJ)</c:v>
                </c:pt>
              </c:strCache>
            </c:strRef>
          </c:tx>
          <c:spPr>
            <a:ln w="28575" cap="rnd">
              <a:solidFill>
                <a:schemeClr val="accent1"/>
              </a:solidFill>
              <a:round/>
            </a:ln>
            <a:effectLst/>
          </c:spPr>
          <c:marker>
            <c:symbol val="none"/>
          </c:marker>
          <c:cat>
            <c:multiLvlStrRef>
              <c:f>'New Revised'!$X$32:$AA$33</c:f>
              <c:multiLvlStrCache>
                <c:ptCount val="4"/>
                <c:lvl>
                  <c:pt idx="0">
                    <c:v>Scenario 1</c:v>
                  </c:pt>
                  <c:pt idx="1">
                    <c:v>Scenario 2</c:v>
                  </c:pt>
                  <c:pt idx="2">
                    <c:v>Scenario 3</c:v>
                  </c:pt>
                  <c:pt idx="3">
                    <c:v>Scenario 4</c:v>
                  </c:pt>
                </c:lvl>
                <c:lvl>
                  <c:pt idx="0">
                    <c:v>Solar Grade Silicon Production</c:v>
                  </c:pt>
                </c:lvl>
              </c:multiLvlStrCache>
            </c:multiLvlStrRef>
          </c:cat>
          <c:val>
            <c:numRef>
              <c:f>'New Revised'!$X$34:$AA$34</c:f>
              <c:numCache>
                <c:formatCode>General</c:formatCode>
                <c:ptCount val="4"/>
                <c:pt idx="0">
                  <c:v>1257.729551403374</c:v>
                </c:pt>
                <c:pt idx="1">
                  <c:v>1193.3466358090873</c:v>
                </c:pt>
                <c:pt idx="2">
                  <c:v>1205.6633489558262</c:v>
                </c:pt>
                <c:pt idx="3">
                  <c:v>1150.9611861299161</c:v>
                </c:pt>
              </c:numCache>
            </c:numRef>
          </c:val>
          <c:smooth val="0"/>
          <c:extLst>
            <c:ext xmlns:c16="http://schemas.microsoft.com/office/drawing/2014/chart" uri="{C3380CC4-5D6E-409C-BE32-E72D297353CC}">
              <c16:uniqueId val="{00000006-322B-4F4E-ADCF-F2CB8134586B}"/>
            </c:ext>
          </c:extLst>
        </c:ser>
        <c:dLbls>
          <c:showLegendKey val="0"/>
          <c:showVal val="0"/>
          <c:showCatName val="0"/>
          <c:showSerName val="0"/>
          <c:showPercent val="0"/>
          <c:showBubbleSize val="0"/>
        </c:dLbls>
        <c:marker val="1"/>
        <c:smooth val="0"/>
        <c:axId val="39647088"/>
        <c:axId val="39646256"/>
      </c:lineChart>
      <c:lineChart>
        <c:grouping val="standard"/>
        <c:varyColors val="0"/>
        <c:ser>
          <c:idx val="7"/>
          <c:order val="7"/>
          <c:tx>
            <c:strRef>
              <c:f>'New Revised'!$A$41</c:f>
              <c:strCache>
                <c:ptCount val="1"/>
                <c:pt idx="0">
                  <c:v>GWP (kg CO2-Eq) </c:v>
                </c:pt>
              </c:strCache>
            </c:strRef>
          </c:tx>
          <c:spPr>
            <a:ln w="28575" cap="rnd">
              <a:solidFill>
                <a:schemeClr val="accent2">
                  <a:lumMod val="60000"/>
                </a:schemeClr>
              </a:solidFill>
              <a:round/>
            </a:ln>
            <a:effectLst/>
          </c:spPr>
          <c:marker>
            <c:symbol val="none"/>
          </c:marker>
          <c:cat>
            <c:multiLvlStrRef>
              <c:f>'New Revised'!$X$32:$AA$33</c:f>
              <c:multiLvlStrCache>
                <c:ptCount val="4"/>
                <c:lvl>
                  <c:pt idx="0">
                    <c:v>Scenario 1</c:v>
                  </c:pt>
                  <c:pt idx="1">
                    <c:v>Scenario 2</c:v>
                  </c:pt>
                  <c:pt idx="2">
                    <c:v>Scenario 3</c:v>
                  </c:pt>
                  <c:pt idx="3">
                    <c:v>Scenario 4</c:v>
                  </c:pt>
                </c:lvl>
                <c:lvl>
                  <c:pt idx="0">
                    <c:v>Solar Grade Silicon Production</c:v>
                  </c:pt>
                </c:lvl>
              </c:multiLvlStrCache>
            </c:multiLvlStrRef>
          </c:cat>
          <c:val>
            <c:numRef>
              <c:f>'New Revised'!$X$41:$AA$41</c:f>
              <c:numCache>
                <c:formatCode>General</c:formatCode>
                <c:ptCount val="4"/>
                <c:pt idx="0">
                  <c:v>88.542759948705026</c:v>
                </c:pt>
                <c:pt idx="1">
                  <c:v>59.903565284121463</c:v>
                </c:pt>
                <c:pt idx="2">
                  <c:v>60.482423357067503</c:v>
                </c:pt>
                <c:pt idx="3">
                  <c:v>49.444487316585487</c:v>
                </c:pt>
              </c:numCache>
            </c:numRef>
          </c:val>
          <c:smooth val="0"/>
          <c:extLst>
            <c:ext xmlns:c16="http://schemas.microsoft.com/office/drawing/2014/chart" uri="{C3380CC4-5D6E-409C-BE32-E72D297353CC}">
              <c16:uniqueId val="{00000007-322B-4F4E-ADCF-F2CB8134586B}"/>
            </c:ext>
          </c:extLst>
        </c:ser>
        <c:dLbls>
          <c:showLegendKey val="0"/>
          <c:showVal val="0"/>
          <c:showCatName val="0"/>
          <c:showSerName val="0"/>
          <c:showPercent val="0"/>
          <c:showBubbleSize val="0"/>
        </c:dLbls>
        <c:marker val="1"/>
        <c:smooth val="0"/>
        <c:axId val="2087133088"/>
        <c:axId val="2087136416"/>
      </c:lineChart>
      <c:catAx>
        <c:axId val="3964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46256"/>
        <c:crosses val="autoZero"/>
        <c:auto val="1"/>
        <c:lblAlgn val="ctr"/>
        <c:lblOffset val="100"/>
        <c:noMultiLvlLbl val="0"/>
      </c:catAx>
      <c:valAx>
        <c:axId val="39646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CED (MJ)</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47088"/>
        <c:crosses val="autoZero"/>
        <c:crossBetween val="between"/>
      </c:valAx>
      <c:valAx>
        <c:axId val="20871364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GWP</a:t>
                </a:r>
                <a:r>
                  <a:rPr lang="en-US" baseline="0"/>
                  <a:t> (kg CO2 eq)</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133088"/>
        <c:crosses val="max"/>
        <c:crossBetween val="between"/>
      </c:valAx>
      <c:catAx>
        <c:axId val="2087133088"/>
        <c:scaling>
          <c:orientation val="minMax"/>
        </c:scaling>
        <c:delete val="1"/>
        <c:axPos val="b"/>
        <c:numFmt formatCode="General" sourceLinked="1"/>
        <c:majorTickMark val="out"/>
        <c:minorTickMark val="none"/>
        <c:tickLblPos val="nextTo"/>
        <c:crossAx val="20871364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'New Revised'!$A$35</c:f>
              <c:strCache>
                <c:ptCount val="1"/>
                <c:pt idx="0">
                  <c:v>Primary Forest </c:v>
                </c:pt>
              </c:strCache>
            </c:strRef>
          </c:tx>
          <c:spPr>
            <a:solidFill>
              <a:schemeClr val="accent2"/>
            </a:solidFill>
            <a:ln>
              <a:noFill/>
            </a:ln>
            <a:effectLst/>
          </c:spPr>
          <c:invertIfNegative val="0"/>
          <c:cat>
            <c:multiLvlStrRef>
              <c:f>'New Revised'!$AE$32:$AH$33</c:f>
              <c:multiLvlStrCache>
                <c:ptCount val="4"/>
                <c:lvl>
                  <c:pt idx="0">
                    <c:v>Scenario 1</c:v>
                  </c:pt>
                  <c:pt idx="1">
                    <c:v>Scenario 2</c:v>
                  </c:pt>
                  <c:pt idx="2">
                    <c:v>Scenario 3</c:v>
                  </c:pt>
                  <c:pt idx="3">
                    <c:v>Scenario 4</c:v>
                  </c:pt>
                </c:lvl>
                <c:lvl>
                  <c:pt idx="0">
                    <c:v>Multi-Silicon Crystal Production</c:v>
                  </c:pt>
                </c:lvl>
              </c:multiLvlStrCache>
            </c:multiLvlStrRef>
          </c:cat>
          <c:val>
            <c:numRef>
              <c:f>'New Revised'!$AE$35:$AH$35</c:f>
              <c:numCache>
                <c:formatCode>General</c:formatCode>
                <c:ptCount val="4"/>
                <c:pt idx="0">
                  <c:v>8.7260165658938887E-3</c:v>
                </c:pt>
                <c:pt idx="1">
                  <c:v>3.4710885362408433E-2</c:v>
                </c:pt>
                <c:pt idx="2">
                  <c:v>3.4935142823477504E-2</c:v>
                </c:pt>
                <c:pt idx="3">
                  <c:v>6.6601085171772087E-3</c:v>
                </c:pt>
              </c:numCache>
            </c:numRef>
          </c:val>
          <c:extLst>
            <c:ext xmlns:c16="http://schemas.microsoft.com/office/drawing/2014/chart" uri="{C3380CC4-5D6E-409C-BE32-E72D297353CC}">
              <c16:uniqueId val="{00000000-8CDC-442F-8AFA-04D1A8D5132B}"/>
            </c:ext>
          </c:extLst>
        </c:ser>
        <c:ser>
          <c:idx val="2"/>
          <c:order val="2"/>
          <c:tx>
            <c:strRef>
              <c:f>'New Revised'!$A$36</c:f>
              <c:strCache>
                <c:ptCount val="1"/>
                <c:pt idx="0">
                  <c:v>Fossil </c:v>
                </c:pt>
              </c:strCache>
            </c:strRef>
          </c:tx>
          <c:spPr>
            <a:solidFill>
              <a:schemeClr val="accent3"/>
            </a:solidFill>
            <a:ln>
              <a:noFill/>
            </a:ln>
            <a:effectLst/>
          </c:spPr>
          <c:invertIfNegative val="0"/>
          <c:cat>
            <c:multiLvlStrRef>
              <c:f>'New Revised'!$AE$32:$AH$33</c:f>
              <c:multiLvlStrCache>
                <c:ptCount val="4"/>
                <c:lvl>
                  <c:pt idx="0">
                    <c:v>Scenario 1</c:v>
                  </c:pt>
                  <c:pt idx="1">
                    <c:v>Scenario 2</c:v>
                  </c:pt>
                  <c:pt idx="2">
                    <c:v>Scenario 3</c:v>
                  </c:pt>
                  <c:pt idx="3">
                    <c:v>Scenario 4</c:v>
                  </c:pt>
                </c:lvl>
                <c:lvl>
                  <c:pt idx="0">
                    <c:v>Multi-Silicon Crystal Production</c:v>
                  </c:pt>
                </c:lvl>
              </c:multiLvlStrCache>
            </c:multiLvlStrRef>
          </c:cat>
          <c:val>
            <c:numRef>
              <c:f>'New Revised'!$AE$36:$AH$36</c:f>
              <c:numCache>
                <c:formatCode>General</c:formatCode>
                <c:ptCount val="4"/>
                <c:pt idx="0">
                  <c:v>1200.5702072718843</c:v>
                </c:pt>
                <c:pt idx="1">
                  <c:v>1106.696591698402</c:v>
                </c:pt>
                <c:pt idx="2">
                  <c:v>1118.8139961772431</c:v>
                </c:pt>
                <c:pt idx="3">
                  <c:v>929.25717404575232</c:v>
                </c:pt>
              </c:numCache>
            </c:numRef>
          </c:val>
          <c:extLst>
            <c:ext xmlns:c16="http://schemas.microsoft.com/office/drawing/2014/chart" uri="{C3380CC4-5D6E-409C-BE32-E72D297353CC}">
              <c16:uniqueId val="{00000001-8CDC-442F-8AFA-04D1A8D5132B}"/>
            </c:ext>
          </c:extLst>
        </c:ser>
        <c:ser>
          <c:idx val="3"/>
          <c:order val="3"/>
          <c:tx>
            <c:strRef>
              <c:f>'New Revised'!$A$37</c:f>
              <c:strCache>
                <c:ptCount val="1"/>
                <c:pt idx="0">
                  <c:v>Water </c:v>
                </c:pt>
              </c:strCache>
            </c:strRef>
          </c:tx>
          <c:spPr>
            <a:solidFill>
              <a:schemeClr val="accent4"/>
            </a:solidFill>
            <a:ln>
              <a:noFill/>
            </a:ln>
            <a:effectLst/>
          </c:spPr>
          <c:invertIfNegative val="0"/>
          <c:cat>
            <c:multiLvlStrRef>
              <c:f>'New Revised'!$AE$32:$AH$33</c:f>
              <c:multiLvlStrCache>
                <c:ptCount val="4"/>
                <c:lvl>
                  <c:pt idx="0">
                    <c:v>Scenario 1</c:v>
                  </c:pt>
                  <c:pt idx="1">
                    <c:v>Scenario 2</c:v>
                  </c:pt>
                  <c:pt idx="2">
                    <c:v>Scenario 3</c:v>
                  </c:pt>
                  <c:pt idx="3">
                    <c:v>Scenario 4</c:v>
                  </c:pt>
                </c:lvl>
                <c:lvl>
                  <c:pt idx="0">
                    <c:v>Multi-Silicon Crystal Production</c:v>
                  </c:pt>
                </c:lvl>
              </c:multiLvlStrCache>
            </c:multiLvlStrRef>
          </c:cat>
          <c:val>
            <c:numRef>
              <c:f>'New Revised'!$AE$37:$AH$37</c:f>
              <c:numCache>
                <c:formatCode>General</c:formatCode>
                <c:ptCount val="4"/>
                <c:pt idx="0">
                  <c:v>337.21227037077045</c:v>
                </c:pt>
                <c:pt idx="1">
                  <c:v>369.21231561484757</c:v>
                </c:pt>
                <c:pt idx="2">
                  <c:v>372.25535537053929</c:v>
                </c:pt>
                <c:pt idx="3">
                  <c:v>331.94547691334412</c:v>
                </c:pt>
              </c:numCache>
            </c:numRef>
          </c:val>
          <c:extLst>
            <c:ext xmlns:c16="http://schemas.microsoft.com/office/drawing/2014/chart" uri="{C3380CC4-5D6E-409C-BE32-E72D297353CC}">
              <c16:uniqueId val="{00000002-8CDC-442F-8AFA-04D1A8D5132B}"/>
            </c:ext>
          </c:extLst>
        </c:ser>
        <c:ser>
          <c:idx val="4"/>
          <c:order val="4"/>
          <c:tx>
            <c:strRef>
              <c:f>'New Revised'!$A$38</c:f>
              <c:strCache>
                <c:ptCount val="1"/>
                <c:pt idx="0">
                  <c:v>Nuclear </c:v>
                </c:pt>
              </c:strCache>
            </c:strRef>
          </c:tx>
          <c:spPr>
            <a:solidFill>
              <a:schemeClr val="accent5"/>
            </a:solidFill>
            <a:ln>
              <a:noFill/>
            </a:ln>
            <a:effectLst/>
          </c:spPr>
          <c:invertIfNegative val="0"/>
          <c:cat>
            <c:multiLvlStrRef>
              <c:f>'New Revised'!$AE$32:$AH$33</c:f>
              <c:multiLvlStrCache>
                <c:ptCount val="4"/>
                <c:lvl>
                  <c:pt idx="0">
                    <c:v>Scenario 1</c:v>
                  </c:pt>
                  <c:pt idx="1">
                    <c:v>Scenario 2</c:v>
                  </c:pt>
                  <c:pt idx="2">
                    <c:v>Scenario 3</c:v>
                  </c:pt>
                  <c:pt idx="3">
                    <c:v>Scenario 4</c:v>
                  </c:pt>
                </c:lvl>
                <c:lvl>
                  <c:pt idx="0">
                    <c:v>Multi-Silicon Crystal Production</c:v>
                  </c:pt>
                </c:lvl>
              </c:multiLvlStrCache>
            </c:multiLvlStrRef>
          </c:cat>
          <c:val>
            <c:numRef>
              <c:f>'New Revised'!$AE$38:$AH$38</c:f>
              <c:numCache>
                <c:formatCode>General</c:formatCode>
                <c:ptCount val="4"/>
                <c:pt idx="0">
                  <c:v>66.510602686119668</c:v>
                </c:pt>
                <c:pt idx="1">
                  <c:v>163.6400506619766</c:v>
                </c:pt>
                <c:pt idx="2">
                  <c:v>165.11758029768211</c:v>
                </c:pt>
                <c:pt idx="3">
                  <c:v>286.42727515622306</c:v>
                </c:pt>
              </c:numCache>
            </c:numRef>
          </c:val>
          <c:extLst>
            <c:ext xmlns:c16="http://schemas.microsoft.com/office/drawing/2014/chart" uri="{C3380CC4-5D6E-409C-BE32-E72D297353CC}">
              <c16:uniqueId val="{00000003-8CDC-442F-8AFA-04D1A8D5132B}"/>
            </c:ext>
          </c:extLst>
        </c:ser>
        <c:ser>
          <c:idx val="5"/>
          <c:order val="5"/>
          <c:tx>
            <c:strRef>
              <c:f>'New Revised'!$A$39</c:f>
              <c:strCache>
                <c:ptCount val="1"/>
                <c:pt idx="0">
                  <c:v>Biomass</c:v>
                </c:pt>
              </c:strCache>
            </c:strRef>
          </c:tx>
          <c:spPr>
            <a:solidFill>
              <a:schemeClr val="accent6"/>
            </a:solidFill>
            <a:ln>
              <a:noFill/>
            </a:ln>
            <a:effectLst/>
          </c:spPr>
          <c:invertIfNegative val="0"/>
          <c:cat>
            <c:multiLvlStrRef>
              <c:f>'New Revised'!$AE$32:$AH$33</c:f>
              <c:multiLvlStrCache>
                <c:ptCount val="4"/>
                <c:lvl>
                  <c:pt idx="0">
                    <c:v>Scenario 1</c:v>
                  </c:pt>
                  <c:pt idx="1">
                    <c:v>Scenario 2</c:v>
                  </c:pt>
                  <c:pt idx="2">
                    <c:v>Scenario 3</c:v>
                  </c:pt>
                  <c:pt idx="3">
                    <c:v>Scenario 4</c:v>
                  </c:pt>
                </c:lvl>
                <c:lvl>
                  <c:pt idx="0">
                    <c:v>Multi-Silicon Crystal Production</c:v>
                  </c:pt>
                </c:lvl>
              </c:multiLvlStrCache>
            </c:multiLvlStrRef>
          </c:cat>
          <c:val>
            <c:numRef>
              <c:f>'New Revised'!$AE$39:$AH$39</c:f>
              <c:numCache>
                <c:formatCode>General</c:formatCode>
                <c:ptCount val="4"/>
                <c:pt idx="0">
                  <c:v>41.128654798474493</c:v>
                </c:pt>
                <c:pt idx="1">
                  <c:v>44.680837357091107</c:v>
                </c:pt>
                <c:pt idx="2">
                  <c:v>45.106025559051375</c:v>
                </c:pt>
                <c:pt idx="3">
                  <c:v>51.503329124137757</c:v>
                </c:pt>
              </c:numCache>
            </c:numRef>
          </c:val>
          <c:extLst>
            <c:ext xmlns:c16="http://schemas.microsoft.com/office/drawing/2014/chart" uri="{C3380CC4-5D6E-409C-BE32-E72D297353CC}">
              <c16:uniqueId val="{00000004-8CDC-442F-8AFA-04D1A8D5132B}"/>
            </c:ext>
          </c:extLst>
        </c:ser>
        <c:ser>
          <c:idx val="6"/>
          <c:order val="6"/>
          <c:tx>
            <c:strRef>
              <c:f>'New Revised'!$A$40</c:f>
              <c:strCache>
                <c:ptCount val="1"/>
                <c:pt idx="0">
                  <c:v>Wind, Solar, Geothermal </c:v>
                </c:pt>
              </c:strCache>
            </c:strRef>
          </c:tx>
          <c:spPr>
            <a:solidFill>
              <a:schemeClr val="accent1">
                <a:lumMod val="60000"/>
              </a:schemeClr>
            </a:solidFill>
            <a:ln>
              <a:noFill/>
            </a:ln>
            <a:effectLst/>
          </c:spPr>
          <c:invertIfNegative val="0"/>
          <c:cat>
            <c:multiLvlStrRef>
              <c:f>'New Revised'!$AE$32:$AH$33</c:f>
              <c:multiLvlStrCache>
                <c:ptCount val="4"/>
                <c:lvl>
                  <c:pt idx="0">
                    <c:v>Scenario 1</c:v>
                  </c:pt>
                  <c:pt idx="1">
                    <c:v>Scenario 2</c:v>
                  </c:pt>
                  <c:pt idx="2">
                    <c:v>Scenario 3</c:v>
                  </c:pt>
                  <c:pt idx="3">
                    <c:v>Scenario 4</c:v>
                  </c:pt>
                </c:lvl>
                <c:lvl>
                  <c:pt idx="0">
                    <c:v>Multi-Silicon Crystal Production</c:v>
                  </c:pt>
                </c:lvl>
              </c:multiLvlStrCache>
            </c:multiLvlStrRef>
          </c:cat>
          <c:val>
            <c:numRef>
              <c:f>'New Revised'!$AE$40:$AH$40</c:f>
              <c:numCache>
                <c:formatCode>General</c:formatCode>
                <c:ptCount val="4"/>
                <c:pt idx="0">
                  <c:v>13.143263739355511</c:v>
                </c:pt>
                <c:pt idx="1">
                  <c:v>21.228594869018981</c:v>
                </c:pt>
                <c:pt idx="2">
                  <c:v>21.496769604034409</c:v>
                </c:pt>
                <c:pt idx="3">
                  <c:v>32.655154405211356</c:v>
                </c:pt>
              </c:numCache>
            </c:numRef>
          </c:val>
          <c:extLst>
            <c:ext xmlns:c16="http://schemas.microsoft.com/office/drawing/2014/chart" uri="{C3380CC4-5D6E-409C-BE32-E72D297353CC}">
              <c16:uniqueId val="{00000005-8CDC-442F-8AFA-04D1A8D5132B}"/>
            </c:ext>
          </c:extLst>
        </c:ser>
        <c:dLbls>
          <c:showLegendKey val="0"/>
          <c:showVal val="0"/>
          <c:showCatName val="0"/>
          <c:showSerName val="0"/>
          <c:showPercent val="0"/>
          <c:showBubbleSize val="0"/>
        </c:dLbls>
        <c:gapWidth val="219"/>
        <c:axId val="39647088"/>
        <c:axId val="39646256"/>
      </c:barChart>
      <c:lineChart>
        <c:grouping val="stacked"/>
        <c:varyColors val="0"/>
        <c:ser>
          <c:idx val="0"/>
          <c:order val="0"/>
          <c:tx>
            <c:strRef>
              <c:f>'New Revised'!$A$34</c:f>
              <c:strCache>
                <c:ptCount val="1"/>
                <c:pt idx="0">
                  <c:v>CED (MJ)</c:v>
                </c:pt>
              </c:strCache>
            </c:strRef>
          </c:tx>
          <c:spPr>
            <a:ln w="28575" cap="rnd">
              <a:solidFill>
                <a:schemeClr val="accent1"/>
              </a:solidFill>
              <a:round/>
            </a:ln>
            <a:effectLst/>
          </c:spPr>
          <c:marker>
            <c:symbol val="none"/>
          </c:marker>
          <c:cat>
            <c:multiLvlStrRef>
              <c:f>'New Revised'!$AE$32:$AH$33</c:f>
              <c:multiLvlStrCache>
                <c:ptCount val="4"/>
                <c:lvl>
                  <c:pt idx="0">
                    <c:v>Scenario 1</c:v>
                  </c:pt>
                  <c:pt idx="1">
                    <c:v>Scenario 2</c:v>
                  </c:pt>
                  <c:pt idx="2">
                    <c:v>Scenario 3</c:v>
                  </c:pt>
                  <c:pt idx="3">
                    <c:v>Scenario 4</c:v>
                  </c:pt>
                </c:lvl>
                <c:lvl>
                  <c:pt idx="0">
                    <c:v>Multi-Silicon Crystal Production</c:v>
                  </c:pt>
                </c:lvl>
              </c:multiLvlStrCache>
            </c:multiLvlStrRef>
          </c:cat>
          <c:val>
            <c:numRef>
              <c:f>'New Revised'!$AE$34:$AH$34</c:f>
              <c:numCache>
                <c:formatCode>General</c:formatCode>
                <c:ptCount val="4"/>
                <c:pt idx="0">
                  <c:v>1658.5737248831704</c:v>
                </c:pt>
                <c:pt idx="1">
                  <c:v>1705.4931010866985</c:v>
                </c:pt>
                <c:pt idx="2">
                  <c:v>1722.8246621513738</c:v>
                </c:pt>
                <c:pt idx="3">
                  <c:v>1631.7950697531858</c:v>
                </c:pt>
              </c:numCache>
            </c:numRef>
          </c:val>
          <c:smooth val="0"/>
          <c:extLst>
            <c:ext xmlns:c16="http://schemas.microsoft.com/office/drawing/2014/chart" uri="{C3380CC4-5D6E-409C-BE32-E72D297353CC}">
              <c16:uniqueId val="{00000006-8CDC-442F-8AFA-04D1A8D5132B}"/>
            </c:ext>
          </c:extLst>
        </c:ser>
        <c:dLbls>
          <c:showLegendKey val="0"/>
          <c:showVal val="0"/>
          <c:showCatName val="0"/>
          <c:showSerName val="0"/>
          <c:showPercent val="0"/>
          <c:showBubbleSize val="0"/>
        </c:dLbls>
        <c:marker val="1"/>
        <c:smooth val="0"/>
        <c:axId val="39647088"/>
        <c:axId val="39646256"/>
      </c:lineChart>
      <c:lineChart>
        <c:grouping val="standard"/>
        <c:varyColors val="0"/>
        <c:ser>
          <c:idx val="7"/>
          <c:order val="7"/>
          <c:tx>
            <c:strRef>
              <c:f>'New Revised'!$A$41</c:f>
              <c:strCache>
                <c:ptCount val="1"/>
                <c:pt idx="0">
                  <c:v>GWP (kg CO2-Eq) </c:v>
                </c:pt>
              </c:strCache>
            </c:strRef>
          </c:tx>
          <c:spPr>
            <a:ln w="28575" cap="rnd">
              <a:solidFill>
                <a:schemeClr val="accent2">
                  <a:lumMod val="60000"/>
                </a:schemeClr>
              </a:solidFill>
              <a:round/>
            </a:ln>
            <a:effectLst/>
          </c:spPr>
          <c:marker>
            <c:symbol val="none"/>
          </c:marker>
          <c:cat>
            <c:multiLvlStrRef>
              <c:f>'New Revised'!$AE$32:$AH$33</c:f>
              <c:multiLvlStrCache>
                <c:ptCount val="4"/>
                <c:lvl>
                  <c:pt idx="0">
                    <c:v>Scenario 1</c:v>
                  </c:pt>
                  <c:pt idx="1">
                    <c:v>Scenario 2</c:v>
                  </c:pt>
                  <c:pt idx="2">
                    <c:v>Scenario 3</c:v>
                  </c:pt>
                  <c:pt idx="3">
                    <c:v>Scenario 4</c:v>
                  </c:pt>
                </c:lvl>
                <c:lvl>
                  <c:pt idx="0">
                    <c:v>Multi-Silicon Crystal Production</c:v>
                  </c:pt>
                </c:lvl>
              </c:multiLvlStrCache>
            </c:multiLvlStrRef>
          </c:cat>
          <c:val>
            <c:numRef>
              <c:f>'New Revised'!$AE$41:$AH$41</c:f>
              <c:numCache>
                <c:formatCode>General</c:formatCode>
                <c:ptCount val="4"/>
                <c:pt idx="0">
                  <c:v>129.5548275730612</c:v>
                </c:pt>
                <c:pt idx="1">
                  <c:v>92.09180803444427</c:v>
                </c:pt>
                <c:pt idx="2">
                  <c:v>92.960754308447605</c:v>
                </c:pt>
                <c:pt idx="3">
                  <c:v>74.495094301252649</c:v>
                </c:pt>
              </c:numCache>
            </c:numRef>
          </c:val>
          <c:smooth val="0"/>
          <c:extLst>
            <c:ext xmlns:c16="http://schemas.microsoft.com/office/drawing/2014/chart" uri="{C3380CC4-5D6E-409C-BE32-E72D297353CC}">
              <c16:uniqueId val="{00000007-8CDC-442F-8AFA-04D1A8D5132B}"/>
            </c:ext>
          </c:extLst>
        </c:ser>
        <c:dLbls>
          <c:showLegendKey val="0"/>
          <c:showVal val="0"/>
          <c:showCatName val="0"/>
          <c:showSerName val="0"/>
          <c:showPercent val="0"/>
          <c:showBubbleSize val="0"/>
        </c:dLbls>
        <c:marker val="1"/>
        <c:smooth val="0"/>
        <c:axId val="2087133088"/>
        <c:axId val="2087136416"/>
      </c:lineChart>
      <c:catAx>
        <c:axId val="3964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46256"/>
        <c:crosses val="autoZero"/>
        <c:auto val="1"/>
        <c:lblAlgn val="ctr"/>
        <c:lblOffset val="100"/>
        <c:noMultiLvlLbl val="0"/>
      </c:catAx>
      <c:valAx>
        <c:axId val="39646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CED (MJ)</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47088"/>
        <c:crosses val="autoZero"/>
        <c:crossBetween val="between"/>
      </c:valAx>
      <c:valAx>
        <c:axId val="20871364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GWP</a:t>
                </a:r>
                <a:r>
                  <a:rPr lang="en-US" baseline="0"/>
                  <a:t> (kg CO2 eq)</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133088"/>
        <c:crosses val="max"/>
        <c:crossBetween val="between"/>
      </c:valAx>
      <c:catAx>
        <c:axId val="2087133088"/>
        <c:scaling>
          <c:orientation val="minMax"/>
        </c:scaling>
        <c:delete val="1"/>
        <c:axPos val="b"/>
        <c:numFmt formatCode="General" sourceLinked="1"/>
        <c:majorTickMark val="out"/>
        <c:minorTickMark val="none"/>
        <c:tickLblPos val="nextTo"/>
        <c:crossAx val="20871364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'New Revised'!$A$35</c:f>
              <c:strCache>
                <c:ptCount val="1"/>
                <c:pt idx="0">
                  <c:v>Primary Forest </c:v>
                </c:pt>
              </c:strCache>
            </c:strRef>
          </c:tx>
          <c:spPr>
            <a:solidFill>
              <a:schemeClr val="accent2"/>
            </a:solidFill>
            <a:ln>
              <a:noFill/>
            </a:ln>
            <a:effectLst/>
          </c:spPr>
          <c:invertIfNegative val="0"/>
          <c:cat>
            <c:multiLvlStrRef>
              <c:f>'New Revised'!$AL$32:$AO$33</c:f>
              <c:multiLvlStrCache>
                <c:ptCount val="4"/>
                <c:lvl>
                  <c:pt idx="0">
                    <c:v>Scenario 1</c:v>
                  </c:pt>
                  <c:pt idx="1">
                    <c:v>Scenario 2</c:v>
                  </c:pt>
                  <c:pt idx="2">
                    <c:v>Scenario 3</c:v>
                  </c:pt>
                  <c:pt idx="3">
                    <c:v>Scenario 4</c:v>
                  </c:pt>
                </c:lvl>
                <c:lvl>
                  <c:pt idx="0">
                    <c:v>Multi-Silicon Wafer Production</c:v>
                  </c:pt>
                </c:lvl>
              </c:multiLvlStrCache>
            </c:multiLvlStrRef>
          </c:cat>
          <c:val>
            <c:numRef>
              <c:f>'New Revised'!$AL$35:$AO$35</c:f>
              <c:numCache>
                <c:formatCode>General</c:formatCode>
                <c:ptCount val="4"/>
                <c:pt idx="0">
                  <c:v>8.2408586424356819E-2</c:v>
                </c:pt>
                <c:pt idx="1">
                  <c:v>6.2074401336679998E-2</c:v>
                </c:pt>
                <c:pt idx="2">
                  <c:v>6.256304385092E-2</c:v>
                </c:pt>
                <c:pt idx="3">
                  <c:v>5.8826865791999999E-2</c:v>
                </c:pt>
              </c:numCache>
            </c:numRef>
          </c:val>
          <c:extLst>
            <c:ext xmlns:c16="http://schemas.microsoft.com/office/drawing/2014/chart" uri="{C3380CC4-5D6E-409C-BE32-E72D297353CC}">
              <c16:uniqueId val="{00000000-9F01-475B-A01B-370640A5BCCE}"/>
            </c:ext>
          </c:extLst>
        </c:ser>
        <c:ser>
          <c:idx val="2"/>
          <c:order val="2"/>
          <c:tx>
            <c:strRef>
              <c:f>'New Revised'!$A$36</c:f>
              <c:strCache>
                <c:ptCount val="1"/>
                <c:pt idx="0">
                  <c:v>Fossil </c:v>
                </c:pt>
              </c:strCache>
            </c:strRef>
          </c:tx>
          <c:spPr>
            <a:solidFill>
              <a:schemeClr val="accent3"/>
            </a:solidFill>
            <a:ln>
              <a:noFill/>
            </a:ln>
            <a:effectLst/>
          </c:spPr>
          <c:invertIfNegative val="0"/>
          <c:cat>
            <c:multiLvlStrRef>
              <c:f>'New Revised'!$AL$32:$AO$33</c:f>
              <c:multiLvlStrCache>
                <c:ptCount val="4"/>
                <c:lvl>
                  <c:pt idx="0">
                    <c:v>Scenario 1</c:v>
                  </c:pt>
                  <c:pt idx="1">
                    <c:v>Scenario 2</c:v>
                  </c:pt>
                  <c:pt idx="2">
                    <c:v>Scenario 3</c:v>
                  </c:pt>
                  <c:pt idx="3">
                    <c:v>Scenario 4</c:v>
                  </c:pt>
                </c:lvl>
                <c:lvl>
                  <c:pt idx="0">
                    <c:v>Multi-Silicon Wafer Production</c:v>
                  </c:pt>
                </c:lvl>
              </c:multiLvlStrCache>
            </c:multiLvlStrRef>
          </c:cat>
          <c:val>
            <c:numRef>
              <c:f>'New Revised'!$AL$36:$AO$36</c:f>
              <c:numCache>
                <c:formatCode>General</c:formatCode>
                <c:ptCount val="4"/>
                <c:pt idx="0">
                  <c:v>1672.8787684918548</c:v>
                </c:pt>
                <c:pt idx="1">
                  <c:v>1684.605102211312</c:v>
                </c:pt>
                <c:pt idx="2">
                  <c:v>1702.4470004251148</c:v>
                </c:pt>
                <c:pt idx="3">
                  <c:v>1593.0770690273282</c:v>
                </c:pt>
              </c:numCache>
            </c:numRef>
          </c:val>
          <c:extLst>
            <c:ext xmlns:c16="http://schemas.microsoft.com/office/drawing/2014/chart" uri="{C3380CC4-5D6E-409C-BE32-E72D297353CC}">
              <c16:uniqueId val="{00000001-9F01-475B-A01B-370640A5BCCE}"/>
            </c:ext>
          </c:extLst>
        </c:ser>
        <c:ser>
          <c:idx val="3"/>
          <c:order val="3"/>
          <c:tx>
            <c:strRef>
              <c:f>'New Revised'!$A$37</c:f>
              <c:strCache>
                <c:ptCount val="1"/>
                <c:pt idx="0">
                  <c:v>Water </c:v>
                </c:pt>
              </c:strCache>
            </c:strRef>
          </c:tx>
          <c:spPr>
            <a:solidFill>
              <a:schemeClr val="accent4"/>
            </a:solidFill>
            <a:ln>
              <a:noFill/>
            </a:ln>
            <a:effectLst/>
          </c:spPr>
          <c:invertIfNegative val="0"/>
          <c:cat>
            <c:multiLvlStrRef>
              <c:f>'New Revised'!$AL$32:$AO$33</c:f>
              <c:multiLvlStrCache>
                <c:ptCount val="4"/>
                <c:lvl>
                  <c:pt idx="0">
                    <c:v>Scenario 1</c:v>
                  </c:pt>
                  <c:pt idx="1">
                    <c:v>Scenario 2</c:v>
                  </c:pt>
                  <c:pt idx="2">
                    <c:v>Scenario 3</c:v>
                  </c:pt>
                  <c:pt idx="3">
                    <c:v>Scenario 4</c:v>
                  </c:pt>
                </c:lvl>
                <c:lvl>
                  <c:pt idx="0">
                    <c:v>Multi-Silicon Wafer Production</c:v>
                  </c:pt>
                </c:lvl>
              </c:multiLvlStrCache>
            </c:multiLvlStrRef>
          </c:cat>
          <c:val>
            <c:numRef>
              <c:f>'New Revised'!$AL$37:$AO$37</c:f>
              <c:numCache>
                <c:formatCode>General</c:formatCode>
                <c:ptCount val="4"/>
                <c:pt idx="0">
                  <c:v>362.32826339683919</c:v>
                </c:pt>
                <c:pt idx="1">
                  <c:v>394.05604008312997</c:v>
                </c:pt>
                <c:pt idx="2">
                  <c:v>397.34027610033633</c:v>
                </c:pt>
                <c:pt idx="3">
                  <c:v>353.94072334542199</c:v>
                </c:pt>
              </c:numCache>
            </c:numRef>
          </c:val>
          <c:extLst>
            <c:ext xmlns:c16="http://schemas.microsoft.com/office/drawing/2014/chart" uri="{C3380CC4-5D6E-409C-BE32-E72D297353CC}">
              <c16:uniqueId val="{00000002-9F01-475B-A01B-370640A5BCCE}"/>
            </c:ext>
          </c:extLst>
        </c:ser>
        <c:ser>
          <c:idx val="4"/>
          <c:order val="4"/>
          <c:tx>
            <c:strRef>
              <c:f>'New Revised'!$A$38</c:f>
              <c:strCache>
                <c:ptCount val="1"/>
                <c:pt idx="0">
                  <c:v>Nuclear </c:v>
                </c:pt>
              </c:strCache>
            </c:strRef>
          </c:tx>
          <c:spPr>
            <a:solidFill>
              <a:schemeClr val="accent5"/>
            </a:solidFill>
            <a:ln>
              <a:noFill/>
            </a:ln>
            <a:effectLst/>
          </c:spPr>
          <c:invertIfNegative val="0"/>
          <c:cat>
            <c:multiLvlStrRef>
              <c:f>'New Revised'!$AL$32:$AO$33</c:f>
              <c:multiLvlStrCache>
                <c:ptCount val="4"/>
                <c:lvl>
                  <c:pt idx="0">
                    <c:v>Scenario 1</c:v>
                  </c:pt>
                  <c:pt idx="1">
                    <c:v>Scenario 2</c:v>
                  </c:pt>
                  <c:pt idx="2">
                    <c:v>Scenario 3</c:v>
                  </c:pt>
                  <c:pt idx="3">
                    <c:v>Scenario 4</c:v>
                  </c:pt>
                </c:lvl>
                <c:lvl>
                  <c:pt idx="0">
                    <c:v>Multi-Silicon Wafer Production</c:v>
                  </c:pt>
                </c:lvl>
              </c:multiLvlStrCache>
            </c:multiLvlStrRef>
          </c:cat>
          <c:val>
            <c:numRef>
              <c:f>'New Revised'!$AL$38:$AO$38</c:f>
              <c:numCache>
                <c:formatCode>General</c:formatCode>
                <c:ptCount val="4"/>
                <c:pt idx="0">
                  <c:v>162.89970028721544</c:v>
                </c:pt>
                <c:pt idx="1">
                  <c:v>228.9113137231611</c:v>
                </c:pt>
                <c:pt idx="2">
                  <c:v>231.10367932715914</c:v>
                </c:pt>
                <c:pt idx="3">
                  <c:v>214.371029073648</c:v>
                </c:pt>
              </c:numCache>
            </c:numRef>
          </c:val>
          <c:extLst>
            <c:ext xmlns:c16="http://schemas.microsoft.com/office/drawing/2014/chart" uri="{C3380CC4-5D6E-409C-BE32-E72D297353CC}">
              <c16:uniqueId val="{00000003-9F01-475B-A01B-370640A5BCCE}"/>
            </c:ext>
          </c:extLst>
        </c:ser>
        <c:ser>
          <c:idx val="5"/>
          <c:order val="5"/>
          <c:tx>
            <c:strRef>
              <c:f>'New Revised'!$A$39</c:f>
              <c:strCache>
                <c:ptCount val="1"/>
                <c:pt idx="0">
                  <c:v>Biomass</c:v>
                </c:pt>
              </c:strCache>
            </c:strRef>
          </c:tx>
          <c:spPr>
            <a:solidFill>
              <a:schemeClr val="accent6"/>
            </a:solidFill>
            <a:ln>
              <a:noFill/>
            </a:ln>
            <a:effectLst/>
          </c:spPr>
          <c:invertIfNegative val="0"/>
          <c:cat>
            <c:multiLvlStrRef>
              <c:f>'New Revised'!$AL$32:$AO$33</c:f>
              <c:multiLvlStrCache>
                <c:ptCount val="4"/>
                <c:lvl>
                  <c:pt idx="0">
                    <c:v>Scenario 1</c:v>
                  </c:pt>
                  <c:pt idx="1">
                    <c:v>Scenario 2</c:v>
                  </c:pt>
                  <c:pt idx="2">
                    <c:v>Scenario 3</c:v>
                  </c:pt>
                  <c:pt idx="3">
                    <c:v>Scenario 4</c:v>
                  </c:pt>
                </c:lvl>
                <c:lvl>
                  <c:pt idx="0">
                    <c:v>Multi-Silicon Wafer Production</c:v>
                  </c:pt>
                </c:lvl>
              </c:multiLvlStrCache>
            </c:multiLvlStrRef>
          </c:cat>
          <c:val>
            <c:numRef>
              <c:f>'New Revised'!$AL$39:$AO$39</c:f>
              <c:numCache>
                <c:formatCode>General</c:formatCode>
                <c:ptCount val="4"/>
                <c:pt idx="0">
                  <c:v>58.501378183147168</c:v>
                </c:pt>
                <c:pt idx="1">
                  <c:v>59.661791090124346</c:v>
                </c:pt>
                <c:pt idx="2">
                  <c:v>60.235983601831144</c:v>
                </c:pt>
                <c:pt idx="3">
                  <c:v>55.493461999672</c:v>
                </c:pt>
              </c:numCache>
            </c:numRef>
          </c:val>
          <c:extLst>
            <c:ext xmlns:c16="http://schemas.microsoft.com/office/drawing/2014/chart" uri="{C3380CC4-5D6E-409C-BE32-E72D297353CC}">
              <c16:uniqueId val="{00000004-9F01-475B-A01B-370640A5BCCE}"/>
            </c:ext>
          </c:extLst>
        </c:ser>
        <c:ser>
          <c:idx val="6"/>
          <c:order val="6"/>
          <c:tx>
            <c:strRef>
              <c:f>'New Revised'!$A$40</c:f>
              <c:strCache>
                <c:ptCount val="1"/>
                <c:pt idx="0">
                  <c:v>Wind, Solar, Geothermal </c:v>
                </c:pt>
              </c:strCache>
            </c:strRef>
          </c:tx>
          <c:spPr>
            <a:solidFill>
              <a:schemeClr val="accent1">
                <a:lumMod val="60000"/>
              </a:schemeClr>
            </a:solidFill>
            <a:ln>
              <a:noFill/>
            </a:ln>
            <a:effectLst/>
          </c:spPr>
          <c:invertIfNegative val="0"/>
          <c:cat>
            <c:multiLvlStrRef>
              <c:f>'New Revised'!$AL$32:$AO$33</c:f>
              <c:multiLvlStrCache>
                <c:ptCount val="4"/>
                <c:lvl>
                  <c:pt idx="0">
                    <c:v>Scenario 1</c:v>
                  </c:pt>
                  <c:pt idx="1">
                    <c:v>Scenario 2</c:v>
                  </c:pt>
                  <c:pt idx="2">
                    <c:v>Scenario 3</c:v>
                  </c:pt>
                  <c:pt idx="3">
                    <c:v>Scenario 4</c:v>
                  </c:pt>
                </c:lvl>
                <c:lvl>
                  <c:pt idx="0">
                    <c:v>Multi-Silicon Wafer Production</c:v>
                  </c:pt>
                </c:lvl>
              </c:multiLvlStrCache>
            </c:multiLvlStrRef>
          </c:cat>
          <c:val>
            <c:numRef>
              <c:f>'New Revised'!$AL$40:$AO$40</c:f>
              <c:numCache>
                <c:formatCode>General</c:formatCode>
                <c:ptCount val="4"/>
                <c:pt idx="0">
                  <c:v>19.235477662921976</c:v>
                </c:pt>
                <c:pt idx="1">
                  <c:v>29.439125569168844</c:v>
                </c:pt>
                <c:pt idx="2">
                  <c:v>29.795431850064542</c:v>
                </c:pt>
                <c:pt idx="3">
                  <c:v>34.733073626672002</c:v>
                </c:pt>
              </c:numCache>
            </c:numRef>
          </c:val>
          <c:extLst>
            <c:ext xmlns:c16="http://schemas.microsoft.com/office/drawing/2014/chart" uri="{C3380CC4-5D6E-409C-BE32-E72D297353CC}">
              <c16:uniqueId val="{00000005-9F01-475B-A01B-370640A5BCCE}"/>
            </c:ext>
          </c:extLst>
        </c:ser>
        <c:dLbls>
          <c:showLegendKey val="0"/>
          <c:showVal val="0"/>
          <c:showCatName val="0"/>
          <c:showSerName val="0"/>
          <c:showPercent val="0"/>
          <c:showBubbleSize val="0"/>
        </c:dLbls>
        <c:gapWidth val="219"/>
        <c:axId val="39647088"/>
        <c:axId val="39646256"/>
      </c:barChart>
      <c:lineChart>
        <c:grouping val="stacked"/>
        <c:varyColors val="0"/>
        <c:ser>
          <c:idx val="0"/>
          <c:order val="0"/>
          <c:tx>
            <c:strRef>
              <c:f>'New Revised'!$A$34</c:f>
              <c:strCache>
                <c:ptCount val="1"/>
                <c:pt idx="0">
                  <c:v>CED (MJ)</c:v>
                </c:pt>
              </c:strCache>
            </c:strRef>
          </c:tx>
          <c:spPr>
            <a:ln w="28575" cap="rnd">
              <a:solidFill>
                <a:schemeClr val="accent1"/>
              </a:solidFill>
              <a:round/>
            </a:ln>
            <a:effectLst/>
          </c:spPr>
          <c:marker>
            <c:symbol val="none"/>
          </c:marker>
          <c:cat>
            <c:multiLvlStrRef>
              <c:f>'New Revised'!$AL$32:$AO$33</c:f>
              <c:multiLvlStrCache>
                <c:ptCount val="4"/>
                <c:lvl>
                  <c:pt idx="0">
                    <c:v>Scenario 1</c:v>
                  </c:pt>
                  <c:pt idx="1">
                    <c:v>Scenario 2</c:v>
                  </c:pt>
                  <c:pt idx="2">
                    <c:v>Scenario 3</c:v>
                  </c:pt>
                  <c:pt idx="3">
                    <c:v>Scenario 4</c:v>
                  </c:pt>
                </c:lvl>
                <c:lvl>
                  <c:pt idx="0">
                    <c:v>Multi-Silicon Wafer Production</c:v>
                  </c:pt>
                </c:lvl>
              </c:multiLvlStrCache>
            </c:multiLvlStrRef>
          </c:cat>
          <c:val>
            <c:numRef>
              <c:f>'New Revised'!$AL$34:$AO$34</c:f>
              <c:numCache>
                <c:formatCode>General</c:formatCode>
                <c:ptCount val="4"/>
                <c:pt idx="0">
                  <c:v>2275.9259966084028</c:v>
                </c:pt>
                <c:pt idx="1">
                  <c:v>2396.7354470782334</c:v>
                </c:pt>
                <c:pt idx="2">
                  <c:v>2420.9849343483575</c:v>
                </c:pt>
                <c:pt idx="3">
                  <c:v>2251.6741839385345</c:v>
                </c:pt>
              </c:numCache>
            </c:numRef>
          </c:val>
          <c:smooth val="0"/>
          <c:extLst>
            <c:ext xmlns:c16="http://schemas.microsoft.com/office/drawing/2014/chart" uri="{C3380CC4-5D6E-409C-BE32-E72D297353CC}">
              <c16:uniqueId val="{00000006-9F01-475B-A01B-370640A5BCCE}"/>
            </c:ext>
          </c:extLst>
        </c:ser>
        <c:dLbls>
          <c:showLegendKey val="0"/>
          <c:showVal val="0"/>
          <c:showCatName val="0"/>
          <c:showSerName val="0"/>
          <c:showPercent val="0"/>
          <c:showBubbleSize val="0"/>
        </c:dLbls>
        <c:marker val="1"/>
        <c:smooth val="0"/>
        <c:axId val="39647088"/>
        <c:axId val="39646256"/>
      </c:lineChart>
      <c:lineChart>
        <c:grouping val="standard"/>
        <c:varyColors val="0"/>
        <c:ser>
          <c:idx val="7"/>
          <c:order val="7"/>
          <c:tx>
            <c:strRef>
              <c:f>'New Revised'!$A$41</c:f>
              <c:strCache>
                <c:ptCount val="1"/>
                <c:pt idx="0">
                  <c:v>GWP (kg CO2-Eq) </c:v>
                </c:pt>
              </c:strCache>
            </c:strRef>
          </c:tx>
          <c:spPr>
            <a:ln w="28575" cap="rnd">
              <a:solidFill>
                <a:schemeClr val="accent2">
                  <a:lumMod val="60000"/>
                </a:schemeClr>
              </a:solidFill>
              <a:round/>
            </a:ln>
            <a:effectLst/>
          </c:spPr>
          <c:marker>
            <c:symbol val="none"/>
          </c:marker>
          <c:cat>
            <c:multiLvlStrRef>
              <c:f>'New Revised'!$AL$32:$AO$33</c:f>
              <c:multiLvlStrCache>
                <c:ptCount val="4"/>
                <c:lvl>
                  <c:pt idx="0">
                    <c:v>Scenario 1</c:v>
                  </c:pt>
                  <c:pt idx="1">
                    <c:v>Scenario 2</c:v>
                  </c:pt>
                  <c:pt idx="2">
                    <c:v>Scenario 3</c:v>
                  </c:pt>
                  <c:pt idx="3">
                    <c:v>Scenario 4</c:v>
                  </c:pt>
                </c:lvl>
                <c:lvl>
                  <c:pt idx="0">
                    <c:v>Multi-Silicon Wafer Production</c:v>
                  </c:pt>
                </c:lvl>
              </c:multiLvlStrCache>
            </c:multiLvlStrRef>
          </c:cat>
          <c:val>
            <c:numRef>
              <c:f>'New Revised'!$AL$41:$AO$41</c:f>
              <c:numCache>
                <c:formatCode>General</c:formatCode>
                <c:ptCount val="4"/>
                <c:pt idx="0">
                  <c:v>166.27542921962205</c:v>
                </c:pt>
                <c:pt idx="1">
                  <c:v>129.00456342244678</c:v>
                </c:pt>
                <c:pt idx="2">
                  <c:v>130.23305794659603</c:v>
                </c:pt>
                <c:pt idx="3">
                  <c:v>122.12641172374799</c:v>
                </c:pt>
              </c:numCache>
            </c:numRef>
          </c:val>
          <c:smooth val="0"/>
          <c:extLst>
            <c:ext xmlns:c16="http://schemas.microsoft.com/office/drawing/2014/chart" uri="{C3380CC4-5D6E-409C-BE32-E72D297353CC}">
              <c16:uniqueId val="{00000007-9F01-475B-A01B-370640A5BCCE}"/>
            </c:ext>
          </c:extLst>
        </c:ser>
        <c:dLbls>
          <c:showLegendKey val="0"/>
          <c:showVal val="0"/>
          <c:showCatName val="0"/>
          <c:showSerName val="0"/>
          <c:showPercent val="0"/>
          <c:showBubbleSize val="0"/>
        </c:dLbls>
        <c:marker val="1"/>
        <c:smooth val="0"/>
        <c:axId val="2087133088"/>
        <c:axId val="2087136416"/>
      </c:lineChart>
      <c:catAx>
        <c:axId val="3964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46256"/>
        <c:crosses val="autoZero"/>
        <c:auto val="1"/>
        <c:lblAlgn val="ctr"/>
        <c:lblOffset val="100"/>
        <c:noMultiLvlLbl val="0"/>
      </c:catAx>
      <c:valAx>
        <c:axId val="39646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CED (MJ)</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47088"/>
        <c:crosses val="autoZero"/>
        <c:crossBetween val="between"/>
      </c:valAx>
      <c:valAx>
        <c:axId val="20871364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GWP</a:t>
                </a:r>
                <a:r>
                  <a:rPr lang="en-US" baseline="0"/>
                  <a:t> (kg CO2 eq)</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133088"/>
        <c:crosses val="max"/>
        <c:crossBetween val="between"/>
      </c:valAx>
      <c:catAx>
        <c:axId val="2087133088"/>
        <c:scaling>
          <c:orientation val="minMax"/>
        </c:scaling>
        <c:delete val="1"/>
        <c:axPos val="b"/>
        <c:numFmt formatCode="General" sourceLinked="1"/>
        <c:majorTickMark val="out"/>
        <c:minorTickMark val="none"/>
        <c:tickLblPos val="nextTo"/>
        <c:crossAx val="20871364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'New Revised'!$A$35</c:f>
              <c:strCache>
                <c:ptCount val="1"/>
                <c:pt idx="0">
                  <c:v>Primary Forest </c:v>
                </c:pt>
              </c:strCache>
            </c:strRef>
          </c:tx>
          <c:spPr>
            <a:solidFill>
              <a:schemeClr val="accent2"/>
            </a:solidFill>
            <a:ln>
              <a:noFill/>
            </a:ln>
            <a:effectLst/>
          </c:spPr>
          <c:invertIfNegative val="0"/>
          <c:cat>
            <c:multiLvlStrRef>
              <c:f>'New Revised'!$AS$32:$AV$33</c:f>
              <c:multiLvlStrCache>
                <c:ptCount val="4"/>
                <c:lvl>
                  <c:pt idx="0">
                    <c:v>Scenario 1</c:v>
                  </c:pt>
                  <c:pt idx="1">
                    <c:v>Scenario 2</c:v>
                  </c:pt>
                  <c:pt idx="2">
                    <c:v>Scenario 3</c:v>
                  </c:pt>
                  <c:pt idx="3">
                    <c:v>Scenario 4</c:v>
                  </c:pt>
                </c:lvl>
                <c:lvl>
                  <c:pt idx="0">
                    <c:v>Photovoltaic Cell Production</c:v>
                  </c:pt>
                </c:lvl>
              </c:multiLvlStrCache>
            </c:multiLvlStrRef>
          </c:cat>
          <c:val>
            <c:numRef>
              <c:f>'New Revised'!$AS$35:$AV$35</c:f>
              <c:numCache>
                <c:formatCode>General</c:formatCode>
                <c:ptCount val="4"/>
                <c:pt idx="0" formatCode="0.00E+00">
                  <c:v>8.4597401257156993E-2</c:v>
                </c:pt>
                <c:pt idx="1">
                  <c:v>7.0744184484000008E-2</c:v>
                </c:pt>
                <c:pt idx="2" formatCode="0.00E+00">
                  <c:v>7.1286007935000006E-2</c:v>
                </c:pt>
                <c:pt idx="3" formatCode="0.00E+00">
                  <c:v>6.115677189999999E-2</c:v>
                </c:pt>
              </c:numCache>
            </c:numRef>
          </c:val>
          <c:extLst>
            <c:ext xmlns:c16="http://schemas.microsoft.com/office/drawing/2014/chart" uri="{C3380CC4-5D6E-409C-BE32-E72D297353CC}">
              <c16:uniqueId val="{00000000-C759-40A1-880D-912C6FAD69FC}"/>
            </c:ext>
          </c:extLst>
        </c:ser>
        <c:ser>
          <c:idx val="2"/>
          <c:order val="2"/>
          <c:tx>
            <c:strRef>
              <c:f>'New Revised'!$A$36</c:f>
              <c:strCache>
                <c:ptCount val="1"/>
                <c:pt idx="0">
                  <c:v>Fossil </c:v>
                </c:pt>
              </c:strCache>
            </c:strRef>
          </c:tx>
          <c:spPr>
            <a:solidFill>
              <a:schemeClr val="accent3"/>
            </a:solidFill>
            <a:ln>
              <a:noFill/>
            </a:ln>
            <a:effectLst/>
          </c:spPr>
          <c:invertIfNegative val="0"/>
          <c:cat>
            <c:multiLvlStrRef>
              <c:f>'New Revised'!$AS$32:$AV$33</c:f>
              <c:multiLvlStrCache>
                <c:ptCount val="4"/>
                <c:lvl>
                  <c:pt idx="0">
                    <c:v>Scenario 1</c:v>
                  </c:pt>
                  <c:pt idx="1">
                    <c:v>Scenario 2</c:v>
                  </c:pt>
                  <c:pt idx="2">
                    <c:v>Scenario 3</c:v>
                  </c:pt>
                  <c:pt idx="3">
                    <c:v>Scenario 4</c:v>
                  </c:pt>
                </c:lvl>
                <c:lvl>
                  <c:pt idx="0">
                    <c:v>Photovoltaic Cell Production</c:v>
                  </c:pt>
                </c:lvl>
              </c:multiLvlStrCache>
            </c:multiLvlStrRef>
          </c:cat>
          <c:val>
            <c:numRef>
              <c:f>'New Revised'!$AS$36:$AV$36</c:f>
              <c:numCache>
                <c:formatCode>General</c:formatCode>
                <c:ptCount val="4"/>
                <c:pt idx="0" formatCode="0.00E+00">
                  <c:v>2019.0423002995744</c:v>
                </c:pt>
                <c:pt idx="1">
                  <c:v>2007.183449552668</c:v>
                </c:pt>
                <c:pt idx="2" formatCode="0.00E+00">
                  <c:v>2028.0558825584151</c:v>
                </c:pt>
                <c:pt idx="3" formatCode="0.00E+00">
                  <c:v>1865.8700055491997</c:v>
                </c:pt>
              </c:numCache>
            </c:numRef>
          </c:val>
          <c:extLst>
            <c:ext xmlns:c16="http://schemas.microsoft.com/office/drawing/2014/chart" uri="{C3380CC4-5D6E-409C-BE32-E72D297353CC}">
              <c16:uniqueId val="{00000001-C759-40A1-880D-912C6FAD69FC}"/>
            </c:ext>
          </c:extLst>
        </c:ser>
        <c:ser>
          <c:idx val="3"/>
          <c:order val="3"/>
          <c:tx>
            <c:strRef>
              <c:f>'New Revised'!$A$37</c:f>
              <c:strCache>
                <c:ptCount val="1"/>
                <c:pt idx="0">
                  <c:v>Water </c:v>
                </c:pt>
              </c:strCache>
            </c:strRef>
          </c:tx>
          <c:spPr>
            <a:solidFill>
              <a:schemeClr val="accent4"/>
            </a:solidFill>
            <a:ln>
              <a:noFill/>
            </a:ln>
            <a:effectLst/>
          </c:spPr>
          <c:invertIfNegative val="0"/>
          <c:cat>
            <c:multiLvlStrRef>
              <c:f>'New Revised'!$AS$32:$AV$33</c:f>
              <c:multiLvlStrCache>
                <c:ptCount val="4"/>
                <c:lvl>
                  <c:pt idx="0">
                    <c:v>Scenario 1</c:v>
                  </c:pt>
                  <c:pt idx="1">
                    <c:v>Scenario 2</c:v>
                  </c:pt>
                  <c:pt idx="2">
                    <c:v>Scenario 3</c:v>
                  </c:pt>
                  <c:pt idx="3">
                    <c:v>Scenario 4</c:v>
                  </c:pt>
                </c:lvl>
                <c:lvl>
                  <c:pt idx="0">
                    <c:v>Photovoltaic Cell Production</c:v>
                  </c:pt>
                </c:lvl>
              </c:multiLvlStrCache>
            </c:multiLvlStrRef>
          </c:cat>
          <c:val>
            <c:numRef>
              <c:f>'New Revised'!$AS$37:$AV$37</c:f>
              <c:numCache>
                <c:formatCode>General</c:formatCode>
                <c:ptCount val="4"/>
                <c:pt idx="0" formatCode="0.00E+00">
                  <c:v>387.79116723406054</c:v>
                </c:pt>
                <c:pt idx="1">
                  <c:v>418.819537502537</c:v>
                </c:pt>
                <c:pt idx="2" formatCode="0.00E+00">
                  <c:v>422.32537252885197</c:v>
                </c:pt>
                <c:pt idx="3" formatCode="0.00E+00">
                  <c:v>368.57661001370002</c:v>
                </c:pt>
              </c:numCache>
            </c:numRef>
          </c:val>
          <c:extLst>
            <c:ext xmlns:c16="http://schemas.microsoft.com/office/drawing/2014/chart" uri="{C3380CC4-5D6E-409C-BE32-E72D297353CC}">
              <c16:uniqueId val="{00000002-C759-40A1-880D-912C6FAD69FC}"/>
            </c:ext>
          </c:extLst>
        </c:ser>
        <c:ser>
          <c:idx val="4"/>
          <c:order val="4"/>
          <c:tx>
            <c:strRef>
              <c:f>'New Revised'!$A$38</c:f>
              <c:strCache>
                <c:ptCount val="1"/>
                <c:pt idx="0">
                  <c:v>Nuclear </c:v>
                </c:pt>
              </c:strCache>
            </c:strRef>
          </c:tx>
          <c:spPr>
            <a:solidFill>
              <a:schemeClr val="accent5"/>
            </a:solidFill>
            <a:ln>
              <a:noFill/>
            </a:ln>
            <a:effectLst/>
          </c:spPr>
          <c:invertIfNegative val="0"/>
          <c:cat>
            <c:multiLvlStrRef>
              <c:f>'New Revised'!$AS$32:$AV$33</c:f>
              <c:multiLvlStrCache>
                <c:ptCount val="4"/>
                <c:lvl>
                  <c:pt idx="0">
                    <c:v>Scenario 1</c:v>
                  </c:pt>
                  <c:pt idx="1">
                    <c:v>Scenario 2</c:v>
                  </c:pt>
                  <c:pt idx="2">
                    <c:v>Scenario 3</c:v>
                  </c:pt>
                  <c:pt idx="3">
                    <c:v>Scenario 4</c:v>
                  </c:pt>
                </c:lvl>
                <c:lvl>
                  <c:pt idx="0">
                    <c:v>Photovoltaic Cell Production</c:v>
                  </c:pt>
                </c:lvl>
              </c:multiLvlStrCache>
            </c:multiLvlStrRef>
          </c:cat>
          <c:val>
            <c:numRef>
              <c:f>'New Revised'!$AS$38:$AV$38</c:f>
              <c:numCache>
                <c:formatCode>General</c:formatCode>
                <c:ptCount val="4"/>
                <c:pt idx="0" formatCode="0.00E+00">
                  <c:v>189.03520705153272</c:v>
                </c:pt>
                <c:pt idx="1">
                  <c:v>283.12700886123997</c:v>
                </c:pt>
                <c:pt idx="2" formatCode="0.00E+00">
                  <c:v>286.08442596683</c:v>
                </c:pt>
                <c:pt idx="3" formatCode="0.00E+00">
                  <c:v>302.62666329539996</c:v>
                </c:pt>
              </c:numCache>
            </c:numRef>
          </c:val>
          <c:extLst>
            <c:ext xmlns:c16="http://schemas.microsoft.com/office/drawing/2014/chart" uri="{C3380CC4-5D6E-409C-BE32-E72D297353CC}">
              <c16:uniqueId val="{00000003-C759-40A1-880D-912C6FAD69FC}"/>
            </c:ext>
          </c:extLst>
        </c:ser>
        <c:ser>
          <c:idx val="5"/>
          <c:order val="5"/>
          <c:tx>
            <c:strRef>
              <c:f>'New Revised'!$A$39</c:f>
              <c:strCache>
                <c:ptCount val="1"/>
                <c:pt idx="0">
                  <c:v>Biomass</c:v>
                </c:pt>
              </c:strCache>
            </c:strRef>
          </c:tx>
          <c:spPr>
            <a:solidFill>
              <a:schemeClr val="accent6"/>
            </a:solidFill>
            <a:ln>
              <a:noFill/>
            </a:ln>
            <a:effectLst/>
          </c:spPr>
          <c:invertIfNegative val="0"/>
          <c:cat>
            <c:multiLvlStrRef>
              <c:f>'New Revised'!$AS$32:$AV$33</c:f>
              <c:multiLvlStrCache>
                <c:ptCount val="4"/>
                <c:lvl>
                  <c:pt idx="0">
                    <c:v>Scenario 1</c:v>
                  </c:pt>
                  <c:pt idx="1">
                    <c:v>Scenario 2</c:v>
                  </c:pt>
                  <c:pt idx="2">
                    <c:v>Scenario 3</c:v>
                  </c:pt>
                  <c:pt idx="3">
                    <c:v>Scenario 4</c:v>
                  </c:pt>
                </c:lvl>
                <c:lvl>
                  <c:pt idx="0">
                    <c:v>Photovoltaic Cell Production</c:v>
                  </c:pt>
                </c:lvl>
              </c:multiLvlStrCache>
            </c:multiLvlStrRef>
          </c:cat>
          <c:val>
            <c:numRef>
              <c:f>'New Revised'!$AS$39:$AV$39</c:f>
              <c:numCache>
                <c:formatCode>General</c:formatCode>
                <c:ptCount val="4"/>
                <c:pt idx="0" formatCode="0.00E+00">
                  <c:v>65.443414948925977</c:v>
                </c:pt>
                <c:pt idx="1">
                  <c:v>65.471365560646987</c:v>
                </c:pt>
                <c:pt idx="2" formatCode="0.00E+00">
                  <c:v>66.100924410320005</c:v>
                </c:pt>
                <c:pt idx="3" formatCode="0.00E+00">
                  <c:v>63.1475045464</c:v>
                </c:pt>
              </c:numCache>
            </c:numRef>
          </c:val>
          <c:extLst>
            <c:ext xmlns:c16="http://schemas.microsoft.com/office/drawing/2014/chart" uri="{C3380CC4-5D6E-409C-BE32-E72D297353CC}">
              <c16:uniqueId val="{00000004-C759-40A1-880D-912C6FAD69FC}"/>
            </c:ext>
          </c:extLst>
        </c:ser>
        <c:ser>
          <c:idx val="6"/>
          <c:order val="6"/>
          <c:tx>
            <c:strRef>
              <c:f>'New Revised'!$A$40</c:f>
              <c:strCache>
                <c:ptCount val="1"/>
                <c:pt idx="0">
                  <c:v>Wind, Solar, Geothermal </c:v>
                </c:pt>
              </c:strCache>
            </c:strRef>
          </c:tx>
          <c:spPr>
            <a:solidFill>
              <a:schemeClr val="accent1">
                <a:lumMod val="60000"/>
              </a:schemeClr>
            </a:solidFill>
            <a:ln>
              <a:noFill/>
            </a:ln>
            <a:effectLst/>
          </c:spPr>
          <c:invertIfNegative val="0"/>
          <c:cat>
            <c:multiLvlStrRef>
              <c:f>'New Revised'!$AS$32:$AV$33</c:f>
              <c:multiLvlStrCache>
                <c:ptCount val="4"/>
                <c:lvl>
                  <c:pt idx="0">
                    <c:v>Scenario 1</c:v>
                  </c:pt>
                  <c:pt idx="1">
                    <c:v>Scenario 2</c:v>
                  </c:pt>
                  <c:pt idx="2">
                    <c:v>Scenario 3</c:v>
                  </c:pt>
                  <c:pt idx="3">
                    <c:v>Scenario 4</c:v>
                  </c:pt>
                </c:lvl>
                <c:lvl>
                  <c:pt idx="0">
                    <c:v>Photovoltaic Cell Production</c:v>
                  </c:pt>
                </c:lvl>
              </c:multiLvlStrCache>
            </c:multiLvlStrRef>
          </c:cat>
          <c:val>
            <c:numRef>
              <c:f>'New Revised'!$AS$40:$AV$40</c:f>
              <c:numCache>
                <c:formatCode>General</c:formatCode>
                <c:ptCount val="4"/>
                <c:pt idx="0" formatCode="0.00E+00">
                  <c:v>22.64895922531117</c:v>
                </c:pt>
                <c:pt idx="1">
                  <c:v>36.525776561703999</c:v>
                </c:pt>
                <c:pt idx="2" formatCode="0.00E+00">
                  <c:v>36.974546706836989</c:v>
                </c:pt>
                <c:pt idx="3" formatCode="0.00E+00">
                  <c:v>44.513272048200001</c:v>
                </c:pt>
              </c:numCache>
            </c:numRef>
          </c:val>
          <c:extLst>
            <c:ext xmlns:c16="http://schemas.microsoft.com/office/drawing/2014/chart" uri="{C3380CC4-5D6E-409C-BE32-E72D297353CC}">
              <c16:uniqueId val="{00000005-C759-40A1-880D-912C6FAD69FC}"/>
            </c:ext>
          </c:extLst>
        </c:ser>
        <c:dLbls>
          <c:showLegendKey val="0"/>
          <c:showVal val="0"/>
          <c:showCatName val="0"/>
          <c:showSerName val="0"/>
          <c:showPercent val="0"/>
          <c:showBubbleSize val="0"/>
        </c:dLbls>
        <c:gapWidth val="219"/>
        <c:axId val="39647088"/>
        <c:axId val="39646256"/>
      </c:barChart>
      <c:lineChart>
        <c:grouping val="stacked"/>
        <c:varyColors val="0"/>
        <c:ser>
          <c:idx val="0"/>
          <c:order val="0"/>
          <c:tx>
            <c:strRef>
              <c:f>'New Revised'!$A$34</c:f>
              <c:strCache>
                <c:ptCount val="1"/>
                <c:pt idx="0">
                  <c:v>CED (MJ)</c:v>
                </c:pt>
              </c:strCache>
            </c:strRef>
          </c:tx>
          <c:spPr>
            <a:ln w="28575" cap="rnd">
              <a:solidFill>
                <a:schemeClr val="accent1"/>
              </a:solidFill>
              <a:round/>
            </a:ln>
            <a:effectLst/>
          </c:spPr>
          <c:marker>
            <c:symbol val="none"/>
          </c:marker>
          <c:cat>
            <c:multiLvlStrRef>
              <c:f>'New Revised'!$AS$32:$AV$33</c:f>
              <c:multiLvlStrCache>
                <c:ptCount val="4"/>
                <c:lvl>
                  <c:pt idx="0">
                    <c:v>Scenario 1</c:v>
                  </c:pt>
                  <c:pt idx="1">
                    <c:v>Scenario 2</c:v>
                  </c:pt>
                  <c:pt idx="2">
                    <c:v>Scenario 3</c:v>
                  </c:pt>
                  <c:pt idx="3">
                    <c:v>Scenario 4</c:v>
                  </c:pt>
                </c:lvl>
                <c:lvl>
                  <c:pt idx="0">
                    <c:v>Photovoltaic Cell Production</c:v>
                  </c:pt>
                </c:lvl>
              </c:multiLvlStrCache>
            </c:multiLvlStrRef>
          </c:cat>
          <c:val>
            <c:numRef>
              <c:f>'New Revised'!$AS$34:$AV$34</c:f>
              <c:numCache>
                <c:formatCode>General</c:formatCode>
                <c:ptCount val="4"/>
                <c:pt idx="0" formatCode="0.00E+00">
                  <c:v>2684.0456461606623</c:v>
                </c:pt>
                <c:pt idx="1">
                  <c:v>2811.19788222328</c:v>
                </c:pt>
                <c:pt idx="2" formatCode="0.00E+00">
                  <c:v>2839.6124381791892</c:v>
                </c:pt>
                <c:pt idx="3" formatCode="0.00E+00">
                  <c:v>2644.7952122247993</c:v>
                </c:pt>
              </c:numCache>
            </c:numRef>
          </c:val>
          <c:smooth val="0"/>
          <c:extLst>
            <c:ext xmlns:c16="http://schemas.microsoft.com/office/drawing/2014/chart" uri="{C3380CC4-5D6E-409C-BE32-E72D297353CC}">
              <c16:uniqueId val="{00000006-C759-40A1-880D-912C6FAD69FC}"/>
            </c:ext>
          </c:extLst>
        </c:ser>
        <c:dLbls>
          <c:showLegendKey val="0"/>
          <c:showVal val="0"/>
          <c:showCatName val="0"/>
          <c:showSerName val="0"/>
          <c:showPercent val="0"/>
          <c:showBubbleSize val="0"/>
        </c:dLbls>
        <c:marker val="1"/>
        <c:smooth val="0"/>
        <c:axId val="39647088"/>
        <c:axId val="39646256"/>
      </c:lineChart>
      <c:lineChart>
        <c:grouping val="standard"/>
        <c:varyColors val="0"/>
        <c:ser>
          <c:idx val="7"/>
          <c:order val="7"/>
          <c:tx>
            <c:strRef>
              <c:f>'New Revised'!$A$41</c:f>
              <c:strCache>
                <c:ptCount val="1"/>
                <c:pt idx="0">
                  <c:v>GWP (kg CO2-Eq) </c:v>
                </c:pt>
              </c:strCache>
            </c:strRef>
          </c:tx>
          <c:spPr>
            <a:ln w="28575" cap="rnd">
              <a:solidFill>
                <a:schemeClr val="accent2">
                  <a:lumMod val="60000"/>
                </a:schemeClr>
              </a:solidFill>
              <a:round/>
            </a:ln>
            <a:effectLst/>
          </c:spPr>
          <c:marker>
            <c:symbol val="none"/>
          </c:marker>
          <c:cat>
            <c:multiLvlStrRef>
              <c:f>'New Revised'!$AS$32:$AV$33</c:f>
              <c:multiLvlStrCache>
                <c:ptCount val="4"/>
                <c:lvl>
                  <c:pt idx="0">
                    <c:v>Scenario 1</c:v>
                  </c:pt>
                  <c:pt idx="1">
                    <c:v>Scenario 2</c:v>
                  </c:pt>
                  <c:pt idx="2">
                    <c:v>Scenario 3</c:v>
                  </c:pt>
                  <c:pt idx="3">
                    <c:v>Scenario 4</c:v>
                  </c:pt>
                </c:lvl>
                <c:lvl>
                  <c:pt idx="0">
                    <c:v>Photovoltaic Cell Production</c:v>
                  </c:pt>
                </c:lvl>
              </c:multiLvlStrCache>
            </c:multiLvlStrRef>
          </c:cat>
          <c:val>
            <c:numRef>
              <c:f>'New Revised'!$AS$41:$AV$41</c:f>
              <c:numCache>
                <c:formatCode>General</c:formatCode>
                <c:ptCount val="4"/>
                <c:pt idx="0" formatCode="0.00E+00">
                  <c:v>208.35269832144866</c:v>
                </c:pt>
                <c:pt idx="1">
                  <c:v>159.81648594846297</c:v>
                </c:pt>
                <c:pt idx="2" formatCode="0.00E+00">
                  <c:v>161.31866102317397</c:v>
                </c:pt>
                <c:pt idx="3" formatCode="0.00E+00">
                  <c:v>147.98973755450001</c:v>
                </c:pt>
              </c:numCache>
            </c:numRef>
          </c:val>
          <c:smooth val="0"/>
          <c:extLst>
            <c:ext xmlns:c16="http://schemas.microsoft.com/office/drawing/2014/chart" uri="{C3380CC4-5D6E-409C-BE32-E72D297353CC}">
              <c16:uniqueId val="{00000007-C759-40A1-880D-912C6FAD69FC}"/>
            </c:ext>
          </c:extLst>
        </c:ser>
        <c:dLbls>
          <c:showLegendKey val="0"/>
          <c:showVal val="0"/>
          <c:showCatName val="0"/>
          <c:showSerName val="0"/>
          <c:showPercent val="0"/>
          <c:showBubbleSize val="0"/>
        </c:dLbls>
        <c:marker val="1"/>
        <c:smooth val="0"/>
        <c:axId val="2087133088"/>
        <c:axId val="2087136416"/>
      </c:lineChart>
      <c:catAx>
        <c:axId val="3964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46256"/>
        <c:crosses val="autoZero"/>
        <c:auto val="1"/>
        <c:lblAlgn val="ctr"/>
        <c:lblOffset val="100"/>
        <c:noMultiLvlLbl val="0"/>
      </c:catAx>
      <c:valAx>
        <c:axId val="39646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CED (MJ)</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47088"/>
        <c:crosses val="autoZero"/>
        <c:crossBetween val="between"/>
      </c:valAx>
      <c:valAx>
        <c:axId val="20871364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GWP</a:t>
                </a:r>
                <a:r>
                  <a:rPr lang="en-US" baseline="0"/>
                  <a:t> (kg CO2 eq)</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133088"/>
        <c:crosses val="max"/>
        <c:crossBetween val="between"/>
      </c:valAx>
      <c:catAx>
        <c:axId val="2087133088"/>
        <c:scaling>
          <c:orientation val="minMax"/>
        </c:scaling>
        <c:delete val="1"/>
        <c:axPos val="b"/>
        <c:numFmt formatCode="General" sourceLinked="1"/>
        <c:majorTickMark val="out"/>
        <c:minorTickMark val="none"/>
        <c:tickLblPos val="nextTo"/>
        <c:crossAx val="20871364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'New Revised'!$A$35</c:f>
              <c:strCache>
                <c:ptCount val="1"/>
                <c:pt idx="0">
                  <c:v>Primary Forest </c:v>
                </c:pt>
              </c:strCache>
            </c:strRef>
          </c:tx>
          <c:spPr>
            <a:solidFill>
              <a:schemeClr val="accent2"/>
            </a:solidFill>
            <a:ln>
              <a:noFill/>
            </a:ln>
            <a:effectLst/>
          </c:spPr>
          <c:invertIfNegative val="0"/>
          <c:cat>
            <c:multiLvlStrRef>
              <c:f>'New Revised'!$AZ$32:$BC$33</c:f>
              <c:multiLvlStrCache>
                <c:ptCount val="4"/>
                <c:lvl>
                  <c:pt idx="0">
                    <c:v>Scenario 1</c:v>
                  </c:pt>
                  <c:pt idx="1">
                    <c:v>Scenario 2</c:v>
                  </c:pt>
                  <c:pt idx="2">
                    <c:v>Scenario 3</c:v>
                  </c:pt>
                  <c:pt idx="3">
                    <c:v>Scenario 4</c:v>
                  </c:pt>
                </c:lvl>
                <c:lvl>
                  <c:pt idx="0">
                    <c:v>Photovoltaic Panel Production</c:v>
                  </c:pt>
                </c:lvl>
              </c:multiLvlStrCache>
            </c:multiLvlStrRef>
          </c:cat>
          <c:val>
            <c:numRef>
              <c:f>'New Revised'!$AZ$35:$BC$35</c:f>
              <c:numCache>
                <c:formatCode>General</c:formatCode>
                <c:ptCount val="4"/>
                <c:pt idx="0" formatCode="0.00E+00">
                  <c:v>0.11137867438912441</c:v>
                </c:pt>
                <c:pt idx="1">
                  <c:v>8.5838999999999999E-2</c:v>
                </c:pt>
                <c:pt idx="2" formatCode="0.00E+00">
                  <c:v>8.6525900000000003E-2</c:v>
                </c:pt>
                <c:pt idx="3" formatCode="0.00E+00">
                  <c:v>7.5200000000000003E-2</c:v>
                </c:pt>
              </c:numCache>
            </c:numRef>
          </c:val>
          <c:extLst>
            <c:ext xmlns:c16="http://schemas.microsoft.com/office/drawing/2014/chart" uri="{C3380CC4-5D6E-409C-BE32-E72D297353CC}">
              <c16:uniqueId val="{00000000-AB96-4018-88A7-65E35469B00F}"/>
            </c:ext>
          </c:extLst>
        </c:ser>
        <c:ser>
          <c:idx val="2"/>
          <c:order val="2"/>
          <c:tx>
            <c:strRef>
              <c:f>'New Revised'!$A$36</c:f>
              <c:strCache>
                <c:ptCount val="1"/>
                <c:pt idx="0">
                  <c:v>Fossil </c:v>
                </c:pt>
              </c:strCache>
            </c:strRef>
          </c:tx>
          <c:spPr>
            <a:solidFill>
              <a:schemeClr val="accent3"/>
            </a:solidFill>
            <a:ln>
              <a:noFill/>
            </a:ln>
            <a:effectLst/>
          </c:spPr>
          <c:invertIfNegative val="0"/>
          <c:cat>
            <c:multiLvlStrRef>
              <c:f>'New Revised'!$AZ$32:$BC$33</c:f>
              <c:multiLvlStrCache>
                <c:ptCount val="4"/>
                <c:lvl>
                  <c:pt idx="0">
                    <c:v>Scenario 1</c:v>
                  </c:pt>
                  <c:pt idx="1">
                    <c:v>Scenario 2</c:v>
                  </c:pt>
                  <c:pt idx="2">
                    <c:v>Scenario 3</c:v>
                  </c:pt>
                  <c:pt idx="3">
                    <c:v>Scenario 4</c:v>
                  </c:pt>
                </c:lvl>
                <c:lvl>
                  <c:pt idx="0">
                    <c:v>Photovoltaic Panel Production</c:v>
                  </c:pt>
                </c:lvl>
              </c:multiLvlStrCache>
            </c:multiLvlStrRef>
          </c:cat>
          <c:val>
            <c:numRef>
              <c:f>'New Revised'!$AZ$36:$BC$36</c:f>
              <c:numCache>
                <c:formatCode>General</c:formatCode>
                <c:ptCount val="4"/>
                <c:pt idx="0" formatCode="0.00E+00">
                  <c:v>2591.470184282276</c:v>
                </c:pt>
                <c:pt idx="1">
                  <c:v>2608.2769453999999</c:v>
                </c:pt>
                <c:pt idx="2" formatCode="0.00E+00">
                  <c:v>2635.1280985000003</c:v>
                </c:pt>
                <c:pt idx="3" formatCode="0.00E+00">
                  <c:v>2458.6896700000002</c:v>
                </c:pt>
              </c:numCache>
            </c:numRef>
          </c:val>
          <c:extLst>
            <c:ext xmlns:c16="http://schemas.microsoft.com/office/drawing/2014/chart" uri="{C3380CC4-5D6E-409C-BE32-E72D297353CC}">
              <c16:uniqueId val="{00000001-AB96-4018-88A7-65E35469B00F}"/>
            </c:ext>
          </c:extLst>
        </c:ser>
        <c:ser>
          <c:idx val="3"/>
          <c:order val="3"/>
          <c:tx>
            <c:strRef>
              <c:f>'New Revised'!$A$37</c:f>
              <c:strCache>
                <c:ptCount val="1"/>
                <c:pt idx="0">
                  <c:v>Water </c:v>
                </c:pt>
              </c:strCache>
            </c:strRef>
          </c:tx>
          <c:spPr>
            <a:solidFill>
              <a:schemeClr val="accent4"/>
            </a:solidFill>
            <a:ln>
              <a:noFill/>
            </a:ln>
            <a:effectLst/>
          </c:spPr>
          <c:invertIfNegative val="0"/>
          <c:cat>
            <c:multiLvlStrRef>
              <c:f>'New Revised'!$AZ$32:$BC$33</c:f>
              <c:multiLvlStrCache>
                <c:ptCount val="4"/>
                <c:lvl>
                  <c:pt idx="0">
                    <c:v>Scenario 1</c:v>
                  </c:pt>
                  <c:pt idx="1">
                    <c:v>Scenario 2</c:v>
                  </c:pt>
                  <c:pt idx="2">
                    <c:v>Scenario 3</c:v>
                  </c:pt>
                  <c:pt idx="3">
                    <c:v>Scenario 4</c:v>
                  </c:pt>
                </c:lvl>
                <c:lvl>
                  <c:pt idx="0">
                    <c:v>Photovoltaic Panel Production</c:v>
                  </c:pt>
                </c:lvl>
              </c:multiLvlStrCache>
            </c:multiLvlStrRef>
          </c:cat>
          <c:val>
            <c:numRef>
              <c:f>'New Revised'!$AZ$37:$BC$37</c:f>
              <c:numCache>
                <c:formatCode>General</c:formatCode>
                <c:ptCount val="4"/>
                <c:pt idx="0" formatCode="0.00E+00">
                  <c:v>418.99803395171466</c:v>
                </c:pt>
                <c:pt idx="1">
                  <c:v>447.68989540000001</c:v>
                </c:pt>
                <c:pt idx="2" formatCode="0.00E+00">
                  <c:v>451.4793507</c:v>
                </c:pt>
                <c:pt idx="3" formatCode="0.00E+00">
                  <c:v>395.75788</c:v>
                </c:pt>
              </c:numCache>
            </c:numRef>
          </c:val>
          <c:extLst>
            <c:ext xmlns:c16="http://schemas.microsoft.com/office/drawing/2014/chart" uri="{C3380CC4-5D6E-409C-BE32-E72D297353CC}">
              <c16:uniqueId val="{00000002-AB96-4018-88A7-65E35469B00F}"/>
            </c:ext>
          </c:extLst>
        </c:ser>
        <c:ser>
          <c:idx val="4"/>
          <c:order val="4"/>
          <c:tx>
            <c:strRef>
              <c:f>'New Revised'!$A$38</c:f>
              <c:strCache>
                <c:ptCount val="1"/>
                <c:pt idx="0">
                  <c:v>Nuclear </c:v>
                </c:pt>
              </c:strCache>
            </c:strRef>
          </c:tx>
          <c:spPr>
            <a:solidFill>
              <a:schemeClr val="accent5"/>
            </a:solidFill>
            <a:ln>
              <a:noFill/>
            </a:ln>
            <a:effectLst/>
          </c:spPr>
          <c:invertIfNegative val="0"/>
          <c:cat>
            <c:multiLvlStrRef>
              <c:f>'New Revised'!$AZ$32:$BC$33</c:f>
              <c:multiLvlStrCache>
                <c:ptCount val="4"/>
                <c:lvl>
                  <c:pt idx="0">
                    <c:v>Scenario 1</c:v>
                  </c:pt>
                  <c:pt idx="1">
                    <c:v>Scenario 2</c:v>
                  </c:pt>
                  <c:pt idx="2">
                    <c:v>Scenario 3</c:v>
                  </c:pt>
                  <c:pt idx="3">
                    <c:v>Scenario 4</c:v>
                  </c:pt>
                </c:lvl>
                <c:lvl>
                  <c:pt idx="0">
                    <c:v>Photovoltaic Panel Production</c:v>
                  </c:pt>
                </c:lvl>
              </c:multiLvlStrCache>
            </c:multiLvlStrRef>
          </c:cat>
          <c:val>
            <c:numRef>
              <c:f>'New Revised'!$AZ$38:$BC$38</c:f>
              <c:numCache>
                <c:formatCode>General</c:formatCode>
                <c:ptCount val="4"/>
                <c:pt idx="0" formatCode="0.00E+00">
                  <c:v>234.62712501314704</c:v>
                </c:pt>
                <c:pt idx="1">
                  <c:v>325.83727390000001</c:v>
                </c:pt>
                <c:pt idx="2" formatCode="0.00E+00">
                  <c:v>329.25944420000002</c:v>
                </c:pt>
                <c:pt idx="3" formatCode="0.00E+00">
                  <c:v>350.99387000000002</c:v>
                </c:pt>
              </c:numCache>
            </c:numRef>
          </c:val>
          <c:extLst>
            <c:ext xmlns:c16="http://schemas.microsoft.com/office/drawing/2014/chart" uri="{C3380CC4-5D6E-409C-BE32-E72D297353CC}">
              <c16:uniqueId val="{00000003-AB96-4018-88A7-65E35469B00F}"/>
            </c:ext>
          </c:extLst>
        </c:ser>
        <c:ser>
          <c:idx val="5"/>
          <c:order val="5"/>
          <c:tx>
            <c:strRef>
              <c:f>'New Revised'!$A$39</c:f>
              <c:strCache>
                <c:ptCount val="1"/>
                <c:pt idx="0">
                  <c:v>Biomass</c:v>
                </c:pt>
              </c:strCache>
            </c:strRef>
          </c:tx>
          <c:spPr>
            <a:solidFill>
              <a:schemeClr val="accent6"/>
            </a:solidFill>
            <a:ln>
              <a:noFill/>
            </a:ln>
            <a:effectLst/>
          </c:spPr>
          <c:invertIfNegative val="0"/>
          <c:cat>
            <c:multiLvlStrRef>
              <c:f>'New Revised'!$AZ$32:$BC$33</c:f>
              <c:multiLvlStrCache>
                <c:ptCount val="4"/>
                <c:lvl>
                  <c:pt idx="0">
                    <c:v>Scenario 1</c:v>
                  </c:pt>
                  <c:pt idx="1">
                    <c:v>Scenario 2</c:v>
                  </c:pt>
                  <c:pt idx="2">
                    <c:v>Scenario 3</c:v>
                  </c:pt>
                  <c:pt idx="3">
                    <c:v>Scenario 4</c:v>
                  </c:pt>
                </c:lvl>
                <c:lvl>
                  <c:pt idx="0">
                    <c:v>Photovoltaic Panel Production</c:v>
                  </c:pt>
                </c:lvl>
              </c:multiLvlStrCache>
            </c:multiLvlStrRef>
          </c:cat>
          <c:val>
            <c:numRef>
              <c:f>'New Revised'!$AZ$39:$BC$39</c:f>
              <c:numCache>
                <c:formatCode>General</c:formatCode>
                <c:ptCount val="4"/>
                <c:pt idx="0" formatCode="0.00E+00">
                  <c:v>89.66044604483784</c:v>
                </c:pt>
                <c:pt idx="1">
                  <c:v>87.791253000000012</c:v>
                </c:pt>
                <c:pt idx="2" formatCode="0.00E+00">
                  <c:v>88.64217099999999</c:v>
                </c:pt>
                <c:pt idx="3" formatCode="0.00E+00">
                  <c:v>85.769000000000005</c:v>
                </c:pt>
              </c:numCache>
            </c:numRef>
          </c:val>
          <c:extLst>
            <c:ext xmlns:c16="http://schemas.microsoft.com/office/drawing/2014/chart" uri="{C3380CC4-5D6E-409C-BE32-E72D297353CC}">
              <c16:uniqueId val="{00000004-AB96-4018-88A7-65E35469B00F}"/>
            </c:ext>
          </c:extLst>
        </c:ser>
        <c:ser>
          <c:idx val="6"/>
          <c:order val="6"/>
          <c:tx>
            <c:strRef>
              <c:f>'New Revised'!$A$40</c:f>
              <c:strCache>
                <c:ptCount val="1"/>
                <c:pt idx="0">
                  <c:v>Wind, Solar, Geothermal </c:v>
                </c:pt>
              </c:strCache>
            </c:strRef>
          </c:tx>
          <c:spPr>
            <a:solidFill>
              <a:schemeClr val="accent1">
                <a:lumMod val="60000"/>
              </a:schemeClr>
            </a:solidFill>
            <a:ln>
              <a:noFill/>
            </a:ln>
            <a:effectLst/>
          </c:spPr>
          <c:invertIfNegative val="0"/>
          <c:cat>
            <c:multiLvlStrRef>
              <c:f>'New Revised'!$AZ$32:$BC$33</c:f>
              <c:multiLvlStrCache>
                <c:ptCount val="4"/>
                <c:lvl>
                  <c:pt idx="0">
                    <c:v>Scenario 1</c:v>
                  </c:pt>
                  <c:pt idx="1">
                    <c:v>Scenario 2</c:v>
                  </c:pt>
                  <c:pt idx="2">
                    <c:v>Scenario 3</c:v>
                  </c:pt>
                  <c:pt idx="3">
                    <c:v>Scenario 4</c:v>
                  </c:pt>
                </c:lvl>
                <c:lvl>
                  <c:pt idx="0">
                    <c:v>Photovoltaic Panel Production</c:v>
                  </c:pt>
                </c:lvl>
              </c:multiLvlStrCache>
            </c:multiLvlStrRef>
          </c:cat>
          <c:val>
            <c:numRef>
              <c:f>'New Revised'!$AZ$40:$BC$40</c:f>
              <c:numCache>
                <c:formatCode>General</c:formatCode>
                <c:ptCount val="4"/>
                <c:pt idx="0" formatCode="0.00E+00">
                  <c:v>25.160882003761202</c:v>
                </c:pt>
                <c:pt idx="1">
                  <c:v>41.401115300000008</c:v>
                </c:pt>
                <c:pt idx="2" formatCode="0.00E+00">
                  <c:v>41.902248400000012</c:v>
                </c:pt>
                <c:pt idx="3" formatCode="0.00E+00">
                  <c:v>49.836300000000001</c:v>
                </c:pt>
              </c:numCache>
            </c:numRef>
          </c:val>
          <c:extLst>
            <c:ext xmlns:c16="http://schemas.microsoft.com/office/drawing/2014/chart" uri="{C3380CC4-5D6E-409C-BE32-E72D297353CC}">
              <c16:uniqueId val="{00000005-AB96-4018-88A7-65E35469B00F}"/>
            </c:ext>
          </c:extLst>
        </c:ser>
        <c:dLbls>
          <c:showLegendKey val="0"/>
          <c:showVal val="0"/>
          <c:showCatName val="0"/>
          <c:showSerName val="0"/>
          <c:showPercent val="0"/>
          <c:showBubbleSize val="0"/>
        </c:dLbls>
        <c:gapWidth val="219"/>
        <c:axId val="39647088"/>
        <c:axId val="39646256"/>
      </c:barChart>
      <c:lineChart>
        <c:grouping val="stacked"/>
        <c:varyColors val="0"/>
        <c:ser>
          <c:idx val="0"/>
          <c:order val="0"/>
          <c:tx>
            <c:strRef>
              <c:f>'New Revised'!$A$34</c:f>
              <c:strCache>
                <c:ptCount val="1"/>
                <c:pt idx="0">
                  <c:v>CED (MJ)</c:v>
                </c:pt>
              </c:strCache>
            </c:strRef>
          </c:tx>
          <c:spPr>
            <a:ln w="28575" cap="rnd">
              <a:solidFill>
                <a:schemeClr val="accent1"/>
              </a:solidFill>
              <a:round/>
            </a:ln>
            <a:effectLst/>
          </c:spPr>
          <c:marker>
            <c:symbol val="none"/>
          </c:marker>
          <c:cat>
            <c:multiLvlStrRef>
              <c:f>'New Revised'!$AZ$32:$BC$33</c:f>
              <c:multiLvlStrCache>
                <c:ptCount val="4"/>
                <c:lvl>
                  <c:pt idx="0">
                    <c:v>Scenario 1</c:v>
                  </c:pt>
                  <c:pt idx="1">
                    <c:v>Scenario 2</c:v>
                  </c:pt>
                  <c:pt idx="2">
                    <c:v>Scenario 3</c:v>
                  </c:pt>
                  <c:pt idx="3">
                    <c:v>Scenario 4</c:v>
                  </c:pt>
                </c:lvl>
                <c:lvl>
                  <c:pt idx="0">
                    <c:v>Photovoltaic Panel Production</c:v>
                  </c:pt>
                </c:lvl>
              </c:multiLvlStrCache>
            </c:multiLvlStrRef>
          </c:cat>
          <c:val>
            <c:numRef>
              <c:f>'New Revised'!$AZ$34:$BC$34</c:f>
              <c:numCache>
                <c:formatCode>General</c:formatCode>
                <c:ptCount val="4"/>
                <c:pt idx="0" formatCode="0.00E+00">
                  <c:v>3360.0280499701262</c:v>
                </c:pt>
                <c:pt idx="1">
                  <c:v>3511.0823219999997</c:v>
                </c:pt>
                <c:pt idx="2" formatCode="0.00E+00">
                  <c:v>3546.4978387000006</c:v>
                </c:pt>
                <c:pt idx="3" formatCode="0.00E+00">
                  <c:v>3341.1219200000005</c:v>
                </c:pt>
              </c:numCache>
            </c:numRef>
          </c:val>
          <c:smooth val="0"/>
          <c:extLst>
            <c:ext xmlns:c16="http://schemas.microsoft.com/office/drawing/2014/chart" uri="{C3380CC4-5D6E-409C-BE32-E72D297353CC}">
              <c16:uniqueId val="{00000006-AB96-4018-88A7-65E35469B00F}"/>
            </c:ext>
          </c:extLst>
        </c:ser>
        <c:dLbls>
          <c:showLegendKey val="0"/>
          <c:showVal val="0"/>
          <c:showCatName val="0"/>
          <c:showSerName val="0"/>
          <c:showPercent val="0"/>
          <c:showBubbleSize val="0"/>
        </c:dLbls>
        <c:marker val="1"/>
        <c:smooth val="0"/>
        <c:axId val="39647088"/>
        <c:axId val="39646256"/>
      </c:lineChart>
      <c:lineChart>
        <c:grouping val="standard"/>
        <c:varyColors val="0"/>
        <c:ser>
          <c:idx val="7"/>
          <c:order val="7"/>
          <c:tx>
            <c:strRef>
              <c:f>'New Revised'!$A$41</c:f>
              <c:strCache>
                <c:ptCount val="1"/>
                <c:pt idx="0">
                  <c:v>GWP (kg CO2-Eq) </c:v>
                </c:pt>
              </c:strCache>
            </c:strRef>
          </c:tx>
          <c:spPr>
            <a:ln w="28575" cap="rnd">
              <a:solidFill>
                <a:schemeClr val="accent2">
                  <a:lumMod val="60000"/>
                </a:schemeClr>
              </a:solidFill>
              <a:round/>
            </a:ln>
            <a:effectLst/>
          </c:spPr>
          <c:marker>
            <c:symbol val="none"/>
          </c:marker>
          <c:cat>
            <c:multiLvlStrRef>
              <c:f>'New Revised'!$AZ$32:$BC$33</c:f>
              <c:multiLvlStrCache>
                <c:ptCount val="4"/>
                <c:lvl>
                  <c:pt idx="0">
                    <c:v>Scenario 1</c:v>
                  </c:pt>
                  <c:pt idx="1">
                    <c:v>Scenario 2</c:v>
                  </c:pt>
                  <c:pt idx="2">
                    <c:v>Scenario 3</c:v>
                  </c:pt>
                  <c:pt idx="3">
                    <c:v>Scenario 4</c:v>
                  </c:pt>
                </c:lvl>
                <c:lvl>
                  <c:pt idx="0">
                    <c:v>Photovoltaic Panel Production</c:v>
                  </c:pt>
                </c:lvl>
              </c:multiLvlStrCache>
            </c:multiLvlStrRef>
          </c:cat>
          <c:val>
            <c:numRef>
              <c:f>'New Revised'!$AZ$41:$BC$41</c:f>
              <c:numCache>
                <c:formatCode>General</c:formatCode>
                <c:ptCount val="4"/>
                <c:pt idx="0" formatCode="0.00E+00">
                  <c:v>255.87019151673729</c:v>
                </c:pt>
                <c:pt idx="1">
                  <c:v>208.56293860000002</c:v>
                </c:pt>
                <c:pt idx="2" formatCode="0.00E+00">
                  <c:v>210.54689220000003</c:v>
                </c:pt>
                <c:pt idx="3" formatCode="0.00E+00">
                  <c:v>195.91400999999999</c:v>
                </c:pt>
              </c:numCache>
            </c:numRef>
          </c:val>
          <c:smooth val="0"/>
          <c:extLst>
            <c:ext xmlns:c16="http://schemas.microsoft.com/office/drawing/2014/chart" uri="{C3380CC4-5D6E-409C-BE32-E72D297353CC}">
              <c16:uniqueId val="{00000007-AB96-4018-88A7-65E35469B00F}"/>
            </c:ext>
          </c:extLst>
        </c:ser>
        <c:dLbls>
          <c:showLegendKey val="0"/>
          <c:showVal val="0"/>
          <c:showCatName val="0"/>
          <c:showSerName val="0"/>
          <c:showPercent val="0"/>
          <c:showBubbleSize val="0"/>
        </c:dLbls>
        <c:marker val="1"/>
        <c:smooth val="0"/>
        <c:axId val="2087133088"/>
        <c:axId val="2087136416"/>
      </c:lineChart>
      <c:catAx>
        <c:axId val="3964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46256"/>
        <c:crosses val="autoZero"/>
        <c:auto val="1"/>
        <c:lblAlgn val="ctr"/>
        <c:lblOffset val="100"/>
        <c:noMultiLvlLbl val="0"/>
      </c:catAx>
      <c:valAx>
        <c:axId val="39646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CED (MJ)</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47088"/>
        <c:crosses val="autoZero"/>
        <c:crossBetween val="between"/>
      </c:valAx>
      <c:valAx>
        <c:axId val="20871364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GWP</a:t>
                </a:r>
                <a:r>
                  <a:rPr lang="en-US" baseline="0"/>
                  <a:t> (kg CO2 eq)</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133088"/>
        <c:crosses val="max"/>
        <c:crossBetween val="between"/>
      </c:valAx>
      <c:catAx>
        <c:axId val="2087133088"/>
        <c:scaling>
          <c:orientation val="minMax"/>
        </c:scaling>
        <c:delete val="1"/>
        <c:axPos val="b"/>
        <c:numFmt formatCode="General" sourceLinked="1"/>
        <c:majorTickMark val="out"/>
        <c:minorTickMark val="none"/>
        <c:tickLblPos val="nextTo"/>
        <c:crossAx val="20871364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'New Revised'!$A$35</c:f>
              <c:strCache>
                <c:ptCount val="1"/>
                <c:pt idx="0">
                  <c:v>Primary Forest </c:v>
                </c:pt>
              </c:strCache>
            </c:strRef>
          </c:tx>
          <c:spPr>
            <a:solidFill>
              <a:schemeClr val="accent2"/>
            </a:solidFill>
            <a:ln>
              <a:noFill/>
            </a:ln>
            <a:effectLst/>
          </c:spPr>
          <c:invertIfNegative val="0"/>
          <c:cat>
            <c:strRef>
              <c:f>'New Revised'!$C$33:$F$33</c:f>
              <c:strCache>
                <c:ptCount val="4"/>
                <c:pt idx="0">
                  <c:v>Scenario 1</c:v>
                </c:pt>
                <c:pt idx="1">
                  <c:v>Scenario 2</c:v>
                </c:pt>
                <c:pt idx="2">
                  <c:v>Scenario 3</c:v>
                </c:pt>
                <c:pt idx="3">
                  <c:v>Scenario 4</c:v>
                </c:pt>
              </c:strCache>
            </c:strRef>
          </c:cat>
          <c:val>
            <c:numRef>
              <c:f>'New Revised'!$C$35:$F$35</c:f>
              <c:numCache>
                <c:formatCode>0.00E+00</c:formatCode>
                <c:ptCount val="4"/>
                <c:pt idx="0">
                  <c:v>2.7197478457947412E-5</c:v>
                </c:pt>
                <c:pt idx="1">
                  <c:v>3.391663155382051E-5</c:v>
                </c:pt>
                <c:pt idx="2">
                  <c:v>3.4155995427786261E-5</c:v>
                </c:pt>
                <c:pt idx="3">
                  <c:v>3.3532776009311074E-5</c:v>
                </c:pt>
              </c:numCache>
            </c:numRef>
          </c:val>
          <c:extLst>
            <c:ext xmlns:c16="http://schemas.microsoft.com/office/drawing/2014/chart" uri="{C3380CC4-5D6E-409C-BE32-E72D297353CC}">
              <c16:uniqueId val="{00000000-36D0-450A-BD4D-E60D25BB3CE4}"/>
            </c:ext>
          </c:extLst>
        </c:ser>
        <c:ser>
          <c:idx val="2"/>
          <c:order val="2"/>
          <c:tx>
            <c:strRef>
              <c:f>'New Revised'!$A$36</c:f>
              <c:strCache>
                <c:ptCount val="1"/>
                <c:pt idx="0">
                  <c:v>Fossil </c:v>
                </c:pt>
              </c:strCache>
            </c:strRef>
          </c:tx>
          <c:spPr>
            <a:solidFill>
              <a:schemeClr val="accent3"/>
            </a:solidFill>
            <a:ln>
              <a:noFill/>
            </a:ln>
            <a:effectLst/>
          </c:spPr>
          <c:invertIfNegative val="0"/>
          <c:cat>
            <c:strRef>
              <c:f>'New Revised'!$C$33:$F$33</c:f>
              <c:strCache>
                <c:ptCount val="4"/>
                <c:pt idx="0">
                  <c:v>Scenario 1</c:v>
                </c:pt>
                <c:pt idx="1">
                  <c:v>Scenario 2</c:v>
                </c:pt>
                <c:pt idx="2">
                  <c:v>Scenario 3</c:v>
                </c:pt>
                <c:pt idx="3">
                  <c:v>Scenario 4</c:v>
                </c:pt>
              </c:strCache>
            </c:strRef>
          </c:cat>
          <c:val>
            <c:numRef>
              <c:f>'New Revised'!$C$36:$F$36</c:f>
              <c:numCache>
                <c:formatCode>0.00E+00</c:formatCode>
                <c:ptCount val="4"/>
                <c:pt idx="0">
                  <c:v>1.5247790492128668</c:v>
                </c:pt>
                <c:pt idx="1">
                  <c:v>1.4192746026908902</c:v>
                </c:pt>
                <c:pt idx="2">
                  <c:v>1.4249336245777704</c:v>
                </c:pt>
                <c:pt idx="3">
                  <c:v>1.3864525867677013</c:v>
                </c:pt>
              </c:numCache>
            </c:numRef>
          </c:val>
          <c:extLst>
            <c:ext xmlns:c16="http://schemas.microsoft.com/office/drawing/2014/chart" uri="{C3380CC4-5D6E-409C-BE32-E72D297353CC}">
              <c16:uniqueId val="{00000001-36D0-450A-BD4D-E60D25BB3CE4}"/>
            </c:ext>
          </c:extLst>
        </c:ser>
        <c:ser>
          <c:idx val="3"/>
          <c:order val="3"/>
          <c:tx>
            <c:strRef>
              <c:f>'New Revised'!$A$37</c:f>
              <c:strCache>
                <c:ptCount val="1"/>
                <c:pt idx="0">
                  <c:v>Water </c:v>
                </c:pt>
              </c:strCache>
            </c:strRef>
          </c:tx>
          <c:spPr>
            <a:solidFill>
              <a:schemeClr val="accent4"/>
            </a:solidFill>
            <a:ln>
              <a:noFill/>
            </a:ln>
            <a:effectLst/>
          </c:spPr>
          <c:invertIfNegative val="0"/>
          <c:cat>
            <c:strRef>
              <c:f>'New Revised'!$C$33:$F$33</c:f>
              <c:strCache>
                <c:ptCount val="4"/>
                <c:pt idx="0">
                  <c:v>Scenario 1</c:v>
                </c:pt>
                <c:pt idx="1">
                  <c:v>Scenario 2</c:v>
                </c:pt>
                <c:pt idx="2">
                  <c:v>Scenario 3</c:v>
                </c:pt>
                <c:pt idx="3">
                  <c:v>Scenario 4</c:v>
                </c:pt>
              </c:strCache>
            </c:strRef>
          </c:cat>
          <c:val>
            <c:numRef>
              <c:f>'New Revised'!$C$37:$F$37</c:f>
              <c:numCache>
                <c:formatCode>0.00E+00</c:formatCode>
                <c:ptCount val="4"/>
                <c:pt idx="0">
                  <c:v>1.8311344522673641E-2</c:v>
                </c:pt>
                <c:pt idx="1">
                  <c:v>1.5086059720972992E-2</c:v>
                </c:pt>
                <c:pt idx="2">
                  <c:v>1.530727320363544E-2</c:v>
                </c:pt>
                <c:pt idx="3">
                  <c:v>1.5356647741944989E-2</c:v>
                </c:pt>
              </c:numCache>
            </c:numRef>
          </c:val>
          <c:extLst>
            <c:ext xmlns:c16="http://schemas.microsoft.com/office/drawing/2014/chart" uri="{C3380CC4-5D6E-409C-BE32-E72D297353CC}">
              <c16:uniqueId val="{00000002-36D0-450A-BD4D-E60D25BB3CE4}"/>
            </c:ext>
          </c:extLst>
        </c:ser>
        <c:ser>
          <c:idx val="4"/>
          <c:order val="4"/>
          <c:tx>
            <c:strRef>
              <c:f>'New Revised'!$A$38</c:f>
              <c:strCache>
                <c:ptCount val="1"/>
                <c:pt idx="0">
                  <c:v>Nuclear </c:v>
                </c:pt>
              </c:strCache>
            </c:strRef>
          </c:tx>
          <c:spPr>
            <a:solidFill>
              <a:schemeClr val="accent5"/>
            </a:solidFill>
            <a:ln>
              <a:noFill/>
            </a:ln>
            <a:effectLst/>
          </c:spPr>
          <c:invertIfNegative val="0"/>
          <c:cat>
            <c:strRef>
              <c:f>'New Revised'!$C$33:$F$33</c:f>
              <c:strCache>
                <c:ptCount val="4"/>
                <c:pt idx="0">
                  <c:v>Scenario 1</c:v>
                </c:pt>
                <c:pt idx="1">
                  <c:v>Scenario 2</c:v>
                </c:pt>
                <c:pt idx="2">
                  <c:v>Scenario 3</c:v>
                </c:pt>
                <c:pt idx="3">
                  <c:v>Scenario 4</c:v>
                </c:pt>
              </c:strCache>
            </c:strRef>
          </c:cat>
          <c:val>
            <c:numRef>
              <c:f>'New Revised'!$C$38:$F$38</c:f>
              <c:numCache>
                <c:formatCode>0.00E+00</c:formatCode>
                <c:ptCount val="4"/>
                <c:pt idx="0">
                  <c:v>4.9374538309544636E-2</c:v>
                </c:pt>
                <c:pt idx="1">
                  <c:v>3.1164275518843289E-2</c:v>
                </c:pt>
                <c:pt idx="2">
                  <c:v>3.1742774046438577E-2</c:v>
                </c:pt>
                <c:pt idx="3">
                  <c:v>3.2190643874254299E-2</c:v>
                </c:pt>
              </c:numCache>
            </c:numRef>
          </c:val>
          <c:extLst>
            <c:ext xmlns:c16="http://schemas.microsoft.com/office/drawing/2014/chart" uri="{C3380CC4-5D6E-409C-BE32-E72D297353CC}">
              <c16:uniqueId val="{00000003-36D0-450A-BD4D-E60D25BB3CE4}"/>
            </c:ext>
          </c:extLst>
        </c:ser>
        <c:ser>
          <c:idx val="5"/>
          <c:order val="5"/>
          <c:tx>
            <c:strRef>
              <c:f>'New Revised'!$A$39</c:f>
              <c:strCache>
                <c:ptCount val="1"/>
                <c:pt idx="0">
                  <c:v>Biomass</c:v>
                </c:pt>
              </c:strCache>
            </c:strRef>
          </c:tx>
          <c:spPr>
            <a:solidFill>
              <a:schemeClr val="accent6"/>
            </a:solidFill>
            <a:ln>
              <a:noFill/>
            </a:ln>
            <a:effectLst/>
          </c:spPr>
          <c:invertIfNegative val="0"/>
          <c:cat>
            <c:strRef>
              <c:f>'New Revised'!$C$33:$F$33</c:f>
              <c:strCache>
                <c:ptCount val="4"/>
                <c:pt idx="0">
                  <c:v>Scenario 1</c:v>
                </c:pt>
                <c:pt idx="1">
                  <c:v>Scenario 2</c:v>
                </c:pt>
                <c:pt idx="2">
                  <c:v>Scenario 3</c:v>
                </c:pt>
                <c:pt idx="3">
                  <c:v>Scenario 4</c:v>
                </c:pt>
              </c:strCache>
            </c:strRef>
          </c:cat>
          <c:val>
            <c:numRef>
              <c:f>'New Revised'!$C$39:$F$39</c:f>
              <c:numCache>
                <c:formatCode>0.00E+00</c:formatCode>
                <c:ptCount val="4"/>
                <c:pt idx="0">
                  <c:v>8.7085799853055104E-2</c:v>
                </c:pt>
                <c:pt idx="1">
                  <c:v>9.9545289646317231E-2</c:v>
                </c:pt>
                <c:pt idx="2">
                  <c:v>0.10055610696604017</c:v>
                </c:pt>
                <c:pt idx="3">
                  <c:v>9.9604383581931785E-2</c:v>
                </c:pt>
              </c:numCache>
            </c:numRef>
          </c:val>
          <c:extLst>
            <c:ext xmlns:c16="http://schemas.microsoft.com/office/drawing/2014/chart" uri="{C3380CC4-5D6E-409C-BE32-E72D297353CC}">
              <c16:uniqueId val="{00000004-36D0-450A-BD4D-E60D25BB3CE4}"/>
            </c:ext>
          </c:extLst>
        </c:ser>
        <c:ser>
          <c:idx val="6"/>
          <c:order val="6"/>
          <c:tx>
            <c:strRef>
              <c:f>'New Revised'!$A$40</c:f>
              <c:strCache>
                <c:ptCount val="1"/>
                <c:pt idx="0">
                  <c:v>Wind, Solar, Geothermal </c:v>
                </c:pt>
              </c:strCache>
            </c:strRef>
          </c:tx>
          <c:spPr>
            <a:solidFill>
              <a:schemeClr val="accent1">
                <a:lumMod val="60000"/>
              </a:schemeClr>
            </a:solidFill>
            <a:ln>
              <a:noFill/>
            </a:ln>
            <a:effectLst/>
          </c:spPr>
          <c:invertIfNegative val="0"/>
          <c:cat>
            <c:strRef>
              <c:f>'New Revised'!$C$33:$F$33</c:f>
              <c:strCache>
                <c:ptCount val="4"/>
                <c:pt idx="0">
                  <c:v>Scenario 1</c:v>
                </c:pt>
                <c:pt idx="1">
                  <c:v>Scenario 2</c:v>
                </c:pt>
                <c:pt idx="2">
                  <c:v>Scenario 3</c:v>
                </c:pt>
                <c:pt idx="3">
                  <c:v>Scenario 4</c:v>
                </c:pt>
              </c:strCache>
            </c:strRef>
          </c:cat>
          <c:val>
            <c:numRef>
              <c:f>'New Revised'!$C$40:$F$40</c:f>
              <c:numCache>
                <c:formatCode>0.00E+00</c:formatCode>
                <c:ptCount val="4"/>
                <c:pt idx="0">
                  <c:v>2.9158191915085417E-3</c:v>
                </c:pt>
                <c:pt idx="1">
                  <c:v>4.376061442616019E-3</c:v>
                </c:pt>
                <c:pt idx="2">
                  <c:v>4.454594172840649E-3</c:v>
                </c:pt>
                <c:pt idx="3">
                  <c:v>4.5098003495332118E-3</c:v>
                </c:pt>
              </c:numCache>
            </c:numRef>
          </c:val>
          <c:extLst>
            <c:ext xmlns:c16="http://schemas.microsoft.com/office/drawing/2014/chart" uri="{C3380CC4-5D6E-409C-BE32-E72D297353CC}">
              <c16:uniqueId val="{00000005-36D0-450A-BD4D-E60D25BB3CE4}"/>
            </c:ext>
          </c:extLst>
        </c:ser>
        <c:dLbls>
          <c:showLegendKey val="0"/>
          <c:showVal val="0"/>
          <c:showCatName val="0"/>
          <c:showSerName val="0"/>
          <c:showPercent val="0"/>
          <c:showBubbleSize val="0"/>
        </c:dLbls>
        <c:gapWidth val="219"/>
        <c:axId val="39647088"/>
        <c:axId val="39646256"/>
      </c:barChart>
      <c:lineChart>
        <c:grouping val="stacked"/>
        <c:varyColors val="0"/>
        <c:ser>
          <c:idx val="0"/>
          <c:order val="0"/>
          <c:tx>
            <c:strRef>
              <c:f>'New Revised'!$A$34</c:f>
              <c:strCache>
                <c:ptCount val="1"/>
                <c:pt idx="0">
                  <c:v>CED (MJ)</c:v>
                </c:pt>
              </c:strCache>
            </c:strRef>
          </c:tx>
          <c:spPr>
            <a:ln w="28575" cap="rnd">
              <a:solidFill>
                <a:schemeClr val="accent1"/>
              </a:solidFill>
              <a:round/>
            </a:ln>
            <a:effectLst/>
          </c:spPr>
          <c:marker>
            <c:symbol val="none"/>
          </c:marker>
          <c:cat>
            <c:strRef>
              <c:f>'New Revised'!$C$33:$F$33</c:f>
              <c:strCache>
                <c:ptCount val="4"/>
                <c:pt idx="0">
                  <c:v>Scenario 1</c:v>
                </c:pt>
                <c:pt idx="1">
                  <c:v>Scenario 2</c:v>
                </c:pt>
                <c:pt idx="2">
                  <c:v>Scenario 3</c:v>
                </c:pt>
                <c:pt idx="3">
                  <c:v>Scenario 4</c:v>
                </c:pt>
              </c:strCache>
            </c:strRef>
          </c:cat>
          <c:val>
            <c:numRef>
              <c:f>'New Revised'!$C$34:$F$34</c:f>
              <c:numCache>
                <c:formatCode>0.00E+00</c:formatCode>
                <c:ptCount val="4"/>
                <c:pt idx="0">
                  <c:v>1.6824937485681069</c:v>
                </c:pt>
                <c:pt idx="1">
                  <c:v>1.5694802056511934</c:v>
                </c:pt>
                <c:pt idx="2">
                  <c:v>1.5770285289621531</c:v>
                </c:pt>
                <c:pt idx="3">
                  <c:v>1.5381475950913748</c:v>
                </c:pt>
              </c:numCache>
            </c:numRef>
          </c:val>
          <c:smooth val="0"/>
          <c:extLst>
            <c:ext xmlns:c16="http://schemas.microsoft.com/office/drawing/2014/chart" uri="{C3380CC4-5D6E-409C-BE32-E72D297353CC}">
              <c16:uniqueId val="{00000006-36D0-450A-BD4D-E60D25BB3CE4}"/>
            </c:ext>
          </c:extLst>
        </c:ser>
        <c:dLbls>
          <c:showLegendKey val="0"/>
          <c:showVal val="0"/>
          <c:showCatName val="0"/>
          <c:showSerName val="0"/>
          <c:showPercent val="0"/>
          <c:showBubbleSize val="0"/>
        </c:dLbls>
        <c:marker val="1"/>
        <c:smooth val="0"/>
        <c:axId val="39647088"/>
        <c:axId val="39646256"/>
      </c:lineChart>
      <c:lineChart>
        <c:grouping val="standard"/>
        <c:varyColors val="0"/>
        <c:ser>
          <c:idx val="7"/>
          <c:order val="7"/>
          <c:tx>
            <c:strRef>
              <c:f>'New Revised'!$A$41</c:f>
              <c:strCache>
                <c:ptCount val="1"/>
                <c:pt idx="0">
                  <c:v>GWP (kg CO2-Eq) </c:v>
                </c:pt>
              </c:strCache>
            </c:strRef>
          </c:tx>
          <c:spPr>
            <a:ln w="28575" cap="rnd">
              <a:solidFill>
                <a:schemeClr val="accent2">
                  <a:lumMod val="60000"/>
                </a:schemeClr>
              </a:solidFill>
              <a:round/>
            </a:ln>
            <a:effectLst/>
          </c:spPr>
          <c:marker>
            <c:symbol val="none"/>
          </c:marker>
          <c:cat>
            <c:strRef>
              <c:f>'New Revised'!$C$33:$F$33</c:f>
              <c:strCache>
                <c:ptCount val="4"/>
                <c:pt idx="0">
                  <c:v>Scenario 1</c:v>
                </c:pt>
                <c:pt idx="1">
                  <c:v>Scenario 2</c:v>
                </c:pt>
                <c:pt idx="2">
                  <c:v>Scenario 3</c:v>
                </c:pt>
                <c:pt idx="3">
                  <c:v>Scenario 4</c:v>
                </c:pt>
              </c:strCache>
            </c:strRef>
          </c:cat>
          <c:val>
            <c:numRef>
              <c:f>'New Revised'!$C$41:$F$41</c:f>
              <c:numCache>
                <c:formatCode>0.00E+00</c:formatCode>
                <c:ptCount val="4"/>
                <c:pt idx="0">
                  <c:v>0.15096167894170223</c:v>
                </c:pt>
                <c:pt idx="1">
                  <c:v>0.13535154931804214</c:v>
                </c:pt>
                <c:pt idx="2">
                  <c:v>0.13621502057462084</c:v>
                </c:pt>
                <c:pt idx="3">
                  <c:v>0.13346676379265099</c:v>
                </c:pt>
              </c:numCache>
            </c:numRef>
          </c:val>
          <c:smooth val="0"/>
          <c:extLst>
            <c:ext xmlns:c16="http://schemas.microsoft.com/office/drawing/2014/chart" uri="{C3380CC4-5D6E-409C-BE32-E72D297353CC}">
              <c16:uniqueId val="{00000007-36D0-450A-BD4D-E60D25BB3CE4}"/>
            </c:ext>
          </c:extLst>
        </c:ser>
        <c:dLbls>
          <c:showLegendKey val="0"/>
          <c:showVal val="0"/>
          <c:showCatName val="0"/>
          <c:showSerName val="0"/>
          <c:showPercent val="0"/>
          <c:showBubbleSize val="0"/>
        </c:dLbls>
        <c:marker val="1"/>
        <c:smooth val="0"/>
        <c:axId val="2087133088"/>
        <c:axId val="2087136416"/>
      </c:lineChart>
      <c:catAx>
        <c:axId val="39647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effectLst/>
                  </a:rPr>
                  <a:t>Silica Sand Production</a:t>
                </a:r>
                <a:r>
                  <a:rPr lang="en-US" sz="1000" b="0" i="0" u="none" strike="noStrike" baseline="0"/>
                  <a:t>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46256"/>
        <c:crosses val="autoZero"/>
        <c:auto val="1"/>
        <c:lblAlgn val="ctr"/>
        <c:lblOffset val="100"/>
        <c:noMultiLvlLbl val="0"/>
      </c:catAx>
      <c:valAx>
        <c:axId val="39646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CED (MJ)</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47088"/>
        <c:crosses val="autoZero"/>
        <c:crossBetween val="between"/>
      </c:valAx>
      <c:valAx>
        <c:axId val="20871364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GWP</a:t>
                </a:r>
                <a:r>
                  <a:rPr lang="en-US" baseline="0"/>
                  <a:t> (kg CO2 eq)</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133088"/>
        <c:crosses val="max"/>
        <c:crossBetween val="between"/>
      </c:valAx>
      <c:catAx>
        <c:axId val="2087133088"/>
        <c:scaling>
          <c:orientation val="minMax"/>
        </c:scaling>
        <c:delete val="1"/>
        <c:axPos val="b"/>
        <c:numFmt formatCode="General" sourceLinked="1"/>
        <c:majorTickMark val="out"/>
        <c:minorTickMark val="none"/>
        <c:tickLblPos val="nextTo"/>
        <c:crossAx val="20871364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4588652294985973E-2"/>
          <c:y val="7.183516770263236E-2"/>
          <c:w val="0.94535942669080764"/>
          <c:h val="0.78745590387255349"/>
        </c:manualLayout>
      </c:layout>
      <c:barChart>
        <c:barDir val="col"/>
        <c:grouping val="clustered"/>
        <c:varyColors val="0"/>
        <c:ser>
          <c:idx val="0"/>
          <c:order val="0"/>
          <c:tx>
            <c:strRef>
              <c:f>'New Revised'!$A$68:$B$68</c:f>
              <c:strCache>
                <c:ptCount val="2"/>
                <c:pt idx="0">
                  <c:v>Silica Sand Production</c:v>
                </c:pt>
                <c:pt idx="1">
                  <c:v>CED (MJ)</c:v>
                </c:pt>
              </c:strCache>
            </c:strRef>
          </c:tx>
          <c:spPr>
            <a:solidFill>
              <a:schemeClr val="accent1"/>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Revised'!$C$68:$F$68</c:f>
              <c:numCache>
                <c:formatCode>0.00E+00</c:formatCode>
                <c:ptCount val="4"/>
                <c:pt idx="0">
                  <c:v>1.6824937485681069</c:v>
                </c:pt>
                <c:pt idx="1">
                  <c:v>1.5694802056511934</c:v>
                </c:pt>
                <c:pt idx="2">
                  <c:v>1.5770285289621531</c:v>
                </c:pt>
                <c:pt idx="3">
                  <c:v>1.5381475950913748</c:v>
                </c:pt>
              </c:numCache>
            </c:numRef>
          </c:val>
          <c:extLst>
            <c:ext xmlns:c16="http://schemas.microsoft.com/office/drawing/2014/chart" uri="{C3380CC4-5D6E-409C-BE32-E72D297353CC}">
              <c16:uniqueId val="{00000000-1653-42C7-858B-0B11721E0949}"/>
            </c:ext>
          </c:extLst>
        </c:ser>
        <c:ser>
          <c:idx val="1"/>
          <c:order val="1"/>
          <c:tx>
            <c:strRef>
              <c:f>'New Revised'!$A$69:$B$69</c:f>
              <c:strCache>
                <c:ptCount val="2"/>
                <c:pt idx="0">
                  <c:v>Silica Sand Production</c:v>
                </c:pt>
                <c:pt idx="1">
                  <c:v>Primary Forest </c:v>
                </c:pt>
              </c:strCache>
            </c:strRef>
          </c:tx>
          <c:spPr>
            <a:solidFill>
              <a:schemeClr val="accent2"/>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Revised'!$C$69:$F$69</c:f>
              <c:numCache>
                <c:formatCode>0.00E+00</c:formatCode>
                <c:ptCount val="4"/>
                <c:pt idx="0">
                  <c:v>2.7197478457947412E-5</c:v>
                </c:pt>
                <c:pt idx="1">
                  <c:v>3.391663155382051E-5</c:v>
                </c:pt>
                <c:pt idx="2">
                  <c:v>3.4155995427786261E-5</c:v>
                </c:pt>
                <c:pt idx="3">
                  <c:v>3.3532776009311074E-5</c:v>
                </c:pt>
              </c:numCache>
            </c:numRef>
          </c:val>
          <c:extLst>
            <c:ext xmlns:c16="http://schemas.microsoft.com/office/drawing/2014/chart" uri="{C3380CC4-5D6E-409C-BE32-E72D297353CC}">
              <c16:uniqueId val="{00000001-1653-42C7-858B-0B11721E0949}"/>
            </c:ext>
          </c:extLst>
        </c:ser>
        <c:ser>
          <c:idx val="2"/>
          <c:order val="2"/>
          <c:tx>
            <c:strRef>
              <c:f>'New Revised'!$A$70:$B$70</c:f>
              <c:strCache>
                <c:ptCount val="2"/>
                <c:pt idx="0">
                  <c:v>Silica Sand Production</c:v>
                </c:pt>
                <c:pt idx="1">
                  <c:v>Fossil </c:v>
                </c:pt>
              </c:strCache>
            </c:strRef>
          </c:tx>
          <c:spPr>
            <a:solidFill>
              <a:schemeClr val="accent3"/>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Revised'!$C$70:$F$70</c:f>
              <c:numCache>
                <c:formatCode>0.00E+00</c:formatCode>
                <c:ptCount val="4"/>
                <c:pt idx="0">
                  <c:v>1.5247790492128668</c:v>
                </c:pt>
                <c:pt idx="1">
                  <c:v>1.4192746026908902</c:v>
                </c:pt>
                <c:pt idx="2">
                  <c:v>1.4249336245777704</c:v>
                </c:pt>
                <c:pt idx="3">
                  <c:v>1.3864525867677013</c:v>
                </c:pt>
              </c:numCache>
            </c:numRef>
          </c:val>
          <c:extLst>
            <c:ext xmlns:c16="http://schemas.microsoft.com/office/drawing/2014/chart" uri="{C3380CC4-5D6E-409C-BE32-E72D297353CC}">
              <c16:uniqueId val="{00000002-1653-42C7-858B-0B11721E0949}"/>
            </c:ext>
          </c:extLst>
        </c:ser>
        <c:ser>
          <c:idx val="3"/>
          <c:order val="3"/>
          <c:tx>
            <c:strRef>
              <c:f>'New Revised'!$A$71:$B$71</c:f>
              <c:strCache>
                <c:ptCount val="2"/>
                <c:pt idx="0">
                  <c:v>Silica Sand Production</c:v>
                </c:pt>
                <c:pt idx="1">
                  <c:v>Water </c:v>
                </c:pt>
              </c:strCache>
            </c:strRef>
          </c:tx>
          <c:spPr>
            <a:solidFill>
              <a:schemeClr val="accent4"/>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Revised'!$C$71:$F$71</c:f>
              <c:numCache>
                <c:formatCode>0.00E+00</c:formatCode>
                <c:ptCount val="4"/>
                <c:pt idx="0">
                  <c:v>1.8311344522673641E-2</c:v>
                </c:pt>
                <c:pt idx="1">
                  <c:v>1.5086059720972992E-2</c:v>
                </c:pt>
                <c:pt idx="2">
                  <c:v>1.530727320363544E-2</c:v>
                </c:pt>
                <c:pt idx="3">
                  <c:v>1.5356647741944989E-2</c:v>
                </c:pt>
              </c:numCache>
            </c:numRef>
          </c:val>
          <c:extLst>
            <c:ext xmlns:c16="http://schemas.microsoft.com/office/drawing/2014/chart" uri="{C3380CC4-5D6E-409C-BE32-E72D297353CC}">
              <c16:uniqueId val="{00000003-1653-42C7-858B-0B11721E0949}"/>
            </c:ext>
          </c:extLst>
        </c:ser>
        <c:ser>
          <c:idx val="4"/>
          <c:order val="4"/>
          <c:tx>
            <c:strRef>
              <c:f>'New Revised'!$A$72:$B$72</c:f>
              <c:strCache>
                <c:ptCount val="2"/>
                <c:pt idx="0">
                  <c:v>Silica Sand Production</c:v>
                </c:pt>
                <c:pt idx="1">
                  <c:v>Nuclear </c:v>
                </c:pt>
              </c:strCache>
            </c:strRef>
          </c:tx>
          <c:spPr>
            <a:solidFill>
              <a:schemeClr val="accent5"/>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Revised'!$C$72:$F$72</c:f>
              <c:numCache>
                <c:formatCode>0.00E+00</c:formatCode>
                <c:ptCount val="4"/>
                <c:pt idx="0">
                  <c:v>4.9374538309544636E-2</c:v>
                </c:pt>
                <c:pt idx="1">
                  <c:v>3.1164275518843289E-2</c:v>
                </c:pt>
                <c:pt idx="2">
                  <c:v>3.1742774046438577E-2</c:v>
                </c:pt>
                <c:pt idx="3">
                  <c:v>3.2190643874254299E-2</c:v>
                </c:pt>
              </c:numCache>
            </c:numRef>
          </c:val>
          <c:extLst>
            <c:ext xmlns:c16="http://schemas.microsoft.com/office/drawing/2014/chart" uri="{C3380CC4-5D6E-409C-BE32-E72D297353CC}">
              <c16:uniqueId val="{00000005-1653-42C7-858B-0B11721E0949}"/>
            </c:ext>
          </c:extLst>
        </c:ser>
        <c:ser>
          <c:idx val="5"/>
          <c:order val="5"/>
          <c:tx>
            <c:strRef>
              <c:f>'New Revised'!$A$73:$B$73</c:f>
              <c:strCache>
                <c:ptCount val="2"/>
                <c:pt idx="0">
                  <c:v>Silica Sand Production</c:v>
                </c:pt>
                <c:pt idx="1">
                  <c:v>Biomass</c:v>
                </c:pt>
              </c:strCache>
            </c:strRef>
          </c:tx>
          <c:spPr>
            <a:solidFill>
              <a:schemeClr val="accent6"/>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Revised'!$C$73:$F$73</c:f>
              <c:numCache>
                <c:formatCode>0.00E+00</c:formatCode>
                <c:ptCount val="4"/>
                <c:pt idx="0">
                  <c:v>8.7085799853055104E-2</c:v>
                </c:pt>
                <c:pt idx="1">
                  <c:v>9.9545289646317231E-2</c:v>
                </c:pt>
                <c:pt idx="2">
                  <c:v>0.10055610696604017</c:v>
                </c:pt>
                <c:pt idx="3">
                  <c:v>9.9604383581931785E-2</c:v>
                </c:pt>
              </c:numCache>
            </c:numRef>
          </c:val>
          <c:extLst>
            <c:ext xmlns:c16="http://schemas.microsoft.com/office/drawing/2014/chart" uri="{C3380CC4-5D6E-409C-BE32-E72D297353CC}">
              <c16:uniqueId val="{00000006-1653-42C7-858B-0B11721E0949}"/>
            </c:ext>
          </c:extLst>
        </c:ser>
        <c:ser>
          <c:idx val="6"/>
          <c:order val="6"/>
          <c:tx>
            <c:strRef>
              <c:f>'New Revised'!$A$74:$B$74</c:f>
              <c:strCache>
                <c:ptCount val="2"/>
                <c:pt idx="0">
                  <c:v>Silica Sand Production</c:v>
                </c:pt>
                <c:pt idx="1">
                  <c:v>Wind, Solar, Geothermal </c:v>
                </c:pt>
              </c:strCache>
            </c:strRef>
          </c:tx>
          <c:spPr>
            <a:solidFill>
              <a:schemeClr val="accent1">
                <a:lumMod val="6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Revised'!$C$74:$F$74</c:f>
              <c:numCache>
                <c:formatCode>0.00E+00</c:formatCode>
                <c:ptCount val="4"/>
                <c:pt idx="0">
                  <c:v>2.9158191915085417E-3</c:v>
                </c:pt>
                <c:pt idx="1">
                  <c:v>4.376061442616019E-3</c:v>
                </c:pt>
                <c:pt idx="2">
                  <c:v>4.454594172840649E-3</c:v>
                </c:pt>
                <c:pt idx="3">
                  <c:v>4.5098003495332118E-3</c:v>
                </c:pt>
              </c:numCache>
            </c:numRef>
          </c:val>
          <c:extLst>
            <c:ext xmlns:c16="http://schemas.microsoft.com/office/drawing/2014/chart" uri="{C3380CC4-5D6E-409C-BE32-E72D297353CC}">
              <c16:uniqueId val="{00000007-1653-42C7-858B-0B11721E0949}"/>
            </c:ext>
          </c:extLst>
        </c:ser>
        <c:ser>
          <c:idx val="7"/>
          <c:order val="7"/>
          <c:tx>
            <c:strRef>
              <c:f>'New Revised'!$A$75:$B$75</c:f>
              <c:strCache>
                <c:ptCount val="2"/>
                <c:pt idx="0">
                  <c:v>Silica Sand Production</c:v>
                </c:pt>
                <c:pt idx="1">
                  <c:v>GWP (kg CO2-Eq) </c:v>
                </c:pt>
              </c:strCache>
            </c:strRef>
          </c:tx>
          <c:spPr>
            <a:solidFill>
              <a:schemeClr val="accent2">
                <a:lumMod val="6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Revised'!$C$75:$F$75</c:f>
              <c:numCache>
                <c:formatCode>0.00E+00</c:formatCode>
                <c:ptCount val="4"/>
                <c:pt idx="0">
                  <c:v>0.15096167894170223</c:v>
                </c:pt>
                <c:pt idx="1">
                  <c:v>0.13535154931804214</c:v>
                </c:pt>
                <c:pt idx="2">
                  <c:v>0.13621502057462084</c:v>
                </c:pt>
                <c:pt idx="3">
                  <c:v>0.13346676379265099</c:v>
                </c:pt>
              </c:numCache>
            </c:numRef>
          </c:val>
          <c:extLst>
            <c:ext xmlns:c16="http://schemas.microsoft.com/office/drawing/2014/chart" uri="{C3380CC4-5D6E-409C-BE32-E72D297353CC}">
              <c16:uniqueId val="{00000008-1653-42C7-858B-0B11721E0949}"/>
            </c:ext>
          </c:extLst>
        </c:ser>
        <c:ser>
          <c:idx val="8"/>
          <c:order val="8"/>
          <c:tx>
            <c:strRef>
              <c:f>'New Revised'!$A$76:$B$76</c:f>
              <c:strCache>
                <c:ptCount val="2"/>
                <c:pt idx="0">
                  <c:v>Metallurgical Grade Silicon Production</c:v>
                </c:pt>
                <c:pt idx="1">
                  <c:v>CED (MJ)</c:v>
                </c:pt>
              </c:strCache>
            </c:strRef>
          </c:tx>
          <c:spPr>
            <a:solidFill>
              <a:schemeClr val="accent3">
                <a:lumMod val="6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Revised'!$C$76:$F$76</c:f>
              <c:numCache>
                <c:formatCode>0.00E+00</c:formatCode>
                <c:ptCount val="4"/>
                <c:pt idx="0">
                  <c:v>247.43294161690278</c:v>
                </c:pt>
                <c:pt idx="1">
                  <c:v>262.5075766923058</c:v>
                </c:pt>
                <c:pt idx="2">
                  <c:v>265.00831786259511</c:v>
                </c:pt>
                <c:pt idx="3">
                  <c:v>249.39211771936488</c:v>
                </c:pt>
              </c:numCache>
            </c:numRef>
          </c:val>
          <c:extLst>
            <c:ext xmlns:c16="http://schemas.microsoft.com/office/drawing/2014/chart" uri="{C3380CC4-5D6E-409C-BE32-E72D297353CC}">
              <c16:uniqueId val="{00000009-1653-42C7-858B-0B11721E0949}"/>
            </c:ext>
          </c:extLst>
        </c:ser>
        <c:ser>
          <c:idx val="9"/>
          <c:order val="9"/>
          <c:tx>
            <c:strRef>
              <c:f>'New Revised'!$A$77:$B$77</c:f>
              <c:strCache>
                <c:ptCount val="2"/>
                <c:pt idx="0">
                  <c:v>Metallurgical Grade Silicon Production</c:v>
                </c:pt>
                <c:pt idx="1">
                  <c:v>Primary Forest </c:v>
                </c:pt>
              </c:strCache>
            </c:strRef>
          </c:tx>
          <c:spPr>
            <a:solidFill>
              <a:schemeClr val="accent4">
                <a:lumMod val="6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Revised'!$C$77:$F$77</c:f>
              <c:numCache>
                <c:formatCode>0.00E+00</c:formatCode>
                <c:ptCount val="4"/>
                <c:pt idx="0">
                  <c:v>3.471279489952859E-3</c:v>
                </c:pt>
                <c:pt idx="1">
                  <c:v>6.7733399885709531E-3</c:v>
                </c:pt>
                <c:pt idx="2">
                  <c:v>6.8325203188282363E-3</c:v>
                </c:pt>
                <c:pt idx="3">
                  <c:v>3.5421803511659316E-3</c:v>
                </c:pt>
              </c:numCache>
            </c:numRef>
          </c:val>
          <c:extLst>
            <c:ext xmlns:c16="http://schemas.microsoft.com/office/drawing/2014/chart" uri="{C3380CC4-5D6E-409C-BE32-E72D297353CC}">
              <c16:uniqueId val="{0000000A-1653-42C7-858B-0B11721E0949}"/>
            </c:ext>
          </c:extLst>
        </c:ser>
        <c:ser>
          <c:idx val="10"/>
          <c:order val="10"/>
          <c:tx>
            <c:strRef>
              <c:f>'New Revised'!$A$78:$B$78</c:f>
              <c:strCache>
                <c:ptCount val="2"/>
                <c:pt idx="0">
                  <c:v>Metallurgical Grade Silicon Production</c:v>
                </c:pt>
                <c:pt idx="1">
                  <c:v>Fossil </c:v>
                </c:pt>
              </c:strCache>
            </c:strRef>
          </c:tx>
          <c:spPr>
            <a:solidFill>
              <a:schemeClr val="accent5">
                <a:lumMod val="6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Revised'!$C$78:$F$78</c:f>
              <c:numCache>
                <c:formatCode>0.00E+00</c:formatCode>
                <c:ptCount val="4"/>
                <c:pt idx="0">
                  <c:v>195.00782849368989</c:v>
                </c:pt>
                <c:pt idx="1">
                  <c:v>193.15342655650969</c:v>
                </c:pt>
                <c:pt idx="2">
                  <c:v>195.34695413696019</c:v>
                </c:pt>
                <c:pt idx="3">
                  <c:v>164.37889654674117</c:v>
                </c:pt>
              </c:numCache>
            </c:numRef>
          </c:val>
          <c:extLst>
            <c:ext xmlns:c16="http://schemas.microsoft.com/office/drawing/2014/chart" uri="{C3380CC4-5D6E-409C-BE32-E72D297353CC}">
              <c16:uniqueId val="{0000000B-1653-42C7-858B-0B11721E0949}"/>
            </c:ext>
          </c:extLst>
        </c:ser>
        <c:ser>
          <c:idx val="11"/>
          <c:order val="11"/>
          <c:tx>
            <c:strRef>
              <c:f>'New Revised'!$A$79:$B$79</c:f>
              <c:strCache>
                <c:ptCount val="2"/>
                <c:pt idx="0">
                  <c:v>Metallurgical Grade Silicon Production</c:v>
                </c:pt>
                <c:pt idx="1">
                  <c:v>Water </c:v>
                </c:pt>
              </c:strCache>
            </c:strRef>
          </c:tx>
          <c:spPr>
            <a:solidFill>
              <a:schemeClr val="accent6">
                <a:lumMod val="6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Revised'!$C$79:$F$79</c:f>
              <c:numCache>
                <c:formatCode>0.00E+00</c:formatCode>
                <c:ptCount val="4"/>
                <c:pt idx="0">
                  <c:v>11.740583887737904</c:v>
                </c:pt>
                <c:pt idx="1">
                  <c:v>11.273707339039722</c:v>
                </c:pt>
                <c:pt idx="2">
                  <c:v>11.297874800427515</c:v>
                </c:pt>
                <c:pt idx="3">
                  <c:v>6.3356647285951802</c:v>
                </c:pt>
              </c:numCache>
            </c:numRef>
          </c:val>
          <c:extLst>
            <c:ext xmlns:c16="http://schemas.microsoft.com/office/drawing/2014/chart" uri="{C3380CC4-5D6E-409C-BE32-E72D297353CC}">
              <c16:uniqueId val="{0000000C-1653-42C7-858B-0B11721E0949}"/>
            </c:ext>
          </c:extLst>
        </c:ser>
        <c:ser>
          <c:idx val="12"/>
          <c:order val="12"/>
          <c:tx>
            <c:strRef>
              <c:f>'New Revised'!$A$80:$B$80</c:f>
              <c:strCache>
                <c:ptCount val="2"/>
                <c:pt idx="0">
                  <c:v>Metallurgical Grade Silicon Production</c:v>
                </c:pt>
                <c:pt idx="1">
                  <c:v>Nuclear </c:v>
                </c:pt>
              </c:strCache>
            </c:strRef>
          </c:tx>
          <c:spPr>
            <a:solidFill>
              <a:schemeClr val="accent1">
                <a:lumMod val="80000"/>
                <a:lumOff val="2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Revised'!$C$80:$F$80</c:f>
              <c:numCache>
                <c:formatCode>0.00E+00</c:formatCode>
                <c:ptCount val="4"/>
                <c:pt idx="0">
                  <c:v>8.9081577511945955</c:v>
                </c:pt>
                <c:pt idx="1">
                  <c:v>24.360543622859335</c:v>
                </c:pt>
                <c:pt idx="2">
                  <c:v>24.3289365747966</c:v>
                </c:pt>
                <c:pt idx="3">
                  <c:v>42.026774740692943</c:v>
                </c:pt>
              </c:numCache>
            </c:numRef>
          </c:val>
          <c:extLst>
            <c:ext xmlns:c16="http://schemas.microsoft.com/office/drawing/2014/chart" uri="{C3380CC4-5D6E-409C-BE32-E72D297353CC}">
              <c16:uniqueId val="{0000000D-1653-42C7-858B-0B11721E0949}"/>
            </c:ext>
          </c:extLst>
        </c:ser>
        <c:ser>
          <c:idx val="13"/>
          <c:order val="13"/>
          <c:tx>
            <c:strRef>
              <c:f>'New Revised'!$A$81:$B$81</c:f>
              <c:strCache>
                <c:ptCount val="2"/>
                <c:pt idx="0">
                  <c:v>Metallurgical Grade Silicon Production</c:v>
                </c:pt>
                <c:pt idx="1">
                  <c:v>Biomass</c:v>
                </c:pt>
              </c:strCache>
            </c:strRef>
          </c:tx>
          <c:spPr>
            <a:solidFill>
              <a:schemeClr val="accent2">
                <a:lumMod val="80000"/>
                <a:lumOff val="2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Revised'!$C$81:$F$81</c:f>
              <c:numCache>
                <c:formatCode>0.00E+00</c:formatCode>
                <c:ptCount val="4"/>
                <c:pt idx="0">
                  <c:v>30.195216324761752</c:v>
                </c:pt>
                <c:pt idx="1">
                  <c:v>30.618884138290341</c:v>
                </c:pt>
                <c:pt idx="2">
                  <c:v>30.906014717466569</c:v>
                </c:pt>
                <c:pt idx="3">
                  <c:v>31.657084959976032</c:v>
                </c:pt>
              </c:numCache>
            </c:numRef>
          </c:val>
          <c:extLst>
            <c:ext xmlns:c16="http://schemas.microsoft.com/office/drawing/2014/chart" uri="{C3380CC4-5D6E-409C-BE32-E72D297353CC}">
              <c16:uniqueId val="{0000000E-1653-42C7-858B-0B11721E0949}"/>
            </c:ext>
          </c:extLst>
        </c:ser>
        <c:ser>
          <c:idx val="14"/>
          <c:order val="14"/>
          <c:tx>
            <c:strRef>
              <c:f>'New Revised'!$A$82:$B$82</c:f>
              <c:strCache>
                <c:ptCount val="2"/>
                <c:pt idx="0">
                  <c:v>Metallurgical Grade Silicon Production</c:v>
                </c:pt>
                <c:pt idx="1">
                  <c:v>Wind, Solar, Geothermal </c:v>
                </c:pt>
              </c:strCache>
            </c:strRef>
          </c:tx>
          <c:spPr>
            <a:solidFill>
              <a:schemeClr val="accent3">
                <a:lumMod val="80000"/>
                <a:lumOff val="2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Revised'!$C$82:$F$82</c:f>
              <c:numCache>
                <c:formatCode>0.00E+00</c:formatCode>
                <c:ptCount val="4"/>
                <c:pt idx="0">
                  <c:v>1.5776838800286677</c:v>
                </c:pt>
                <c:pt idx="1">
                  <c:v>3.094241695618194</c:v>
                </c:pt>
                <c:pt idx="2">
                  <c:v>3.1217051126254241</c:v>
                </c:pt>
                <c:pt idx="3">
                  <c:v>4.9901545630083959</c:v>
                </c:pt>
              </c:numCache>
            </c:numRef>
          </c:val>
          <c:extLst>
            <c:ext xmlns:c16="http://schemas.microsoft.com/office/drawing/2014/chart" uri="{C3380CC4-5D6E-409C-BE32-E72D297353CC}">
              <c16:uniqueId val="{0000000F-1653-42C7-858B-0B11721E0949}"/>
            </c:ext>
          </c:extLst>
        </c:ser>
        <c:ser>
          <c:idx val="15"/>
          <c:order val="15"/>
          <c:tx>
            <c:strRef>
              <c:f>'New Revised'!$A$83:$B$83</c:f>
              <c:strCache>
                <c:ptCount val="2"/>
                <c:pt idx="0">
                  <c:v>Metallurgical Grade Silicon Production</c:v>
                </c:pt>
                <c:pt idx="1">
                  <c:v>GWP (kg CO2-Eq) </c:v>
                </c:pt>
              </c:strCache>
            </c:strRef>
          </c:tx>
          <c:spPr>
            <a:solidFill>
              <a:schemeClr val="accent4">
                <a:lumMod val="80000"/>
                <a:lumOff val="2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Revised'!$C$83:$F$83</c:f>
              <c:numCache>
                <c:formatCode>0.00E+00</c:formatCode>
                <c:ptCount val="4"/>
                <c:pt idx="0">
                  <c:v>24.725128273989089</c:v>
                </c:pt>
                <c:pt idx="1">
                  <c:v>18.075672176598093</c:v>
                </c:pt>
                <c:pt idx="2">
                  <c:v>18.248053967289366</c:v>
                </c:pt>
                <c:pt idx="3">
                  <c:v>15.26934595548515</c:v>
                </c:pt>
              </c:numCache>
            </c:numRef>
          </c:val>
          <c:extLst>
            <c:ext xmlns:c16="http://schemas.microsoft.com/office/drawing/2014/chart" uri="{C3380CC4-5D6E-409C-BE32-E72D297353CC}">
              <c16:uniqueId val="{00000010-1653-42C7-858B-0B11721E0949}"/>
            </c:ext>
          </c:extLst>
        </c:ser>
        <c:ser>
          <c:idx val="16"/>
          <c:order val="16"/>
          <c:tx>
            <c:strRef>
              <c:f>'New Revised'!$A$84:$B$84</c:f>
              <c:strCache>
                <c:ptCount val="2"/>
                <c:pt idx="0">
                  <c:v>Electronics Grade Silicon Production</c:v>
                </c:pt>
                <c:pt idx="1">
                  <c:v>CED (MJ)</c:v>
                </c:pt>
              </c:strCache>
            </c:strRef>
          </c:tx>
          <c:spPr>
            <a:solidFill>
              <a:schemeClr val="accent5">
                <a:lumMod val="80000"/>
                <a:lumOff val="2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Revised'!$C$84:$F$84</c:f>
              <c:numCache>
                <c:formatCode>0.00E+00</c:formatCode>
                <c:ptCount val="4"/>
                <c:pt idx="0">
                  <c:v>275.42309124448491</c:v>
                </c:pt>
                <c:pt idx="1">
                  <c:v>260.85603579073785</c:v>
                </c:pt>
                <c:pt idx="2">
                  <c:v>263.37327031786117</c:v>
                </c:pt>
                <c:pt idx="3">
                  <c:v>246.0586205935474</c:v>
                </c:pt>
              </c:numCache>
            </c:numRef>
          </c:val>
          <c:extLst>
            <c:ext xmlns:c16="http://schemas.microsoft.com/office/drawing/2014/chart" uri="{C3380CC4-5D6E-409C-BE32-E72D297353CC}">
              <c16:uniqueId val="{00000011-1653-42C7-858B-0B11721E0949}"/>
            </c:ext>
          </c:extLst>
        </c:ser>
        <c:ser>
          <c:idx val="17"/>
          <c:order val="17"/>
          <c:tx>
            <c:strRef>
              <c:f>'New Revised'!$A$85:$B$85</c:f>
              <c:strCache>
                <c:ptCount val="2"/>
                <c:pt idx="0">
                  <c:v>Electronics Grade Silicon Production</c:v>
                </c:pt>
                <c:pt idx="1">
                  <c:v>Primary Forest </c:v>
                </c:pt>
              </c:strCache>
            </c:strRef>
          </c:tx>
          <c:spPr>
            <a:solidFill>
              <a:schemeClr val="accent6">
                <a:lumMod val="80000"/>
                <a:lumOff val="2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Revised'!$C$85:$F$85</c:f>
              <c:numCache>
                <c:formatCode>0.00E+00</c:formatCode>
                <c:ptCount val="4"/>
                <c:pt idx="0">
                  <c:v>1.0297959743983502E-3</c:v>
                </c:pt>
                <c:pt idx="1">
                  <c:v>5.9006045913883448E-3</c:v>
                </c:pt>
                <c:pt idx="2">
                  <c:v>5.9353504414712205E-3</c:v>
                </c:pt>
                <c:pt idx="3">
                  <c:v>9.8552545714075657E-4</c:v>
                </c:pt>
              </c:numCache>
            </c:numRef>
          </c:val>
          <c:extLst>
            <c:ext xmlns:c16="http://schemas.microsoft.com/office/drawing/2014/chart" uri="{C3380CC4-5D6E-409C-BE32-E72D297353CC}">
              <c16:uniqueId val="{00000012-1653-42C7-858B-0B11721E0949}"/>
            </c:ext>
          </c:extLst>
        </c:ser>
        <c:ser>
          <c:idx val="18"/>
          <c:order val="18"/>
          <c:tx>
            <c:strRef>
              <c:f>'New Revised'!$A$86:$B$86</c:f>
              <c:strCache>
                <c:ptCount val="2"/>
                <c:pt idx="0">
                  <c:v>Electronics Grade Silicon Production</c:v>
                </c:pt>
                <c:pt idx="1">
                  <c:v>Fossil </c:v>
                </c:pt>
              </c:strCache>
            </c:strRef>
          </c:tx>
          <c:spPr>
            <a:solidFill>
              <a:schemeClr val="accent1">
                <a:lumMod val="8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Revised'!$C$86:$F$86</c:f>
              <c:numCache>
                <c:formatCode>0.00E+00</c:formatCode>
                <c:ptCount val="4"/>
                <c:pt idx="0">
                  <c:v>218.66627324811589</c:v>
                </c:pt>
                <c:pt idx="1">
                  <c:v>187.0364664624241</c:v>
                </c:pt>
                <c:pt idx="2">
                  <c:v>189.73050369553829</c:v>
                </c:pt>
                <c:pt idx="3">
                  <c:v>152.69204821992523</c:v>
                </c:pt>
              </c:numCache>
            </c:numRef>
          </c:val>
          <c:extLst>
            <c:ext xmlns:c16="http://schemas.microsoft.com/office/drawing/2014/chart" uri="{C3380CC4-5D6E-409C-BE32-E72D297353CC}">
              <c16:uniqueId val="{00000013-1653-42C7-858B-0B11721E0949}"/>
            </c:ext>
          </c:extLst>
        </c:ser>
        <c:ser>
          <c:idx val="19"/>
          <c:order val="19"/>
          <c:tx>
            <c:strRef>
              <c:f>'New Revised'!$A$87:$B$87</c:f>
              <c:strCache>
                <c:ptCount val="2"/>
                <c:pt idx="0">
                  <c:v>Electronics Grade Silicon Production</c:v>
                </c:pt>
                <c:pt idx="1">
                  <c:v>Water </c:v>
                </c:pt>
              </c:strCache>
            </c:strRef>
          </c:tx>
          <c:spPr>
            <a:solidFill>
              <a:schemeClr val="accent2">
                <a:lumMod val="8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Revised'!$C$87:$F$87</c:f>
              <c:numCache>
                <c:formatCode>0.00E+00</c:formatCode>
                <c:ptCount val="4"/>
                <c:pt idx="0">
                  <c:v>37.268789216404024</c:v>
                </c:pt>
                <c:pt idx="1">
                  <c:v>35.716567636658667</c:v>
                </c:pt>
                <c:pt idx="2">
                  <c:v>35.777118058935983</c:v>
                </c:pt>
                <c:pt idx="3">
                  <c:v>29.756587249653624</c:v>
                </c:pt>
              </c:numCache>
            </c:numRef>
          </c:val>
          <c:extLst>
            <c:ext xmlns:c16="http://schemas.microsoft.com/office/drawing/2014/chart" uri="{C3380CC4-5D6E-409C-BE32-E72D297353CC}">
              <c16:uniqueId val="{00000014-1653-42C7-858B-0B11721E0949}"/>
            </c:ext>
          </c:extLst>
        </c:ser>
        <c:ser>
          <c:idx val="20"/>
          <c:order val="20"/>
          <c:tx>
            <c:strRef>
              <c:f>'New Revised'!$A$88:$B$88</c:f>
              <c:strCache>
                <c:ptCount val="2"/>
                <c:pt idx="0">
                  <c:v>Electronics Grade Silicon Production</c:v>
                </c:pt>
                <c:pt idx="1">
                  <c:v>Nuclear </c:v>
                </c:pt>
              </c:strCache>
            </c:strRef>
          </c:tx>
          <c:spPr>
            <a:solidFill>
              <a:schemeClr val="accent3">
                <a:lumMod val="8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Revised'!$C$88:$F$88</c:f>
              <c:numCache>
                <c:formatCode>0.00E+00</c:formatCode>
                <c:ptCount val="4"/>
                <c:pt idx="0">
                  <c:v>10.841252508540194</c:v>
                </c:pt>
                <c:pt idx="1">
                  <c:v>27.927811559036517</c:v>
                </c:pt>
                <c:pt idx="2">
                  <c:v>27.623827540828543</c:v>
                </c:pt>
                <c:pt idx="3">
                  <c:v>49.129618440719241</c:v>
                </c:pt>
              </c:numCache>
            </c:numRef>
          </c:val>
          <c:extLst>
            <c:ext xmlns:c16="http://schemas.microsoft.com/office/drawing/2014/chart" uri="{C3380CC4-5D6E-409C-BE32-E72D297353CC}">
              <c16:uniqueId val="{00000015-1653-42C7-858B-0B11721E0949}"/>
            </c:ext>
          </c:extLst>
        </c:ser>
        <c:ser>
          <c:idx val="21"/>
          <c:order val="21"/>
          <c:tx>
            <c:strRef>
              <c:f>'New Revised'!$A$89:$B$89</c:f>
              <c:strCache>
                <c:ptCount val="2"/>
                <c:pt idx="0">
                  <c:v>Electronics Grade Silicon Production</c:v>
                </c:pt>
                <c:pt idx="1">
                  <c:v>Biomass</c:v>
                </c:pt>
              </c:strCache>
            </c:strRef>
          </c:tx>
          <c:spPr>
            <a:solidFill>
              <a:schemeClr val="accent4">
                <a:lumMod val="8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Revised'!$C$89:$F$89</c:f>
              <c:numCache>
                <c:formatCode>0.00E+00</c:formatCode>
                <c:ptCount val="4"/>
                <c:pt idx="0">
                  <c:v>6.70527257996235</c:v>
                </c:pt>
                <c:pt idx="1">
                  <c:v>6.6661680784583544</c:v>
                </c:pt>
                <c:pt idx="2">
                  <c:v>6.7002830987452962</c:v>
                </c:pt>
                <c:pt idx="3">
                  <c:v>8.0411640142307874</c:v>
                </c:pt>
              </c:numCache>
            </c:numRef>
          </c:val>
          <c:extLst>
            <c:ext xmlns:c16="http://schemas.microsoft.com/office/drawing/2014/chart" uri="{C3380CC4-5D6E-409C-BE32-E72D297353CC}">
              <c16:uniqueId val="{00000016-1653-42C7-858B-0B11721E0949}"/>
            </c:ext>
          </c:extLst>
        </c:ser>
        <c:ser>
          <c:idx val="22"/>
          <c:order val="22"/>
          <c:tx>
            <c:strRef>
              <c:f>'New Revised'!$A$90:$B$90</c:f>
              <c:strCache>
                <c:ptCount val="2"/>
                <c:pt idx="0">
                  <c:v>Electronics Grade Silicon Production</c:v>
                </c:pt>
                <c:pt idx="1">
                  <c:v>Wind, Solar, Geothermal </c:v>
                </c:pt>
              </c:strCache>
            </c:strRef>
          </c:tx>
          <c:spPr>
            <a:solidFill>
              <a:schemeClr val="accent5">
                <a:lumMod val="8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Revised'!$C$90:$F$90</c:f>
              <c:numCache>
                <c:formatCode>0.00E+00</c:formatCode>
                <c:ptCount val="4"/>
                <c:pt idx="0">
                  <c:v>1.9404738954880139</c:v>
                </c:pt>
                <c:pt idx="1">
                  <c:v>3.503121449568884</c:v>
                </c:pt>
                <c:pt idx="2">
                  <c:v>3.5356025733716532</c:v>
                </c:pt>
                <c:pt idx="3">
                  <c:v>6.438217143561392</c:v>
                </c:pt>
              </c:numCache>
            </c:numRef>
          </c:val>
          <c:extLst>
            <c:ext xmlns:c16="http://schemas.microsoft.com/office/drawing/2014/chart" uri="{C3380CC4-5D6E-409C-BE32-E72D297353CC}">
              <c16:uniqueId val="{00000017-1653-42C7-858B-0B11721E0949}"/>
            </c:ext>
          </c:extLst>
        </c:ser>
        <c:ser>
          <c:idx val="23"/>
          <c:order val="23"/>
          <c:tx>
            <c:strRef>
              <c:f>'New Revised'!$A$91:$B$91</c:f>
              <c:strCache>
                <c:ptCount val="2"/>
                <c:pt idx="0">
                  <c:v>Electronics Grade Silicon Production</c:v>
                </c:pt>
                <c:pt idx="1">
                  <c:v>GWP (kg CO2-Eq) </c:v>
                </c:pt>
              </c:strCache>
            </c:strRef>
          </c:tx>
          <c:spPr>
            <a:solidFill>
              <a:schemeClr val="accent6">
                <a:lumMod val="8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Revised'!$C$91:$F$91</c:f>
              <c:numCache>
                <c:formatCode>0.00E+00</c:formatCode>
                <c:ptCount val="4"/>
                <c:pt idx="0">
                  <c:v>23.424257042625925</c:v>
                </c:pt>
                <c:pt idx="1">
                  <c:v>15.673265434646646</c:v>
                </c:pt>
                <c:pt idx="2">
                  <c:v>15.828325915597819</c:v>
                </c:pt>
                <c:pt idx="3">
                  <c:v>12.34544364319212</c:v>
                </c:pt>
              </c:numCache>
            </c:numRef>
          </c:val>
          <c:extLst>
            <c:ext xmlns:c16="http://schemas.microsoft.com/office/drawing/2014/chart" uri="{C3380CC4-5D6E-409C-BE32-E72D297353CC}">
              <c16:uniqueId val="{00000018-1653-42C7-858B-0B11721E0949}"/>
            </c:ext>
          </c:extLst>
        </c:ser>
        <c:ser>
          <c:idx val="24"/>
          <c:order val="24"/>
          <c:tx>
            <c:strRef>
              <c:f>'New Revised'!$A$92:$B$92</c:f>
              <c:strCache>
                <c:ptCount val="2"/>
                <c:pt idx="0">
                  <c:v>Solar Grade Silicon Production</c:v>
                </c:pt>
                <c:pt idx="1">
                  <c:v>CED (MJ)</c:v>
                </c:pt>
              </c:strCache>
            </c:strRef>
          </c:tx>
          <c:spPr>
            <a:solidFill>
              <a:schemeClr val="accent1">
                <a:lumMod val="60000"/>
                <a:lumOff val="4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Revised'!$C$92:$F$92</c:f>
              <c:numCache>
                <c:formatCode>0.00E+00</c:formatCode>
                <c:ptCount val="4"/>
                <c:pt idx="0">
                  <c:v>1257.729551403374</c:v>
                </c:pt>
                <c:pt idx="1">
                  <c:v>1193.3466358090873</c:v>
                </c:pt>
                <c:pt idx="2">
                  <c:v>1205.6633489558262</c:v>
                </c:pt>
                <c:pt idx="3">
                  <c:v>1150.9611861299161</c:v>
                </c:pt>
              </c:numCache>
            </c:numRef>
          </c:val>
          <c:extLst>
            <c:ext xmlns:c16="http://schemas.microsoft.com/office/drawing/2014/chart" uri="{C3380CC4-5D6E-409C-BE32-E72D297353CC}">
              <c16:uniqueId val="{00000019-1653-42C7-858B-0B11721E0949}"/>
            </c:ext>
          </c:extLst>
        </c:ser>
        <c:ser>
          <c:idx val="25"/>
          <c:order val="25"/>
          <c:tx>
            <c:strRef>
              <c:f>'New Revised'!$A$93:$B$93</c:f>
              <c:strCache>
                <c:ptCount val="2"/>
                <c:pt idx="0">
                  <c:v>Solar Grade Silicon Production</c:v>
                </c:pt>
                <c:pt idx="1">
                  <c:v>Primary Forest </c:v>
                </c:pt>
              </c:strCache>
            </c:strRef>
          </c:tx>
          <c:spPr>
            <a:solidFill>
              <a:schemeClr val="accent2">
                <a:lumMod val="60000"/>
                <a:lumOff val="4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Revised'!$C$93:$F$93</c:f>
              <c:numCache>
                <c:formatCode>0.00E+00</c:formatCode>
                <c:ptCount val="4"/>
                <c:pt idx="0">
                  <c:v>4.9283982413886786E-3</c:v>
                </c:pt>
                <c:pt idx="1">
                  <c:v>2.3199433934690133E-2</c:v>
                </c:pt>
                <c:pt idx="2">
                  <c:v>2.3359399743558096E-2</c:v>
                </c:pt>
                <c:pt idx="3">
                  <c:v>4.9296258189232972E-3</c:v>
                </c:pt>
              </c:numCache>
            </c:numRef>
          </c:val>
          <c:extLst>
            <c:ext xmlns:c16="http://schemas.microsoft.com/office/drawing/2014/chart" uri="{C3380CC4-5D6E-409C-BE32-E72D297353CC}">
              <c16:uniqueId val="{0000001A-1653-42C7-858B-0B11721E0949}"/>
            </c:ext>
          </c:extLst>
        </c:ser>
        <c:ser>
          <c:idx val="26"/>
          <c:order val="26"/>
          <c:tx>
            <c:strRef>
              <c:f>'New Revised'!$A$94:$B$94</c:f>
              <c:strCache>
                <c:ptCount val="2"/>
                <c:pt idx="0">
                  <c:v>Solar Grade Silicon Production</c:v>
                </c:pt>
                <c:pt idx="1">
                  <c:v>Fossil </c:v>
                </c:pt>
              </c:strCache>
            </c:strRef>
          </c:tx>
          <c:spPr>
            <a:solidFill>
              <a:schemeClr val="accent3">
                <a:lumMod val="60000"/>
                <a:lumOff val="4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Revised'!$C$94:$F$94</c:f>
              <c:numCache>
                <c:formatCode>0.00E+00</c:formatCode>
                <c:ptCount val="4"/>
                <c:pt idx="0">
                  <c:v>851.50360751284427</c:v>
                </c:pt>
                <c:pt idx="1">
                  <c:v>728.26637195464934</c:v>
                </c:pt>
                <c:pt idx="2">
                  <c:v>735.96788959149433</c:v>
                </c:pt>
                <c:pt idx="3">
                  <c:v>623.53106673919217</c:v>
                </c:pt>
              </c:numCache>
            </c:numRef>
          </c:val>
          <c:extLst>
            <c:ext xmlns:c16="http://schemas.microsoft.com/office/drawing/2014/chart" uri="{C3380CC4-5D6E-409C-BE32-E72D297353CC}">
              <c16:uniqueId val="{0000001B-1653-42C7-858B-0B11721E0949}"/>
            </c:ext>
          </c:extLst>
        </c:ser>
        <c:ser>
          <c:idx val="27"/>
          <c:order val="27"/>
          <c:tx>
            <c:strRef>
              <c:f>'New Revised'!$A$95:$B$95</c:f>
              <c:strCache>
                <c:ptCount val="2"/>
                <c:pt idx="0">
                  <c:v>Solar Grade Silicon Production</c:v>
                </c:pt>
                <c:pt idx="1">
                  <c:v>Water </c:v>
                </c:pt>
              </c:strCache>
            </c:strRef>
          </c:tx>
          <c:spPr>
            <a:solidFill>
              <a:schemeClr val="accent4">
                <a:lumMod val="60000"/>
                <a:lumOff val="4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Revised'!$C$95:$F$95</c:f>
              <c:numCache>
                <c:formatCode>0.00E+00</c:formatCode>
                <c:ptCount val="4"/>
                <c:pt idx="0">
                  <c:v>330.50766974556547</c:v>
                </c:pt>
                <c:pt idx="1">
                  <c:v>317.69875316327648</c:v>
                </c:pt>
                <c:pt idx="2">
                  <c:v>320.52866601833944</c:v>
                </c:pt>
                <c:pt idx="3">
                  <c:v>294.1160346728567</c:v>
                </c:pt>
              </c:numCache>
            </c:numRef>
          </c:val>
          <c:extLst>
            <c:ext xmlns:c16="http://schemas.microsoft.com/office/drawing/2014/chart" uri="{C3380CC4-5D6E-409C-BE32-E72D297353CC}">
              <c16:uniqueId val="{0000001C-1653-42C7-858B-0B11721E0949}"/>
            </c:ext>
          </c:extLst>
        </c:ser>
        <c:ser>
          <c:idx val="28"/>
          <c:order val="28"/>
          <c:tx>
            <c:strRef>
              <c:f>'New Revised'!$A$96:$B$96</c:f>
              <c:strCache>
                <c:ptCount val="2"/>
                <c:pt idx="0">
                  <c:v>Solar Grade Silicon Production</c:v>
                </c:pt>
                <c:pt idx="1">
                  <c:v>Nuclear </c:v>
                </c:pt>
              </c:strCache>
            </c:strRef>
          </c:tx>
          <c:spPr>
            <a:solidFill>
              <a:schemeClr val="accent5">
                <a:lumMod val="60000"/>
                <a:lumOff val="4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Revised'!$C$96:$F$96</c:f>
              <c:numCache>
                <c:formatCode>0.00E+00</c:formatCode>
                <c:ptCount val="4"/>
                <c:pt idx="0">
                  <c:v>35.677602055147133</c:v>
                </c:pt>
                <c:pt idx="1">
                  <c:v>99.817522685324874</c:v>
                </c:pt>
                <c:pt idx="2">
                  <c:v>101.07201133852641</c:v>
                </c:pt>
                <c:pt idx="3">
                  <c:v>175.31259041378772</c:v>
                </c:pt>
              </c:numCache>
            </c:numRef>
          </c:val>
          <c:extLst>
            <c:ext xmlns:c16="http://schemas.microsoft.com/office/drawing/2014/chart" uri="{C3380CC4-5D6E-409C-BE32-E72D297353CC}">
              <c16:uniqueId val="{0000001D-1653-42C7-858B-0B11721E0949}"/>
            </c:ext>
          </c:extLst>
        </c:ser>
        <c:ser>
          <c:idx val="29"/>
          <c:order val="29"/>
          <c:tx>
            <c:strRef>
              <c:f>'New Revised'!$A$97:$B$97</c:f>
              <c:strCache>
                <c:ptCount val="2"/>
                <c:pt idx="0">
                  <c:v>Solar Grade Silicon Production</c:v>
                </c:pt>
                <c:pt idx="1">
                  <c:v>Biomass</c:v>
                </c:pt>
              </c:strCache>
            </c:strRef>
          </c:tx>
          <c:spPr>
            <a:solidFill>
              <a:schemeClr val="accent6">
                <a:lumMod val="60000"/>
                <a:lumOff val="4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Revised'!$C$97:$F$97</c:f>
              <c:numCache>
                <c:formatCode>0.00E+00</c:formatCode>
                <c:ptCount val="4"/>
                <c:pt idx="0">
                  <c:v>33.646617335016813</c:v>
                </c:pt>
                <c:pt idx="1">
                  <c:v>34.510213455753814</c:v>
                </c:pt>
                <c:pt idx="2">
                  <c:v>34.868959014862448</c:v>
                </c:pt>
                <c:pt idx="3">
                  <c:v>38.543031535115041</c:v>
                </c:pt>
              </c:numCache>
            </c:numRef>
          </c:val>
          <c:extLst>
            <c:ext xmlns:c16="http://schemas.microsoft.com/office/drawing/2014/chart" uri="{C3380CC4-5D6E-409C-BE32-E72D297353CC}">
              <c16:uniqueId val="{0000001E-1653-42C7-858B-0B11721E0949}"/>
            </c:ext>
          </c:extLst>
        </c:ser>
        <c:ser>
          <c:idx val="30"/>
          <c:order val="30"/>
          <c:tx>
            <c:strRef>
              <c:f>'New Revised'!$A$98:$B$98</c:f>
              <c:strCache>
                <c:ptCount val="2"/>
                <c:pt idx="0">
                  <c:v>Solar Grade Silicon Production</c:v>
                </c:pt>
                <c:pt idx="1">
                  <c:v>Wind, Solar, Geothermal </c:v>
                </c:pt>
              </c:strCache>
            </c:strRef>
          </c:tx>
          <c:spPr>
            <a:solidFill>
              <a:schemeClr val="accent1">
                <a:lumMod val="5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Revised'!$C$98:$F$98</c:f>
              <c:numCache>
                <c:formatCode>0.00E+00</c:formatCode>
                <c:ptCount val="4"/>
                <c:pt idx="0">
                  <c:v>6.3891263565587995</c:v>
                </c:pt>
                <c:pt idx="1">
                  <c:v>13.03057511614848</c:v>
                </c:pt>
                <c:pt idx="2">
                  <c:v>13.202463592860092</c:v>
                </c:pt>
                <c:pt idx="3">
                  <c:v>19.453533143145535</c:v>
                </c:pt>
              </c:numCache>
            </c:numRef>
          </c:val>
          <c:extLst>
            <c:ext xmlns:c16="http://schemas.microsoft.com/office/drawing/2014/chart" uri="{C3380CC4-5D6E-409C-BE32-E72D297353CC}">
              <c16:uniqueId val="{0000001F-1653-42C7-858B-0B11721E0949}"/>
            </c:ext>
          </c:extLst>
        </c:ser>
        <c:ser>
          <c:idx val="31"/>
          <c:order val="31"/>
          <c:tx>
            <c:strRef>
              <c:f>'New Revised'!$A$99:$B$99</c:f>
              <c:strCache>
                <c:ptCount val="2"/>
                <c:pt idx="0">
                  <c:v>Solar Grade Silicon Production</c:v>
                </c:pt>
                <c:pt idx="1">
                  <c:v>GWP (kg CO2-Eq) </c:v>
                </c:pt>
              </c:strCache>
            </c:strRef>
          </c:tx>
          <c:spPr>
            <a:solidFill>
              <a:schemeClr val="accent2">
                <a:lumMod val="5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Revised'!$C$99:$F$99</c:f>
              <c:numCache>
                <c:formatCode>0.00E+00</c:formatCode>
                <c:ptCount val="4"/>
                <c:pt idx="0">
                  <c:v>88.542759948705026</c:v>
                </c:pt>
                <c:pt idx="1">
                  <c:v>59.903565284121463</c:v>
                </c:pt>
                <c:pt idx="2">
                  <c:v>60.482423357067503</c:v>
                </c:pt>
                <c:pt idx="3">
                  <c:v>49.444487316585487</c:v>
                </c:pt>
              </c:numCache>
            </c:numRef>
          </c:val>
          <c:extLst>
            <c:ext xmlns:c16="http://schemas.microsoft.com/office/drawing/2014/chart" uri="{C3380CC4-5D6E-409C-BE32-E72D297353CC}">
              <c16:uniqueId val="{00000020-1653-42C7-858B-0B11721E0949}"/>
            </c:ext>
          </c:extLst>
        </c:ser>
        <c:ser>
          <c:idx val="32"/>
          <c:order val="32"/>
          <c:tx>
            <c:strRef>
              <c:f>'New Revised'!$A$100:$B$100</c:f>
              <c:strCache>
                <c:ptCount val="2"/>
                <c:pt idx="0">
                  <c:v>Multi-Si Crystal Production</c:v>
                </c:pt>
                <c:pt idx="1">
                  <c:v>CED (MJ)</c:v>
                </c:pt>
              </c:strCache>
            </c:strRef>
          </c:tx>
          <c:spPr>
            <a:solidFill>
              <a:schemeClr val="accent3">
                <a:lumMod val="5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Revised'!$C$100:$F$100</c:f>
              <c:numCache>
                <c:formatCode>0.00E+00</c:formatCode>
                <c:ptCount val="4"/>
                <c:pt idx="0">
                  <c:v>1658.5737248831704</c:v>
                </c:pt>
                <c:pt idx="1">
                  <c:v>1705.4931010866985</c:v>
                </c:pt>
                <c:pt idx="2">
                  <c:v>1722.8246621513738</c:v>
                </c:pt>
                <c:pt idx="3">
                  <c:v>1631.7950697531858</c:v>
                </c:pt>
              </c:numCache>
            </c:numRef>
          </c:val>
          <c:extLst>
            <c:ext xmlns:c16="http://schemas.microsoft.com/office/drawing/2014/chart" uri="{C3380CC4-5D6E-409C-BE32-E72D297353CC}">
              <c16:uniqueId val="{00000021-1653-42C7-858B-0B11721E0949}"/>
            </c:ext>
          </c:extLst>
        </c:ser>
        <c:ser>
          <c:idx val="33"/>
          <c:order val="33"/>
          <c:tx>
            <c:strRef>
              <c:f>'New Revised'!$A$101:$B$101</c:f>
              <c:strCache>
                <c:ptCount val="2"/>
                <c:pt idx="0">
                  <c:v>Multi-Si Crystal Production</c:v>
                </c:pt>
                <c:pt idx="1">
                  <c:v>Primary Forest </c:v>
                </c:pt>
              </c:strCache>
            </c:strRef>
          </c:tx>
          <c:spPr>
            <a:solidFill>
              <a:schemeClr val="accent4">
                <a:lumMod val="5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Revised'!$C$101:$F$101</c:f>
              <c:numCache>
                <c:formatCode>0.00E+00</c:formatCode>
                <c:ptCount val="4"/>
                <c:pt idx="0">
                  <c:v>8.7260165658938887E-3</c:v>
                </c:pt>
                <c:pt idx="1">
                  <c:v>3.4710885362408433E-2</c:v>
                </c:pt>
                <c:pt idx="2">
                  <c:v>3.4935142823477504E-2</c:v>
                </c:pt>
                <c:pt idx="3">
                  <c:v>6.6601085171772087E-3</c:v>
                </c:pt>
              </c:numCache>
            </c:numRef>
          </c:val>
          <c:extLst>
            <c:ext xmlns:c16="http://schemas.microsoft.com/office/drawing/2014/chart" uri="{C3380CC4-5D6E-409C-BE32-E72D297353CC}">
              <c16:uniqueId val="{00000022-1653-42C7-858B-0B11721E0949}"/>
            </c:ext>
          </c:extLst>
        </c:ser>
        <c:ser>
          <c:idx val="34"/>
          <c:order val="34"/>
          <c:tx>
            <c:strRef>
              <c:f>'New Revised'!$A$102:$B$102</c:f>
              <c:strCache>
                <c:ptCount val="2"/>
                <c:pt idx="0">
                  <c:v>Multi-Si Crystal Production</c:v>
                </c:pt>
                <c:pt idx="1">
                  <c:v>Fossil </c:v>
                </c:pt>
              </c:strCache>
            </c:strRef>
          </c:tx>
          <c:spPr>
            <a:solidFill>
              <a:schemeClr val="accent5">
                <a:lumMod val="5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Revised'!$C$102:$F$102</c:f>
              <c:numCache>
                <c:formatCode>0.00E+00</c:formatCode>
                <c:ptCount val="4"/>
                <c:pt idx="0">
                  <c:v>1200.5702072718843</c:v>
                </c:pt>
                <c:pt idx="1">
                  <c:v>1106.696591698402</c:v>
                </c:pt>
                <c:pt idx="2">
                  <c:v>1118.8139961772431</c:v>
                </c:pt>
                <c:pt idx="3">
                  <c:v>929.25717404575232</c:v>
                </c:pt>
              </c:numCache>
            </c:numRef>
          </c:val>
          <c:extLst>
            <c:ext xmlns:c16="http://schemas.microsoft.com/office/drawing/2014/chart" uri="{C3380CC4-5D6E-409C-BE32-E72D297353CC}">
              <c16:uniqueId val="{00000023-1653-42C7-858B-0B11721E0949}"/>
            </c:ext>
          </c:extLst>
        </c:ser>
        <c:ser>
          <c:idx val="35"/>
          <c:order val="35"/>
          <c:tx>
            <c:strRef>
              <c:f>'New Revised'!$A$103:$B$103</c:f>
              <c:strCache>
                <c:ptCount val="2"/>
                <c:pt idx="0">
                  <c:v>Multi-Si Crystal Production</c:v>
                </c:pt>
                <c:pt idx="1">
                  <c:v>Water </c:v>
                </c:pt>
              </c:strCache>
            </c:strRef>
          </c:tx>
          <c:spPr>
            <a:solidFill>
              <a:schemeClr val="accent6">
                <a:lumMod val="5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Revised'!$C$103:$F$103</c:f>
              <c:numCache>
                <c:formatCode>0.00E+00</c:formatCode>
                <c:ptCount val="4"/>
                <c:pt idx="0">
                  <c:v>337.21227037077045</c:v>
                </c:pt>
                <c:pt idx="1">
                  <c:v>369.21231561484757</c:v>
                </c:pt>
                <c:pt idx="2">
                  <c:v>372.25535537053929</c:v>
                </c:pt>
                <c:pt idx="3">
                  <c:v>331.94547691334412</c:v>
                </c:pt>
              </c:numCache>
            </c:numRef>
          </c:val>
          <c:extLst>
            <c:ext xmlns:c16="http://schemas.microsoft.com/office/drawing/2014/chart" uri="{C3380CC4-5D6E-409C-BE32-E72D297353CC}">
              <c16:uniqueId val="{00000024-1653-42C7-858B-0B11721E0949}"/>
            </c:ext>
          </c:extLst>
        </c:ser>
        <c:ser>
          <c:idx val="36"/>
          <c:order val="36"/>
          <c:tx>
            <c:strRef>
              <c:f>'New Revised'!$A$104:$B$104</c:f>
              <c:strCache>
                <c:ptCount val="2"/>
                <c:pt idx="0">
                  <c:v>Multi-Si Crystal Production</c:v>
                </c:pt>
                <c:pt idx="1">
                  <c:v>Nuclear </c:v>
                </c:pt>
              </c:strCache>
            </c:strRef>
          </c:tx>
          <c:spPr>
            <a:solidFill>
              <a:schemeClr val="accent1">
                <a:lumMod val="70000"/>
                <a:lumOff val="3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Revised'!$C$104:$F$104</c:f>
              <c:numCache>
                <c:formatCode>0.00E+00</c:formatCode>
                <c:ptCount val="4"/>
                <c:pt idx="0">
                  <c:v>66.510602686119668</c:v>
                </c:pt>
                <c:pt idx="1">
                  <c:v>163.6400506619766</c:v>
                </c:pt>
                <c:pt idx="2">
                  <c:v>165.11758029768211</c:v>
                </c:pt>
                <c:pt idx="3">
                  <c:v>286.42727515622306</c:v>
                </c:pt>
              </c:numCache>
            </c:numRef>
          </c:val>
          <c:extLst>
            <c:ext xmlns:c16="http://schemas.microsoft.com/office/drawing/2014/chart" uri="{C3380CC4-5D6E-409C-BE32-E72D297353CC}">
              <c16:uniqueId val="{00000025-1653-42C7-858B-0B11721E0949}"/>
            </c:ext>
          </c:extLst>
        </c:ser>
        <c:ser>
          <c:idx val="37"/>
          <c:order val="37"/>
          <c:tx>
            <c:strRef>
              <c:f>'New Revised'!$A$105:$B$105</c:f>
              <c:strCache>
                <c:ptCount val="2"/>
                <c:pt idx="0">
                  <c:v>Multi-Si Crystal Production</c:v>
                </c:pt>
                <c:pt idx="1">
                  <c:v>Biomass</c:v>
                </c:pt>
              </c:strCache>
            </c:strRef>
          </c:tx>
          <c:spPr>
            <a:solidFill>
              <a:schemeClr val="accent2">
                <a:lumMod val="70000"/>
                <a:lumOff val="3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Revised'!$C$105:$F$105</c:f>
              <c:numCache>
                <c:formatCode>0.00E+00</c:formatCode>
                <c:ptCount val="4"/>
                <c:pt idx="0">
                  <c:v>41.128654798474493</c:v>
                </c:pt>
                <c:pt idx="1">
                  <c:v>44.680837357091107</c:v>
                </c:pt>
                <c:pt idx="2">
                  <c:v>45.106025559051375</c:v>
                </c:pt>
                <c:pt idx="3">
                  <c:v>51.503329124137757</c:v>
                </c:pt>
              </c:numCache>
            </c:numRef>
          </c:val>
          <c:extLst>
            <c:ext xmlns:c16="http://schemas.microsoft.com/office/drawing/2014/chart" uri="{C3380CC4-5D6E-409C-BE32-E72D297353CC}">
              <c16:uniqueId val="{00000026-1653-42C7-858B-0B11721E0949}"/>
            </c:ext>
          </c:extLst>
        </c:ser>
        <c:ser>
          <c:idx val="38"/>
          <c:order val="38"/>
          <c:tx>
            <c:strRef>
              <c:f>'New Revised'!$A$106:$B$106</c:f>
              <c:strCache>
                <c:ptCount val="2"/>
                <c:pt idx="0">
                  <c:v>Multi-Si Crystal Production</c:v>
                </c:pt>
                <c:pt idx="1">
                  <c:v>Wind, Solar, Geothermal </c:v>
                </c:pt>
              </c:strCache>
            </c:strRef>
          </c:tx>
          <c:spPr>
            <a:solidFill>
              <a:schemeClr val="accent3">
                <a:lumMod val="70000"/>
                <a:lumOff val="3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Revised'!$C$106:$F$106</c:f>
              <c:numCache>
                <c:formatCode>0.00E+00</c:formatCode>
                <c:ptCount val="4"/>
                <c:pt idx="0">
                  <c:v>13.143263739355511</c:v>
                </c:pt>
                <c:pt idx="1">
                  <c:v>21.228594869018981</c:v>
                </c:pt>
                <c:pt idx="2">
                  <c:v>21.496769604034409</c:v>
                </c:pt>
                <c:pt idx="3">
                  <c:v>32.655154405211356</c:v>
                </c:pt>
              </c:numCache>
            </c:numRef>
          </c:val>
          <c:extLst>
            <c:ext xmlns:c16="http://schemas.microsoft.com/office/drawing/2014/chart" uri="{C3380CC4-5D6E-409C-BE32-E72D297353CC}">
              <c16:uniqueId val="{00000027-1653-42C7-858B-0B11721E0949}"/>
            </c:ext>
          </c:extLst>
        </c:ser>
        <c:ser>
          <c:idx val="39"/>
          <c:order val="39"/>
          <c:tx>
            <c:strRef>
              <c:f>'New Revised'!$A$107:$B$107</c:f>
              <c:strCache>
                <c:ptCount val="2"/>
                <c:pt idx="0">
                  <c:v>Multi-Si Crystal Production</c:v>
                </c:pt>
                <c:pt idx="1">
                  <c:v>GWP (kg CO2-Eq) </c:v>
                </c:pt>
              </c:strCache>
            </c:strRef>
          </c:tx>
          <c:spPr>
            <a:solidFill>
              <a:schemeClr val="accent4">
                <a:lumMod val="70000"/>
                <a:lumOff val="3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Revised'!$C$107:$F$107</c:f>
              <c:numCache>
                <c:formatCode>0.00E+00</c:formatCode>
                <c:ptCount val="4"/>
                <c:pt idx="0">
                  <c:v>129.5548275730612</c:v>
                </c:pt>
                <c:pt idx="1">
                  <c:v>92.09180803444427</c:v>
                </c:pt>
                <c:pt idx="2">
                  <c:v>92.960754308447605</c:v>
                </c:pt>
                <c:pt idx="3">
                  <c:v>74.495094301252649</c:v>
                </c:pt>
              </c:numCache>
            </c:numRef>
          </c:val>
          <c:extLst>
            <c:ext xmlns:c16="http://schemas.microsoft.com/office/drawing/2014/chart" uri="{C3380CC4-5D6E-409C-BE32-E72D297353CC}">
              <c16:uniqueId val="{00000028-1653-42C7-858B-0B11721E0949}"/>
            </c:ext>
          </c:extLst>
        </c:ser>
        <c:ser>
          <c:idx val="40"/>
          <c:order val="40"/>
          <c:tx>
            <c:strRef>
              <c:f>'New Revised'!$A$108:$B$108</c:f>
              <c:strCache>
                <c:ptCount val="2"/>
                <c:pt idx="0">
                  <c:v>Multi-Si Wafer Production</c:v>
                </c:pt>
                <c:pt idx="1">
                  <c:v>CED (MJ)</c:v>
                </c:pt>
              </c:strCache>
            </c:strRef>
          </c:tx>
          <c:spPr>
            <a:solidFill>
              <a:schemeClr val="accent5">
                <a:lumMod val="70000"/>
                <a:lumOff val="3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Revised'!$C$108:$F$108</c:f>
              <c:numCache>
                <c:formatCode>0.00E+00</c:formatCode>
                <c:ptCount val="4"/>
                <c:pt idx="0">
                  <c:v>2275.9259966084028</c:v>
                </c:pt>
                <c:pt idx="1">
                  <c:v>2396.7354470782334</c:v>
                </c:pt>
                <c:pt idx="2">
                  <c:v>2420.9849343483575</c:v>
                </c:pt>
                <c:pt idx="3">
                  <c:v>2251.6741839385345</c:v>
                </c:pt>
              </c:numCache>
            </c:numRef>
          </c:val>
          <c:extLst>
            <c:ext xmlns:c16="http://schemas.microsoft.com/office/drawing/2014/chart" uri="{C3380CC4-5D6E-409C-BE32-E72D297353CC}">
              <c16:uniqueId val="{00000029-1653-42C7-858B-0B11721E0949}"/>
            </c:ext>
          </c:extLst>
        </c:ser>
        <c:ser>
          <c:idx val="41"/>
          <c:order val="41"/>
          <c:tx>
            <c:strRef>
              <c:f>'New Revised'!$A$109:$B$109</c:f>
              <c:strCache>
                <c:ptCount val="2"/>
                <c:pt idx="0">
                  <c:v>Multi-Si Wafer Production</c:v>
                </c:pt>
                <c:pt idx="1">
                  <c:v>Primary Forest </c:v>
                </c:pt>
              </c:strCache>
            </c:strRef>
          </c:tx>
          <c:spPr>
            <a:solidFill>
              <a:schemeClr val="accent6">
                <a:lumMod val="70000"/>
                <a:lumOff val="3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Revised'!$C$109:$F$109</c:f>
              <c:numCache>
                <c:formatCode>0.00E+00</c:formatCode>
                <c:ptCount val="4"/>
                <c:pt idx="0">
                  <c:v>8.2408586424356819E-2</c:v>
                </c:pt>
                <c:pt idx="1">
                  <c:v>6.2074401336679998E-2</c:v>
                </c:pt>
                <c:pt idx="2">
                  <c:v>6.256304385092E-2</c:v>
                </c:pt>
                <c:pt idx="3">
                  <c:v>5.8826865791999999E-2</c:v>
                </c:pt>
              </c:numCache>
            </c:numRef>
          </c:val>
          <c:extLst>
            <c:ext xmlns:c16="http://schemas.microsoft.com/office/drawing/2014/chart" uri="{C3380CC4-5D6E-409C-BE32-E72D297353CC}">
              <c16:uniqueId val="{0000002A-1653-42C7-858B-0B11721E0949}"/>
            </c:ext>
          </c:extLst>
        </c:ser>
        <c:ser>
          <c:idx val="42"/>
          <c:order val="42"/>
          <c:tx>
            <c:strRef>
              <c:f>'New Revised'!$A$110:$B$110</c:f>
              <c:strCache>
                <c:ptCount val="2"/>
                <c:pt idx="0">
                  <c:v>Multi-Si Wafer Production</c:v>
                </c:pt>
                <c:pt idx="1">
                  <c:v>Fossil </c:v>
                </c:pt>
              </c:strCache>
            </c:strRef>
          </c:tx>
          <c:spPr>
            <a:solidFill>
              <a:schemeClr val="accent1">
                <a:lumMod val="7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Revised'!$C$110:$F$110</c:f>
              <c:numCache>
                <c:formatCode>0.00E+00</c:formatCode>
                <c:ptCount val="4"/>
                <c:pt idx="0">
                  <c:v>1672.8787684918548</c:v>
                </c:pt>
                <c:pt idx="1">
                  <c:v>1684.605102211312</c:v>
                </c:pt>
                <c:pt idx="2">
                  <c:v>1702.4470004251148</c:v>
                </c:pt>
                <c:pt idx="3">
                  <c:v>1593.0770690273282</c:v>
                </c:pt>
              </c:numCache>
            </c:numRef>
          </c:val>
          <c:extLst>
            <c:ext xmlns:c16="http://schemas.microsoft.com/office/drawing/2014/chart" uri="{C3380CC4-5D6E-409C-BE32-E72D297353CC}">
              <c16:uniqueId val="{0000002B-1653-42C7-858B-0B11721E0949}"/>
            </c:ext>
          </c:extLst>
        </c:ser>
        <c:ser>
          <c:idx val="43"/>
          <c:order val="43"/>
          <c:tx>
            <c:strRef>
              <c:f>'New Revised'!$A$111:$B$111</c:f>
              <c:strCache>
                <c:ptCount val="2"/>
                <c:pt idx="0">
                  <c:v>Multi-Si Wafer Production</c:v>
                </c:pt>
                <c:pt idx="1">
                  <c:v>Water </c:v>
                </c:pt>
              </c:strCache>
            </c:strRef>
          </c:tx>
          <c:spPr>
            <a:solidFill>
              <a:schemeClr val="accent2">
                <a:lumMod val="7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Revised'!$C$111:$F$111</c:f>
              <c:numCache>
                <c:formatCode>0.00E+00</c:formatCode>
                <c:ptCount val="4"/>
                <c:pt idx="0">
                  <c:v>362.32826339683919</c:v>
                </c:pt>
                <c:pt idx="1">
                  <c:v>394.05604008312997</c:v>
                </c:pt>
                <c:pt idx="2">
                  <c:v>397.34027610033633</c:v>
                </c:pt>
                <c:pt idx="3">
                  <c:v>353.94072334542199</c:v>
                </c:pt>
              </c:numCache>
            </c:numRef>
          </c:val>
          <c:extLst>
            <c:ext xmlns:c16="http://schemas.microsoft.com/office/drawing/2014/chart" uri="{C3380CC4-5D6E-409C-BE32-E72D297353CC}">
              <c16:uniqueId val="{0000002C-1653-42C7-858B-0B11721E0949}"/>
            </c:ext>
          </c:extLst>
        </c:ser>
        <c:ser>
          <c:idx val="44"/>
          <c:order val="44"/>
          <c:tx>
            <c:strRef>
              <c:f>'New Revised'!$A$112:$B$112</c:f>
              <c:strCache>
                <c:ptCount val="2"/>
                <c:pt idx="0">
                  <c:v>Multi-Si Wafer Production</c:v>
                </c:pt>
                <c:pt idx="1">
                  <c:v>Nuclear </c:v>
                </c:pt>
              </c:strCache>
            </c:strRef>
          </c:tx>
          <c:spPr>
            <a:solidFill>
              <a:schemeClr val="accent3">
                <a:lumMod val="7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Revised'!$C$112:$F$112</c:f>
              <c:numCache>
                <c:formatCode>0.00E+00</c:formatCode>
                <c:ptCount val="4"/>
                <c:pt idx="0">
                  <c:v>162.89970028721544</c:v>
                </c:pt>
                <c:pt idx="1">
                  <c:v>228.9113137231611</c:v>
                </c:pt>
                <c:pt idx="2">
                  <c:v>231.10367932715914</c:v>
                </c:pt>
                <c:pt idx="3">
                  <c:v>214.371029073648</c:v>
                </c:pt>
              </c:numCache>
            </c:numRef>
          </c:val>
          <c:extLst>
            <c:ext xmlns:c16="http://schemas.microsoft.com/office/drawing/2014/chart" uri="{C3380CC4-5D6E-409C-BE32-E72D297353CC}">
              <c16:uniqueId val="{0000002D-1653-42C7-858B-0B11721E0949}"/>
            </c:ext>
          </c:extLst>
        </c:ser>
        <c:ser>
          <c:idx val="45"/>
          <c:order val="45"/>
          <c:tx>
            <c:strRef>
              <c:f>'New Revised'!$A$113:$B$113</c:f>
              <c:strCache>
                <c:ptCount val="2"/>
                <c:pt idx="0">
                  <c:v>Multi-Si Wafer Production</c:v>
                </c:pt>
                <c:pt idx="1">
                  <c:v>Biomass</c:v>
                </c:pt>
              </c:strCache>
            </c:strRef>
          </c:tx>
          <c:spPr>
            <a:solidFill>
              <a:schemeClr val="accent4">
                <a:lumMod val="7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Revised'!$C$113:$F$113</c:f>
              <c:numCache>
                <c:formatCode>0.00E+00</c:formatCode>
                <c:ptCount val="4"/>
                <c:pt idx="0">
                  <c:v>58.501378183147168</c:v>
                </c:pt>
                <c:pt idx="1">
                  <c:v>59.661791090124346</c:v>
                </c:pt>
                <c:pt idx="2">
                  <c:v>60.235983601831144</c:v>
                </c:pt>
                <c:pt idx="3">
                  <c:v>55.493461999672</c:v>
                </c:pt>
              </c:numCache>
            </c:numRef>
          </c:val>
          <c:extLst>
            <c:ext xmlns:c16="http://schemas.microsoft.com/office/drawing/2014/chart" uri="{C3380CC4-5D6E-409C-BE32-E72D297353CC}">
              <c16:uniqueId val="{0000002E-1653-42C7-858B-0B11721E0949}"/>
            </c:ext>
          </c:extLst>
        </c:ser>
        <c:ser>
          <c:idx val="46"/>
          <c:order val="46"/>
          <c:tx>
            <c:strRef>
              <c:f>'New Revised'!$A$114:$B$114</c:f>
              <c:strCache>
                <c:ptCount val="2"/>
                <c:pt idx="0">
                  <c:v>Multi-Si Wafer Production</c:v>
                </c:pt>
                <c:pt idx="1">
                  <c:v>Wind, Solar, Geothermal </c:v>
                </c:pt>
              </c:strCache>
            </c:strRef>
          </c:tx>
          <c:spPr>
            <a:solidFill>
              <a:schemeClr val="accent5">
                <a:lumMod val="7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Revised'!$C$114:$F$114</c:f>
              <c:numCache>
                <c:formatCode>0.00E+00</c:formatCode>
                <c:ptCount val="4"/>
                <c:pt idx="0">
                  <c:v>19.235477662921976</c:v>
                </c:pt>
                <c:pt idx="1">
                  <c:v>29.439125569168844</c:v>
                </c:pt>
                <c:pt idx="2">
                  <c:v>29.795431850064542</c:v>
                </c:pt>
                <c:pt idx="3">
                  <c:v>34.733073626672002</c:v>
                </c:pt>
              </c:numCache>
            </c:numRef>
          </c:val>
          <c:extLst>
            <c:ext xmlns:c16="http://schemas.microsoft.com/office/drawing/2014/chart" uri="{C3380CC4-5D6E-409C-BE32-E72D297353CC}">
              <c16:uniqueId val="{0000002F-1653-42C7-858B-0B11721E0949}"/>
            </c:ext>
          </c:extLst>
        </c:ser>
        <c:ser>
          <c:idx val="47"/>
          <c:order val="47"/>
          <c:tx>
            <c:strRef>
              <c:f>'New Revised'!$A$115:$B$115</c:f>
              <c:strCache>
                <c:ptCount val="2"/>
                <c:pt idx="0">
                  <c:v>Multi-Si Wafer Production</c:v>
                </c:pt>
                <c:pt idx="1">
                  <c:v>GWP (kg CO2-Eq) </c:v>
                </c:pt>
              </c:strCache>
            </c:strRef>
          </c:tx>
          <c:spPr>
            <a:solidFill>
              <a:schemeClr val="accent6">
                <a:lumMod val="7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Revised'!$C$115:$F$115</c:f>
              <c:numCache>
                <c:formatCode>0.00E+00</c:formatCode>
                <c:ptCount val="4"/>
                <c:pt idx="0">
                  <c:v>166.27542921962205</c:v>
                </c:pt>
                <c:pt idx="1">
                  <c:v>129.00456342244678</c:v>
                </c:pt>
                <c:pt idx="2">
                  <c:v>130.23305794659603</c:v>
                </c:pt>
                <c:pt idx="3">
                  <c:v>122.12641172374799</c:v>
                </c:pt>
              </c:numCache>
            </c:numRef>
          </c:val>
          <c:extLst>
            <c:ext xmlns:c16="http://schemas.microsoft.com/office/drawing/2014/chart" uri="{C3380CC4-5D6E-409C-BE32-E72D297353CC}">
              <c16:uniqueId val="{00000030-1653-42C7-858B-0B11721E0949}"/>
            </c:ext>
          </c:extLst>
        </c:ser>
        <c:ser>
          <c:idx val="48"/>
          <c:order val="48"/>
          <c:tx>
            <c:strRef>
              <c:f>'New Revised'!$A$116:$B$116</c:f>
              <c:strCache>
                <c:ptCount val="2"/>
                <c:pt idx="0">
                  <c:v>Photovoltaic Cell Production</c:v>
                </c:pt>
                <c:pt idx="1">
                  <c:v>CED (MJ)</c:v>
                </c:pt>
              </c:strCache>
            </c:strRef>
          </c:tx>
          <c:spPr>
            <a:solidFill>
              <a:schemeClr val="accent1">
                <a:lumMod val="50000"/>
                <a:lumOff val="5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Revised'!$C$116:$F$116</c:f>
              <c:numCache>
                <c:formatCode>0.00E+00</c:formatCode>
                <c:ptCount val="4"/>
                <c:pt idx="0">
                  <c:v>2684.0456461606623</c:v>
                </c:pt>
                <c:pt idx="1">
                  <c:v>2811.19788222328</c:v>
                </c:pt>
                <c:pt idx="2">
                  <c:v>2839.6124381791892</c:v>
                </c:pt>
                <c:pt idx="3">
                  <c:v>2644.7952122247993</c:v>
                </c:pt>
              </c:numCache>
            </c:numRef>
          </c:val>
          <c:extLst>
            <c:ext xmlns:c16="http://schemas.microsoft.com/office/drawing/2014/chart" uri="{C3380CC4-5D6E-409C-BE32-E72D297353CC}">
              <c16:uniqueId val="{00000031-1653-42C7-858B-0B11721E0949}"/>
            </c:ext>
          </c:extLst>
        </c:ser>
        <c:ser>
          <c:idx val="49"/>
          <c:order val="49"/>
          <c:tx>
            <c:strRef>
              <c:f>'New Revised'!$A$117:$B$117</c:f>
              <c:strCache>
                <c:ptCount val="2"/>
                <c:pt idx="0">
                  <c:v>Photovoltaic Cell Production</c:v>
                </c:pt>
                <c:pt idx="1">
                  <c:v>Primary Forest </c:v>
                </c:pt>
              </c:strCache>
            </c:strRef>
          </c:tx>
          <c:spPr>
            <a:solidFill>
              <a:schemeClr val="accent2">
                <a:lumMod val="50000"/>
                <a:lumOff val="5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Revised'!$C$117:$F$117</c:f>
              <c:numCache>
                <c:formatCode>0.00E+00</c:formatCode>
                <c:ptCount val="4"/>
                <c:pt idx="0">
                  <c:v>8.4597401257156993E-2</c:v>
                </c:pt>
                <c:pt idx="1">
                  <c:v>7.0744184484000008E-2</c:v>
                </c:pt>
                <c:pt idx="2">
                  <c:v>7.1286007935000006E-2</c:v>
                </c:pt>
                <c:pt idx="3">
                  <c:v>6.115677189999999E-2</c:v>
                </c:pt>
              </c:numCache>
            </c:numRef>
          </c:val>
          <c:extLst>
            <c:ext xmlns:c16="http://schemas.microsoft.com/office/drawing/2014/chart" uri="{C3380CC4-5D6E-409C-BE32-E72D297353CC}">
              <c16:uniqueId val="{00000032-1653-42C7-858B-0B11721E0949}"/>
            </c:ext>
          </c:extLst>
        </c:ser>
        <c:ser>
          <c:idx val="50"/>
          <c:order val="50"/>
          <c:tx>
            <c:strRef>
              <c:f>'New Revised'!$A$118:$B$118</c:f>
              <c:strCache>
                <c:ptCount val="2"/>
                <c:pt idx="0">
                  <c:v>Photovoltaic Cell Production</c:v>
                </c:pt>
                <c:pt idx="1">
                  <c:v>Fossil </c:v>
                </c:pt>
              </c:strCache>
            </c:strRef>
          </c:tx>
          <c:spPr>
            <a:solidFill>
              <a:schemeClr val="accent3">
                <a:lumMod val="50000"/>
                <a:lumOff val="5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Revised'!$C$118:$F$118</c:f>
              <c:numCache>
                <c:formatCode>0.00E+00</c:formatCode>
                <c:ptCount val="4"/>
                <c:pt idx="0">
                  <c:v>2019.0423002995744</c:v>
                </c:pt>
                <c:pt idx="1">
                  <c:v>2007.183449552668</c:v>
                </c:pt>
                <c:pt idx="2">
                  <c:v>2028.0558825584151</c:v>
                </c:pt>
                <c:pt idx="3">
                  <c:v>1865.8700055491997</c:v>
                </c:pt>
              </c:numCache>
            </c:numRef>
          </c:val>
          <c:extLst>
            <c:ext xmlns:c16="http://schemas.microsoft.com/office/drawing/2014/chart" uri="{C3380CC4-5D6E-409C-BE32-E72D297353CC}">
              <c16:uniqueId val="{00000033-1653-42C7-858B-0B11721E0949}"/>
            </c:ext>
          </c:extLst>
        </c:ser>
        <c:ser>
          <c:idx val="51"/>
          <c:order val="51"/>
          <c:tx>
            <c:strRef>
              <c:f>'New Revised'!$A$119:$B$119</c:f>
              <c:strCache>
                <c:ptCount val="2"/>
                <c:pt idx="0">
                  <c:v>Photovoltaic Cell Production</c:v>
                </c:pt>
                <c:pt idx="1">
                  <c:v>Water </c:v>
                </c:pt>
              </c:strCache>
            </c:strRef>
          </c:tx>
          <c:spPr>
            <a:solidFill>
              <a:schemeClr val="accent4">
                <a:lumMod val="50000"/>
                <a:lumOff val="5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Revised'!$C$119:$F$119</c:f>
              <c:numCache>
                <c:formatCode>0.00E+00</c:formatCode>
                <c:ptCount val="4"/>
                <c:pt idx="0">
                  <c:v>387.79116723406054</c:v>
                </c:pt>
                <c:pt idx="1">
                  <c:v>418.819537502537</c:v>
                </c:pt>
                <c:pt idx="2">
                  <c:v>422.32537252885197</c:v>
                </c:pt>
                <c:pt idx="3">
                  <c:v>368.57661001370002</c:v>
                </c:pt>
              </c:numCache>
            </c:numRef>
          </c:val>
          <c:extLst>
            <c:ext xmlns:c16="http://schemas.microsoft.com/office/drawing/2014/chart" uri="{C3380CC4-5D6E-409C-BE32-E72D297353CC}">
              <c16:uniqueId val="{00000034-1653-42C7-858B-0B11721E0949}"/>
            </c:ext>
          </c:extLst>
        </c:ser>
        <c:ser>
          <c:idx val="52"/>
          <c:order val="52"/>
          <c:tx>
            <c:strRef>
              <c:f>'New Revised'!$A$120:$B$120</c:f>
              <c:strCache>
                <c:ptCount val="2"/>
                <c:pt idx="0">
                  <c:v>Photovoltaic Cell Production</c:v>
                </c:pt>
                <c:pt idx="1">
                  <c:v>Nuclear </c:v>
                </c:pt>
              </c:strCache>
            </c:strRef>
          </c:tx>
          <c:spPr>
            <a:solidFill>
              <a:schemeClr val="accent5">
                <a:lumMod val="50000"/>
                <a:lumOff val="5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Revised'!$C$120:$F$120</c:f>
              <c:numCache>
                <c:formatCode>0.00E+00</c:formatCode>
                <c:ptCount val="4"/>
                <c:pt idx="0">
                  <c:v>189.03520705153272</c:v>
                </c:pt>
                <c:pt idx="1">
                  <c:v>283.12700886123997</c:v>
                </c:pt>
                <c:pt idx="2">
                  <c:v>286.08442596683</c:v>
                </c:pt>
                <c:pt idx="3">
                  <c:v>302.62666329539996</c:v>
                </c:pt>
              </c:numCache>
            </c:numRef>
          </c:val>
          <c:extLst>
            <c:ext xmlns:c16="http://schemas.microsoft.com/office/drawing/2014/chart" uri="{C3380CC4-5D6E-409C-BE32-E72D297353CC}">
              <c16:uniqueId val="{00000035-1653-42C7-858B-0B11721E0949}"/>
            </c:ext>
          </c:extLst>
        </c:ser>
        <c:ser>
          <c:idx val="53"/>
          <c:order val="53"/>
          <c:tx>
            <c:strRef>
              <c:f>'New Revised'!$A$121:$B$121</c:f>
              <c:strCache>
                <c:ptCount val="2"/>
                <c:pt idx="0">
                  <c:v>Photovoltaic Cell Production</c:v>
                </c:pt>
                <c:pt idx="1">
                  <c:v>Biomass</c:v>
                </c:pt>
              </c:strCache>
            </c:strRef>
          </c:tx>
          <c:spPr>
            <a:solidFill>
              <a:schemeClr val="accent6">
                <a:lumMod val="50000"/>
                <a:lumOff val="5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Revised'!$C$121:$F$121</c:f>
              <c:numCache>
                <c:formatCode>0.00E+00</c:formatCode>
                <c:ptCount val="4"/>
                <c:pt idx="0">
                  <c:v>65.443414948925977</c:v>
                </c:pt>
                <c:pt idx="1">
                  <c:v>65.471365560646987</c:v>
                </c:pt>
                <c:pt idx="2">
                  <c:v>66.100924410320005</c:v>
                </c:pt>
                <c:pt idx="3">
                  <c:v>63.1475045464</c:v>
                </c:pt>
              </c:numCache>
            </c:numRef>
          </c:val>
          <c:extLst>
            <c:ext xmlns:c16="http://schemas.microsoft.com/office/drawing/2014/chart" uri="{C3380CC4-5D6E-409C-BE32-E72D297353CC}">
              <c16:uniqueId val="{00000036-1653-42C7-858B-0B11721E0949}"/>
            </c:ext>
          </c:extLst>
        </c:ser>
        <c:ser>
          <c:idx val="54"/>
          <c:order val="54"/>
          <c:tx>
            <c:strRef>
              <c:f>'New Revised'!$A$122:$B$122</c:f>
              <c:strCache>
                <c:ptCount val="2"/>
                <c:pt idx="0">
                  <c:v>Photovoltaic Cell Production</c:v>
                </c:pt>
                <c:pt idx="1">
                  <c:v>Wind, Solar, Geothermal </c:v>
                </c:pt>
              </c:strCache>
            </c:strRef>
          </c:tx>
          <c:spPr>
            <a:solidFill>
              <a:schemeClr val="accent1"/>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Revised'!$C$122:$F$122</c:f>
              <c:numCache>
                <c:formatCode>0.00E+00</c:formatCode>
                <c:ptCount val="4"/>
                <c:pt idx="0">
                  <c:v>22.64895922531117</c:v>
                </c:pt>
                <c:pt idx="1">
                  <c:v>36.525776561703999</c:v>
                </c:pt>
                <c:pt idx="2">
                  <c:v>36.974546706836989</c:v>
                </c:pt>
                <c:pt idx="3">
                  <c:v>44.513272048200001</c:v>
                </c:pt>
              </c:numCache>
            </c:numRef>
          </c:val>
          <c:extLst>
            <c:ext xmlns:c16="http://schemas.microsoft.com/office/drawing/2014/chart" uri="{C3380CC4-5D6E-409C-BE32-E72D297353CC}">
              <c16:uniqueId val="{00000037-1653-42C7-858B-0B11721E0949}"/>
            </c:ext>
          </c:extLst>
        </c:ser>
        <c:ser>
          <c:idx val="55"/>
          <c:order val="55"/>
          <c:tx>
            <c:strRef>
              <c:f>'New Revised'!$A$123:$B$123</c:f>
              <c:strCache>
                <c:ptCount val="2"/>
                <c:pt idx="0">
                  <c:v>Photovoltaic Cell Production</c:v>
                </c:pt>
                <c:pt idx="1">
                  <c:v>GWP (kg CO2-Eq) </c:v>
                </c:pt>
              </c:strCache>
            </c:strRef>
          </c:tx>
          <c:spPr>
            <a:solidFill>
              <a:schemeClr val="accent2"/>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Revised'!$C$123:$F$123</c:f>
              <c:numCache>
                <c:formatCode>0.00E+00</c:formatCode>
                <c:ptCount val="4"/>
                <c:pt idx="0">
                  <c:v>208.35269832144866</c:v>
                </c:pt>
                <c:pt idx="1">
                  <c:v>159.81648594846297</c:v>
                </c:pt>
                <c:pt idx="2">
                  <c:v>161.31866102317397</c:v>
                </c:pt>
                <c:pt idx="3">
                  <c:v>147.98973755450001</c:v>
                </c:pt>
              </c:numCache>
            </c:numRef>
          </c:val>
          <c:extLst>
            <c:ext xmlns:c16="http://schemas.microsoft.com/office/drawing/2014/chart" uri="{C3380CC4-5D6E-409C-BE32-E72D297353CC}">
              <c16:uniqueId val="{00000038-1653-42C7-858B-0B11721E0949}"/>
            </c:ext>
          </c:extLst>
        </c:ser>
        <c:ser>
          <c:idx val="56"/>
          <c:order val="56"/>
          <c:tx>
            <c:strRef>
              <c:f>'New Revised'!$A$124:$B$124</c:f>
              <c:strCache>
                <c:ptCount val="2"/>
                <c:pt idx="0">
                  <c:v>Photovoltaic Module Production</c:v>
                </c:pt>
                <c:pt idx="1">
                  <c:v>CED (MJ)</c:v>
                </c:pt>
              </c:strCache>
            </c:strRef>
          </c:tx>
          <c:spPr>
            <a:solidFill>
              <a:schemeClr val="accent3"/>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Revised'!$C$124:$F$124</c:f>
              <c:numCache>
                <c:formatCode>0.00E+00</c:formatCode>
                <c:ptCount val="4"/>
                <c:pt idx="0">
                  <c:v>3360.0280499701262</c:v>
                </c:pt>
                <c:pt idx="1">
                  <c:v>3511.0823219999997</c:v>
                </c:pt>
                <c:pt idx="2">
                  <c:v>3546.4978387000006</c:v>
                </c:pt>
                <c:pt idx="3">
                  <c:v>3341.1219200000005</c:v>
                </c:pt>
              </c:numCache>
            </c:numRef>
          </c:val>
          <c:extLst>
            <c:ext xmlns:c16="http://schemas.microsoft.com/office/drawing/2014/chart" uri="{C3380CC4-5D6E-409C-BE32-E72D297353CC}">
              <c16:uniqueId val="{00000039-1653-42C7-858B-0B11721E0949}"/>
            </c:ext>
          </c:extLst>
        </c:ser>
        <c:ser>
          <c:idx val="57"/>
          <c:order val="57"/>
          <c:tx>
            <c:strRef>
              <c:f>'New Revised'!$A$125:$B$125</c:f>
              <c:strCache>
                <c:ptCount val="2"/>
                <c:pt idx="0">
                  <c:v>Photovoltaic Module Production</c:v>
                </c:pt>
                <c:pt idx="1">
                  <c:v>Primary Forest </c:v>
                </c:pt>
              </c:strCache>
            </c:strRef>
          </c:tx>
          <c:spPr>
            <a:solidFill>
              <a:schemeClr val="accent4"/>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Revised'!$C$125:$F$125</c:f>
              <c:numCache>
                <c:formatCode>0.00E+00</c:formatCode>
                <c:ptCount val="4"/>
                <c:pt idx="0">
                  <c:v>0.11137867438912441</c:v>
                </c:pt>
                <c:pt idx="1">
                  <c:v>8.5838999999999999E-2</c:v>
                </c:pt>
                <c:pt idx="2">
                  <c:v>8.6525900000000003E-2</c:v>
                </c:pt>
                <c:pt idx="3">
                  <c:v>7.5200000000000003E-2</c:v>
                </c:pt>
              </c:numCache>
            </c:numRef>
          </c:val>
          <c:extLst>
            <c:ext xmlns:c16="http://schemas.microsoft.com/office/drawing/2014/chart" uri="{C3380CC4-5D6E-409C-BE32-E72D297353CC}">
              <c16:uniqueId val="{0000003A-1653-42C7-858B-0B11721E0949}"/>
            </c:ext>
          </c:extLst>
        </c:ser>
        <c:ser>
          <c:idx val="58"/>
          <c:order val="58"/>
          <c:tx>
            <c:strRef>
              <c:f>'New Revised'!$A$126:$B$126</c:f>
              <c:strCache>
                <c:ptCount val="2"/>
                <c:pt idx="0">
                  <c:v>Photovoltaic Module Production</c:v>
                </c:pt>
                <c:pt idx="1">
                  <c:v>Fossil </c:v>
                </c:pt>
              </c:strCache>
            </c:strRef>
          </c:tx>
          <c:spPr>
            <a:solidFill>
              <a:schemeClr val="accent5"/>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Revised'!$C$126:$F$126</c:f>
              <c:numCache>
                <c:formatCode>0.00E+00</c:formatCode>
                <c:ptCount val="4"/>
                <c:pt idx="0">
                  <c:v>2591.470184282276</c:v>
                </c:pt>
                <c:pt idx="1">
                  <c:v>2608.2769453999999</c:v>
                </c:pt>
                <c:pt idx="2">
                  <c:v>2635.1280985000003</c:v>
                </c:pt>
                <c:pt idx="3">
                  <c:v>2458.6896700000002</c:v>
                </c:pt>
              </c:numCache>
            </c:numRef>
          </c:val>
          <c:extLst>
            <c:ext xmlns:c16="http://schemas.microsoft.com/office/drawing/2014/chart" uri="{C3380CC4-5D6E-409C-BE32-E72D297353CC}">
              <c16:uniqueId val="{0000003B-1653-42C7-858B-0B11721E0949}"/>
            </c:ext>
          </c:extLst>
        </c:ser>
        <c:ser>
          <c:idx val="59"/>
          <c:order val="59"/>
          <c:tx>
            <c:strRef>
              <c:f>'New Revised'!$A$127:$B$127</c:f>
              <c:strCache>
                <c:ptCount val="2"/>
                <c:pt idx="0">
                  <c:v>Photovoltaic Module Production</c:v>
                </c:pt>
                <c:pt idx="1">
                  <c:v>Water </c:v>
                </c:pt>
              </c:strCache>
            </c:strRef>
          </c:tx>
          <c:spPr>
            <a:solidFill>
              <a:schemeClr val="accent6"/>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Revised'!$C$127:$F$127</c:f>
              <c:numCache>
                <c:formatCode>0.00E+00</c:formatCode>
                <c:ptCount val="4"/>
                <c:pt idx="0">
                  <c:v>418.99803395171466</c:v>
                </c:pt>
                <c:pt idx="1">
                  <c:v>447.68989540000001</c:v>
                </c:pt>
                <c:pt idx="2">
                  <c:v>451.4793507</c:v>
                </c:pt>
                <c:pt idx="3">
                  <c:v>395.75788</c:v>
                </c:pt>
              </c:numCache>
            </c:numRef>
          </c:val>
          <c:extLst>
            <c:ext xmlns:c16="http://schemas.microsoft.com/office/drawing/2014/chart" uri="{C3380CC4-5D6E-409C-BE32-E72D297353CC}">
              <c16:uniqueId val="{0000003C-1653-42C7-858B-0B11721E0949}"/>
            </c:ext>
          </c:extLst>
        </c:ser>
        <c:ser>
          <c:idx val="60"/>
          <c:order val="60"/>
          <c:tx>
            <c:strRef>
              <c:f>'New Revised'!$A$128:$B$128</c:f>
              <c:strCache>
                <c:ptCount val="2"/>
                <c:pt idx="0">
                  <c:v>Photovoltaic Module Production</c:v>
                </c:pt>
                <c:pt idx="1">
                  <c:v>Nuclear </c:v>
                </c:pt>
              </c:strCache>
            </c:strRef>
          </c:tx>
          <c:spPr>
            <a:solidFill>
              <a:schemeClr val="accent1">
                <a:lumMod val="6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Revised'!$C$128:$F$128</c:f>
              <c:numCache>
                <c:formatCode>0.00E+00</c:formatCode>
                <c:ptCount val="4"/>
                <c:pt idx="0">
                  <c:v>234.62712501314704</c:v>
                </c:pt>
                <c:pt idx="1">
                  <c:v>325.83727390000001</c:v>
                </c:pt>
                <c:pt idx="2">
                  <c:v>329.25944420000002</c:v>
                </c:pt>
                <c:pt idx="3">
                  <c:v>350.99387000000002</c:v>
                </c:pt>
              </c:numCache>
            </c:numRef>
          </c:val>
          <c:extLst>
            <c:ext xmlns:c16="http://schemas.microsoft.com/office/drawing/2014/chart" uri="{C3380CC4-5D6E-409C-BE32-E72D297353CC}">
              <c16:uniqueId val="{0000003D-1653-42C7-858B-0B11721E0949}"/>
            </c:ext>
          </c:extLst>
        </c:ser>
        <c:ser>
          <c:idx val="61"/>
          <c:order val="61"/>
          <c:tx>
            <c:strRef>
              <c:f>'New Revised'!$A$129:$B$129</c:f>
              <c:strCache>
                <c:ptCount val="2"/>
                <c:pt idx="0">
                  <c:v>Photovoltaic Module Production</c:v>
                </c:pt>
                <c:pt idx="1">
                  <c:v>Biomass</c:v>
                </c:pt>
              </c:strCache>
            </c:strRef>
          </c:tx>
          <c:spPr>
            <a:solidFill>
              <a:schemeClr val="accent2">
                <a:lumMod val="6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Revised'!$C$129:$F$129</c:f>
              <c:numCache>
                <c:formatCode>0.00E+00</c:formatCode>
                <c:ptCount val="4"/>
                <c:pt idx="0">
                  <c:v>89.66044604483784</c:v>
                </c:pt>
                <c:pt idx="1">
                  <c:v>87.791253000000012</c:v>
                </c:pt>
                <c:pt idx="2">
                  <c:v>88.64217099999999</c:v>
                </c:pt>
                <c:pt idx="3">
                  <c:v>85.769000000000005</c:v>
                </c:pt>
              </c:numCache>
            </c:numRef>
          </c:val>
          <c:extLst>
            <c:ext xmlns:c16="http://schemas.microsoft.com/office/drawing/2014/chart" uri="{C3380CC4-5D6E-409C-BE32-E72D297353CC}">
              <c16:uniqueId val="{0000003E-1653-42C7-858B-0B11721E0949}"/>
            </c:ext>
          </c:extLst>
        </c:ser>
        <c:ser>
          <c:idx val="62"/>
          <c:order val="62"/>
          <c:tx>
            <c:strRef>
              <c:f>'New Revised'!$A$130:$B$130</c:f>
              <c:strCache>
                <c:ptCount val="2"/>
                <c:pt idx="0">
                  <c:v>Photovoltaic Module Production</c:v>
                </c:pt>
                <c:pt idx="1">
                  <c:v>Wind, Solar, Geothermal </c:v>
                </c:pt>
              </c:strCache>
            </c:strRef>
          </c:tx>
          <c:spPr>
            <a:solidFill>
              <a:schemeClr val="accent3">
                <a:lumMod val="6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Revised'!$C$130:$F$130</c:f>
              <c:numCache>
                <c:formatCode>0.00E+00</c:formatCode>
                <c:ptCount val="4"/>
                <c:pt idx="0">
                  <c:v>25.160882003761202</c:v>
                </c:pt>
                <c:pt idx="1">
                  <c:v>41.401115300000008</c:v>
                </c:pt>
                <c:pt idx="2">
                  <c:v>41.902248400000012</c:v>
                </c:pt>
                <c:pt idx="3">
                  <c:v>49.836300000000001</c:v>
                </c:pt>
              </c:numCache>
            </c:numRef>
          </c:val>
          <c:extLst>
            <c:ext xmlns:c16="http://schemas.microsoft.com/office/drawing/2014/chart" uri="{C3380CC4-5D6E-409C-BE32-E72D297353CC}">
              <c16:uniqueId val="{0000003F-1653-42C7-858B-0B11721E0949}"/>
            </c:ext>
          </c:extLst>
        </c:ser>
        <c:ser>
          <c:idx val="63"/>
          <c:order val="63"/>
          <c:tx>
            <c:strRef>
              <c:f>'New Revised'!$A$131:$B$131</c:f>
              <c:strCache>
                <c:ptCount val="2"/>
                <c:pt idx="0">
                  <c:v>Photovoltaic Module Production</c:v>
                </c:pt>
                <c:pt idx="1">
                  <c:v>GWP (kg CO2-Eq) </c:v>
                </c:pt>
              </c:strCache>
            </c:strRef>
          </c:tx>
          <c:spPr>
            <a:solidFill>
              <a:schemeClr val="accent4">
                <a:lumMod val="60000"/>
              </a:schemeClr>
            </a:solidFill>
            <a:ln>
              <a:noFill/>
            </a:ln>
            <a:effectLst/>
          </c:spPr>
          <c:invertIfNegative val="0"/>
          <c:cat>
            <c:strRef>
              <c:f>'New Revised'!$C$67:$F$67</c:f>
              <c:strCache>
                <c:ptCount val="4"/>
                <c:pt idx="0">
                  <c:v>Scenario 1</c:v>
                </c:pt>
                <c:pt idx="1">
                  <c:v>Scenario 2</c:v>
                </c:pt>
                <c:pt idx="2">
                  <c:v>Scenario 3</c:v>
                </c:pt>
                <c:pt idx="3">
                  <c:v>Scenario 4</c:v>
                </c:pt>
              </c:strCache>
            </c:strRef>
          </c:cat>
          <c:val>
            <c:numRef>
              <c:f>'New Revised'!$C$131:$F$131</c:f>
              <c:numCache>
                <c:formatCode>0.00E+00</c:formatCode>
                <c:ptCount val="4"/>
                <c:pt idx="0">
                  <c:v>255.87019151673729</c:v>
                </c:pt>
                <c:pt idx="1">
                  <c:v>208.56293860000002</c:v>
                </c:pt>
                <c:pt idx="2">
                  <c:v>210.54689220000003</c:v>
                </c:pt>
                <c:pt idx="3">
                  <c:v>195.91400999999999</c:v>
                </c:pt>
              </c:numCache>
            </c:numRef>
          </c:val>
          <c:extLst>
            <c:ext xmlns:c16="http://schemas.microsoft.com/office/drawing/2014/chart" uri="{C3380CC4-5D6E-409C-BE32-E72D297353CC}">
              <c16:uniqueId val="{00000040-1653-42C7-858B-0B11721E0949}"/>
            </c:ext>
          </c:extLst>
        </c:ser>
        <c:dLbls>
          <c:showLegendKey val="0"/>
          <c:showVal val="0"/>
          <c:showCatName val="0"/>
          <c:showSerName val="0"/>
          <c:showPercent val="0"/>
          <c:showBubbleSize val="0"/>
        </c:dLbls>
        <c:gapWidth val="219"/>
        <c:axId val="355354256"/>
        <c:axId val="355333872"/>
      </c:barChart>
      <c:catAx>
        <c:axId val="355354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333872"/>
        <c:crosses val="autoZero"/>
        <c:auto val="1"/>
        <c:lblAlgn val="ctr"/>
        <c:lblOffset val="100"/>
        <c:noMultiLvlLbl val="0"/>
      </c:catAx>
      <c:valAx>
        <c:axId val="355333872"/>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354256"/>
        <c:crosses val="autoZero"/>
        <c:crossBetween val="between"/>
      </c:valAx>
      <c:spPr>
        <a:noFill/>
        <a:ln>
          <a:noFill/>
        </a:ln>
        <a:effectLst/>
      </c:spPr>
    </c:plotArea>
    <c:legend>
      <c:legendPos val="b"/>
      <c:layout>
        <c:manualLayout>
          <c:xMode val="edge"/>
          <c:yMode val="edge"/>
          <c:x val="5.4303302642042417E-4"/>
          <c:y val="0.37536662172989621"/>
          <c:w val="0.95904011277722923"/>
          <c:h val="0.62430069626978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15.sv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jpeg"/><Relationship Id="rId2" Type="http://schemas.microsoft.com/office/2007/relationships/hdphoto" Target="../media/hdphoto1.wdp"/><Relationship Id="rId16" Type="http://schemas.openxmlformats.org/officeDocument/2006/relationships/image" Target="../media/image18.svg"/><Relationship Id="rId1" Type="http://schemas.openxmlformats.org/officeDocument/2006/relationships/image" Target="../media/image4.png"/><Relationship Id="rId6" Type="http://schemas.openxmlformats.org/officeDocument/2006/relationships/image" Target="../media/image8.svg"/><Relationship Id="rId11" Type="http://schemas.openxmlformats.org/officeDocument/2006/relationships/image" Target="../media/image13.sv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jpeg"/><Relationship Id="rId14" Type="http://schemas.openxmlformats.org/officeDocument/2006/relationships/image" Target="../media/image16.png"/></Relationships>
</file>

<file path=xl/drawings/_rels/drawing8.xml.rels><?xml version="1.0" encoding="UTF-8" standalone="yes"?>
<Relationships xmlns="http://schemas.openxmlformats.org/package/2006/relationships"><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 Id="rId9" Type="http://schemas.openxmlformats.org/officeDocument/2006/relationships/chart" Target="../charts/chart22.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30.xml"/><Relationship Id="rId3" Type="http://schemas.openxmlformats.org/officeDocument/2006/relationships/chart" Target="../charts/chart25.xml"/><Relationship Id="rId7" Type="http://schemas.openxmlformats.org/officeDocument/2006/relationships/chart" Target="../charts/chart29.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5" Type="http://schemas.openxmlformats.org/officeDocument/2006/relationships/chart" Target="../charts/chart27.xml"/><Relationship Id="rId4" Type="http://schemas.openxmlformats.org/officeDocument/2006/relationships/chart" Target="../charts/chart26.xml"/><Relationship Id="rId9" Type="http://schemas.openxmlformats.org/officeDocument/2006/relationships/chart" Target="../charts/chart31.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3.svg"/><Relationship Id="rId13" Type="http://schemas.openxmlformats.org/officeDocument/2006/relationships/image" Target="../media/image10.svg"/><Relationship Id="rId18" Type="http://schemas.openxmlformats.org/officeDocument/2006/relationships/image" Target="../media/image23.svg"/><Relationship Id="rId3" Type="http://schemas.openxmlformats.org/officeDocument/2006/relationships/image" Target="../media/image17.png"/><Relationship Id="rId7" Type="http://schemas.openxmlformats.org/officeDocument/2006/relationships/image" Target="../media/image12.png"/><Relationship Id="rId12" Type="http://schemas.openxmlformats.org/officeDocument/2006/relationships/image" Target="../media/image9.png"/><Relationship Id="rId17" Type="http://schemas.openxmlformats.org/officeDocument/2006/relationships/image" Target="../media/image22.png"/><Relationship Id="rId2" Type="http://schemas.openxmlformats.org/officeDocument/2006/relationships/image" Target="../media/image16.png"/><Relationship Id="rId16" Type="http://schemas.openxmlformats.org/officeDocument/2006/relationships/image" Target="../media/image4.png"/><Relationship Id="rId20" Type="http://schemas.openxmlformats.org/officeDocument/2006/relationships/image" Target="../media/image25.svg"/><Relationship Id="rId1" Type="http://schemas.openxmlformats.org/officeDocument/2006/relationships/image" Target="../media/image6.png"/><Relationship Id="rId6" Type="http://schemas.openxmlformats.org/officeDocument/2006/relationships/image" Target="../media/image21.svg"/><Relationship Id="rId11" Type="http://schemas.openxmlformats.org/officeDocument/2006/relationships/image" Target="../media/image15.svg"/><Relationship Id="rId5" Type="http://schemas.openxmlformats.org/officeDocument/2006/relationships/image" Target="../media/image7.png"/><Relationship Id="rId15" Type="http://schemas.microsoft.com/office/2007/relationships/hdphoto" Target="../media/hdphoto1.wdp"/><Relationship Id="rId10" Type="http://schemas.openxmlformats.org/officeDocument/2006/relationships/image" Target="../media/image14.png"/><Relationship Id="rId19" Type="http://schemas.openxmlformats.org/officeDocument/2006/relationships/image" Target="../media/image24.png"/><Relationship Id="rId4" Type="http://schemas.openxmlformats.org/officeDocument/2006/relationships/image" Target="../media/image18.svg"/><Relationship Id="rId9" Type="http://schemas.openxmlformats.org/officeDocument/2006/relationships/image" Target="../media/image11.jpeg"/><Relationship Id="rId14" Type="http://schemas.openxmlformats.org/officeDocument/2006/relationships/image" Target="../media/image5.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3.svg"/><Relationship Id="rId13" Type="http://schemas.openxmlformats.org/officeDocument/2006/relationships/image" Target="../media/image10.svg"/><Relationship Id="rId18" Type="http://schemas.openxmlformats.org/officeDocument/2006/relationships/image" Target="../media/image23.svg"/><Relationship Id="rId3" Type="http://schemas.openxmlformats.org/officeDocument/2006/relationships/image" Target="../media/image17.png"/><Relationship Id="rId7" Type="http://schemas.openxmlformats.org/officeDocument/2006/relationships/image" Target="../media/image12.png"/><Relationship Id="rId12" Type="http://schemas.openxmlformats.org/officeDocument/2006/relationships/image" Target="../media/image9.png"/><Relationship Id="rId17" Type="http://schemas.openxmlformats.org/officeDocument/2006/relationships/image" Target="../media/image22.png"/><Relationship Id="rId2" Type="http://schemas.openxmlformats.org/officeDocument/2006/relationships/image" Target="../media/image16.png"/><Relationship Id="rId16" Type="http://schemas.openxmlformats.org/officeDocument/2006/relationships/image" Target="../media/image4.png"/><Relationship Id="rId20" Type="http://schemas.openxmlformats.org/officeDocument/2006/relationships/image" Target="../media/image25.svg"/><Relationship Id="rId1" Type="http://schemas.openxmlformats.org/officeDocument/2006/relationships/image" Target="../media/image6.png"/><Relationship Id="rId6" Type="http://schemas.openxmlformats.org/officeDocument/2006/relationships/image" Target="../media/image21.svg"/><Relationship Id="rId11" Type="http://schemas.openxmlformats.org/officeDocument/2006/relationships/image" Target="../media/image15.svg"/><Relationship Id="rId5" Type="http://schemas.openxmlformats.org/officeDocument/2006/relationships/image" Target="../media/image7.png"/><Relationship Id="rId15" Type="http://schemas.microsoft.com/office/2007/relationships/hdphoto" Target="../media/hdphoto1.wdp"/><Relationship Id="rId10" Type="http://schemas.openxmlformats.org/officeDocument/2006/relationships/image" Target="../media/image14.png"/><Relationship Id="rId19" Type="http://schemas.openxmlformats.org/officeDocument/2006/relationships/image" Target="../media/image24.png"/><Relationship Id="rId4" Type="http://schemas.openxmlformats.org/officeDocument/2006/relationships/image" Target="../media/image18.svg"/><Relationship Id="rId9" Type="http://schemas.openxmlformats.org/officeDocument/2006/relationships/image" Target="../media/image11.jpeg"/><Relationship Id="rId14" Type="http://schemas.openxmlformats.org/officeDocument/2006/relationships/image" Target="../media/image5.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3.svg"/><Relationship Id="rId13" Type="http://schemas.openxmlformats.org/officeDocument/2006/relationships/image" Target="../media/image10.svg"/><Relationship Id="rId18" Type="http://schemas.openxmlformats.org/officeDocument/2006/relationships/image" Target="../media/image23.svg"/><Relationship Id="rId3" Type="http://schemas.openxmlformats.org/officeDocument/2006/relationships/image" Target="../media/image17.png"/><Relationship Id="rId7" Type="http://schemas.openxmlformats.org/officeDocument/2006/relationships/image" Target="../media/image12.png"/><Relationship Id="rId12" Type="http://schemas.openxmlformats.org/officeDocument/2006/relationships/image" Target="../media/image9.png"/><Relationship Id="rId17" Type="http://schemas.openxmlformats.org/officeDocument/2006/relationships/image" Target="../media/image22.png"/><Relationship Id="rId2" Type="http://schemas.openxmlformats.org/officeDocument/2006/relationships/image" Target="../media/image16.png"/><Relationship Id="rId16" Type="http://schemas.openxmlformats.org/officeDocument/2006/relationships/image" Target="../media/image4.png"/><Relationship Id="rId20" Type="http://schemas.openxmlformats.org/officeDocument/2006/relationships/image" Target="../media/image25.svg"/><Relationship Id="rId1" Type="http://schemas.openxmlformats.org/officeDocument/2006/relationships/image" Target="../media/image6.png"/><Relationship Id="rId6" Type="http://schemas.openxmlformats.org/officeDocument/2006/relationships/image" Target="../media/image21.svg"/><Relationship Id="rId11" Type="http://schemas.openxmlformats.org/officeDocument/2006/relationships/image" Target="../media/image15.svg"/><Relationship Id="rId5" Type="http://schemas.openxmlformats.org/officeDocument/2006/relationships/image" Target="../media/image7.png"/><Relationship Id="rId15" Type="http://schemas.microsoft.com/office/2007/relationships/hdphoto" Target="../media/hdphoto1.wdp"/><Relationship Id="rId10" Type="http://schemas.openxmlformats.org/officeDocument/2006/relationships/image" Target="../media/image14.png"/><Relationship Id="rId19" Type="http://schemas.openxmlformats.org/officeDocument/2006/relationships/image" Target="../media/image24.png"/><Relationship Id="rId4" Type="http://schemas.openxmlformats.org/officeDocument/2006/relationships/image" Target="../media/image18.svg"/><Relationship Id="rId9" Type="http://schemas.openxmlformats.org/officeDocument/2006/relationships/image" Target="../media/image11.jpeg"/><Relationship Id="rId14" Type="http://schemas.openxmlformats.org/officeDocument/2006/relationships/image" Target="../media/image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3.svg"/><Relationship Id="rId13" Type="http://schemas.openxmlformats.org/officeDocument/2006/relationships/image" Target="../media/image10.svg"/><Relationship Id="rId18" Type="http://schemas.openxmlformats.org/officeDocument/2006/relationships/image" Target="../media/image23.svg"/><Relationship Id="rId3" Type="http://schemas.openxmlformats.org/officeDocument/2006/relationships/image" Target="../media/image17.png"/><Relationship Id="rId7" Type="http://schemas.openxmlformats.org/officeDocument/2006/relationships/image" Target="../media/image12.png"/><Relationship Id="rId12" Type="http://schemas.openxmlformats.org/officeDocument/2006/relationships/image" Target="../media/image9.png"/><Relationship Id="rId17" Type="http://schemas.openxmlformats.org/officeDocument/2006/relationships/image" Target="../media/image22.png"/><Relationship Id="rId2" Type="http://schemas.openxmlformats.org/officeDocument/2006/relationships/image" Target="../media/image16.png"/><Relationship Id="rId16" Type="http://schemas.openxmlformats.org/officeDocument/2006/relationships/image" Target="../media/image4.png"/><Relationship Id="rId20" Type="http://schemas.openxmlformats.org/officeDocument/2006/relationships/image" Target="../media/image25.svg"/><Relationship Id="rId1" Type="http://schemas.openxmlformats.org/officeDocument/2006/relationships/image" Target="../media/image6.png"/><Relationship Id="rId6" Type="http://schemas.openxmlformats.org/officeDocument/2006/relationships/image" Target="../media/image21.svg"/><Relationship Id="rId11" Type="http://schemas.openxmlformats.org/officeDocument/2006/relationships/image" Target="../media/image15.svg"/><Relationship Id="rId5" Type="http://schemas.openxmlformats.org/officeDocument/2006/relationships/image" Target="../media/image7.png"/><Relationship Id="rId15" Type="http://schemas.microsoft.com/office/2007/relationships/hdphoto" Target="../media/hdphoto1.wdp"/><Relationship Id="rId10" Type="http://schemas.openxmlformats.org/officeDocument/2006/relationships/image" Target="../media/image14.png"/><Relationship Id="rId19" Type="http://schemas.openxmlformats.org/officeDocument/2006/relationships/image" Target="../media/image24.png"/><Relationship Id="rId4" Type="http://schemas.openxmlformats.org/officeDocument/2006/relationships/image" Target="../media/image18.svg"/><Relationship Id="rId9" Type="http://schemas.openxmlformats.org/officeDocument/2006/relationships/image" Target="../media/image11.jpeg"/><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3848100</xdr:colOff>
      <xdr:row>0</xdr:row>
      <xdr:rowOff>0</xdr:rowOff>
    </xdr:from>
    <xdr:to>
      <xdr:col>15</xdr:col>
      <xdr:colOff>523875</xdr:colOff>
      <xdr:row>13</xdr:row>
      <xdr:rowOff>44980</xdr:rowOff>
    </xdr:to>
    <xdr:pic>
      <xdr:nvPicPr>
        <xdr:cNvPr id="2" name="Picture 1">
          <a:extLst>
            <a:ext uri="{FF2B5EF4-FFF2-40B4-BE49-F238E27FC236}">
              <a16:creationId xmlns:a16="http://schemas.microsoft.com/office/drawing/2014/main" id="{3D6B21A4-85F5-42A3-BA81-BF94323D1BB6}"/>
            </a:ext>
          </a:extLst>
        </xdr:cNvPr>
        <xdr:cNvPicPr>
          <a:picLocks noChangeAspect="1"/>
        </xdr:cNvPicPr>
      </xdr:nvPicPr>
      <xdr:blipFill>
        <a:blip xmlns:r="http://schemas.openxmlformats.org/officeDocument/2006/relationships" r:embed="rId1"/>
        <a:stretch>
          <a:fillRect/>
        </a:stretch>
      </xdr:blipFill>
      <xdr:spPr>
        <a:xfrm>
          <a:off x="18697575" y="0"/>
          <a:ext cx="6638925" cy="25214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1843767</xdr:colOff>
      <xdr:row>47</xdr:row>
      <xdr:rowOff>152400</xdr:rowOff>
    </xdr:from>
    <xdr:to>
      <xdr:col>11</xdr:col>
      <xdr:colOff>1721303</xdr:colOff>
      <xdr:row>62</xdr:row>
      <xdr:rowOff>38100</xdr:rowOff>
    </xdr:to>
    <xdr:graphicFrame macro="">
      <xdr:nvGraphicFramePr>
        <xdr:cNvPr id="22" name="Chart 21">
          <a:extLst>
            <a:ext uri="{FF2B5EF4-FFF2-40B4-BE49-F238E27FC236}">
              <a16:creationId xmlns:a16="http://schemas.microsoft.com/office/drawing/2014/main" id="{00000000-0008-0000-03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1904999</xdr:colOff>
      <xdr:row>47</xdr:row>
      <xdr:rowOff>111578</xdr:rowOff>
    </xdr:from>
    <xdr:to>
      <xdr:col>27</xdr:col>
      <xdr:colOff>1782535</xdr:colOff>
      <xdr:row>61</xdr:row>
      <xdr:rowOff>187778</xdr:rowOff>
    </xdr:to>
    <xdr:graphicFrame macro="">
      <xdr:nvGraphicFramePr>
        <xdr:cNvPr id="24" name="Chart 23">
          <a:extLst>
            <a:ext uri="{FF2B5EF4-FFF2-40B4-BE49-F238E27FC236}">
              <a16:creationId xmlns:a16="http://schemas.microsoft.com/office/drawing/2014/main" id="{00000000-0008-0000-03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1986643</xdr:colOff>
      <xdr:row>47</xdr:row>
      <xdr:rowOff>111578</xdr:rowOff>
    </xdr:from>
    <xdr:to>
      <xdr:col>43</xdr:col>
      <xdr:colOff>1836964</xdr:colOff>
      <xdr:row>61</xdr:row>
      <xdr:rowOff>187778</xdr:rowOff>
    </xdr:to>
    <xdr:graphicFrame macro="">
      <xdr:nvGraphicFramePr>
        <xdr:cNvPr id="26" name="Chart 25">
          <a:extLst>
            <a:ext uri="{FF2B5EF4-FFF2-40B4-BE49-F238E27FC236}">
              <a16:creationId xmlns:a16="http://schemas.microsoft.com/office/drawing/2014/main" id="{00000000-0008-0000-0300-00001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2204356</xdr:colOff>
      <xdr:row>47</xdr:row>
      <xdr:rowOff>125186</xdr:rowOff>
    </xdr:from>
    <xdr:to>
      <xdr:col>54</xdr:col>
      <xdr:colOff>2078717</xdr:colOff>
      <xdr:row>62</xdr:row>
      <xdr:rowOff>14968</xdr:rowOff>
    </xdr:to>
    <xdr:graphicFrame macro="">
      <xdr:nvGraphicFramePr>
        <xdr:cNvPr id="27" name="Chart 26">
          <a:extLst>
            <a:ext uri="{FF2B5EF4-FFF2-40B4-BE49-F238E27FC236}">
              <a16:creationId xmlns:a16="http://schemas.microsoft.com/office/drawing/2014/main" id="{00000000-0008-0000-0300-00001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38</xdr:col>
      <xdr:colOff>0</xdr:colOff>
      <xdr:row>0</xdr:row>
      <xdr:rowOff>0</xdr:rowOff>
    </xdr:from>
    <xdr:to>
      <xdr:col>56</xdr:col>
      <xdr:colOff>84093</xdr:colOff>
      <xdr:row>21</xdr:row>
      <xdr:rowOff>102173</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23164800" y="0"/>
          <a:ext cx="11060068" cy="41058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1447799</xdr:colOff>
      <xdr:row>12</xdr:row>
      <xdr:rowOff>85725</xdr:rowOff>
    </xdr:from>
    <xdr:to>
      <xdr:col>9</xdr:col>
      <xdr:colOff>28574</xdr:colOff>
      <xdr:row>36</xdr:row>
      <xdr:rowOff>161925</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228600</xdr:colOff>
      <xdr:row>11</xdr:row>
      <xdr:rowOff>28575</xdr:rowOff>
    </xdr:from>
    <xdr:to>
      <xdr:col>20</xdr:col>
      <xdr:colOff>268292</xdr:colOff>
      <xdr:row>19</xdr:row>
      <xdr:rowOff>0</xdr:rowOff>
    </xdr:to>
    <xdr:pic>
      <xdr:nvPicPr>
        <xdr:cNvPr id="2" name="Picture 1">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944350" y="2143125"/>
          <a:ext cx="4306892" cy="150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19</xdr:col>
      <xdr:colOff>28574</xdr:colOff>
      <xdr:row>0</xdr:row>
      <xdr:rowOff>0</xdr:rowOff>
    </xdr:from>
    <xdr:to>
      <xdr:col>33</xdr:col>
      <xdr:colOff>171450</xdr:colOff>
      <xdr:row>24</xdr:row>
      <xdr:rowOff>133350</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33337</xdr:colOff>
      <xdr:row>25</xdr:row>
      <xdr:rowOff>28575</xdr:rowOff>
    </xdr:from>
    <xdr:to>
      <xdr:col>33</xdr:col>
      <xdr:colOff>142875</xdr:colOff>
      <xdr:row>49</xdr:row>
      <xdr:rowOff>180975</xdr:rowOff>
    </xdr:to>
    <xdr:graphicFrame macro="">
      <xdr:nvGraphicFramePr>
        <xdr:cNvPr id="5" name="Chart 4">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452437</xdr:colOff>
      <xdr:row>0</xdr:row>
      <xdr:rowOff>0</xdr:rowOff>
    </xdr:from>
    <xdr:to>
      <xdr:col>43</xdr:col>
      <xdr:colOff>342901</xdr:colOff>
      <xdr:row>20</xdr:row>
      <xdr:rowOff>171450</xdr:rowOff>
    </xdr:to>
    <xdr:graphicFrame macro="">
      <xdr:nvGraphicFramePr>
        <xdr:cNvPr id="6" name="Chart 5">
          <a:extLst>
            <a:ext uri="{FF2B5EF4-FFF2-40B4-BE49-F238E27FC236}">
              <a16:creationId xmlns:a16="http://schemas.microsoft.com/office/drawing/2014/main" id="{00000000-0008-0000-08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452436</xdr:colOff>
      <xdr:row>22</xdr:row>
      <xdr:rowOff>114300</xdr:rowOff>
    </xdr:from>
    <xdr:to>
      <xdr:col>43</xdr:col>
      <xdr:colOff>342900</xdr:colOff>
      <xdr:row>43</xdr:row>
      <xdr:rowOff>95250</xdr:rowOff>
    </xdr:to>
    <xdr:graphicFrame macro="">
      <xdr:nvGraphicFramePr>
        <xdr:cNvPr id="7" name="Chart 6">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90487</xdr:colOff>
      <xdr:row>52</xdr:row>
      <xdr:rowOff>90487</xdr:rowOff>
    </xdr:from>
    <xdr:to>
      <xdr:col>24</xdr:col>
      <xdr:colOff>219075</xdr:colOff>
      <xdr:row>75</xdr:row>
      <xdr:rowOff>161925</xdr:rowOff>
    </xdr:to>
    <xdr:graphicFrame macro="">
      <xdr:nvGraphicFramePr>
        <xdr:cNvPr id="8" name="Chart 7">
          <a:extLst>
            <a:ext uri="{FF2B5EF4-FFF2-40B4-BE49-F238E27FC236}">
              <a16:creationId xmlns:a16="http://schemas.microsoft.com/office/drawing/2014/main" id="{00000000-0008-0000-08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109536</xdr:colOff>
      <xdr:row>76</xdr:row>
      <xdr:rowOff>138112</xdr:rowOff>
    </xdr:from>
    <xdr:to>
      <xdr:col>24</xdr:col>
      <xdr:colOff>247649</xdr:colOff>
      <xdr:row>100</xdr:row>
      <xdr:rowOff>0</xdr:rowOff>
    </xdr:to>
    <xdr:graphicFrame macro="">
      <xdr:nvGraphicFramePr>
        <xdr:cNvPr id="9" name="Chart 8">
          <a:extLst>
            <a:ext uri="{FF2B5EF4-FFF2-40B4-BE49-F238E27FC236}">
              <a16:creationId xmlns:a16="http://schemas.microsoft.com/office/drawing/2014/main" id="{00000000-0008-0000-08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45</xdr:row>
      <xdr:rowOff>14287</xdr:rowOff>
    </xdr:from>
    <xdr:to>
      <xdr:col>1</xdr:col>
      <xdr:colOff>571500</xdr:colOff>
      <xdr:row>63</xdr:row>
      <xdr:rowOff>9525</xdr:rowOff>
    </xdr:to>
    <xdr:graphicFrame macro="">
      <xdr:nvGraphicFramePr>
        <xdr:cNvPr id="10" name="Chart 9">
          <a:extLst>
            <a:ext uri="{FF2B5EF4-FFF2-40B4-BE49-F238E27FC236}">
              <a16:creationId xmlns:a16="http://schemas.microsoft.com/office/drawing/2014/main" id="{00000000-0008-0000-08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71437</xdr:colOff>
      <xdr:row>45</xdr:row>
      <xdr:rowOff>14286</xdr:rowOff>
    </xdr:from>
    <xdr:to>
      <xdr:col>9</xdr:col>
      <xdr:colOff>376237</xdr:colOff>
      <xdr:row>63</xdr:row>
      <xdr:rowOff>19049</xdr:rowOff>
    </xdr:to>
    <xdr:graphicFrame macro="">
      <xdr:nvGraphicFramePr>
        <xdr:cNvPr id="11" name="Chart 10">
          <a:extLst>
            <a:ext uri="{FF2B5EF4-FFF2-40B4-BE49-F238E27FC236}">
              <a16:creationId xmlns:a16="http://schemas.microsoft.com/office/drawing/2014/main" id="{00000000-0008-0000-08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355787</xdr:colOff>
      <xdr:row>5</xdr:row>
      <xdr:rowOff>143436</xdr:rowOff>
    </xdr:from>
    <xdr:to>
      <xdr:col>3</xdr:col>
      <xdr:colOff>333001</xdr:colOff>
      <xdr:row>10</xdr:row>
      <xdr:rowOff>124387</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2451287" y="1667436"/>
          <a:ext cx="682064" cy="933451"/>
          <a:chOff x="1327801" y="3675141"/>
          <a:chExt cx="1695407" cy="1757480"/>
        </a:xfrm>
        <a:effectLst>
          <a:outerShdw blurRad="76200" dir="18900000" sy="23000" kx="-1200000" algn="bl" rotWithShape="0">
            <a:prstClr val="black">
              <a:alpha val="20000"/>
            </a:prstClr>
          </a:outerShdw>
        </a:effectLst>
      </xdr:grpSpPr>
      <xdr:grpSp>
        <xdr:nvGrpSpPr>
          <xdr:cNvPr id="3" name="Group 2">
            <a:extLst>
              <a:ext uri="{FF2B5EF4-FFF2-40B4-BE49-F238E27FC236}">
                <a16:creationId xmlns:a16="http://schemas.microsoft.com/office/drawing/2014/main" id="{00000000-0008-0000-0A00-000003000000}"/>
              </a:ext>
            </a:extLst>
          </xdr:cNvPr>
          <xdr:cNvGrpSpPr/>
        </xdr:nvGrpSpPr>
        <xdr:grpSpPr>
          <a:xfrm>
            <a:off x="1327801" y="4183796"/>
            <a:ext cx="1695407" cy="1248825"/>
            <a:chOff x="1327801" y="4183796"/>
            <a:chExt cx="1695407" cy="1248825"/>
          </a:xfrm>
        </xdr:grpSpPr>
        <xdr:sp macro="" textlink="">
          <xdr:nvSpPr>
            <xdr:cNvPr id="10" name="Freeform: Shape 9">
              <a:extLst>
                <a:ext uri="{FF2B5EF4-FFF2-40B4-BE49-F238E27FC236}">
                  <a16:creationId xmlns:a16="http://schemas.microsoft.com/office/drawing/2014/main" id="{00000000-0008-0000-0A00-00000A000000}"/>
                </a:ext>
              </a:extLst>
            </xdr:cNvPr>
            <xdr:cNvSpPr/>
          </xdr:nvSpPr>
          <xdr:spPr>
            <a:xfrm>
              <a:off x="1532741" y="4183796"/>
              <a:ext cx="1304159" cy="335914"/>
            </a:xfrm>
            <a:custGeom>
              <a:avLst/>
              <a:gdLst>
                <a:gd name="connsiteX0" fmla="*/ 1147903 w 1304159"/>
                <a:gd name="connsiteY0" fmla="*/ 156257 h 335914"/>
                <a:gd name="connsiteX1" fmla="*/ 986932 w 1304159"/>
                <a:gd name="connsiteY1" fmla="*/ 156257 h 335914"/>
                <a:gd name="connsiteX2" fmla="*/ 830675 w 1304159"/>
                <a:gd name="connsiteY2" fmla="*/ 0 h 335914"/>
                <a:gd name="connsiteX3" fmla="*/ 652080 w 1304159"/>
                <a:gd name="connsiteY3" fmla="*/ 89279 h 335914"/>
                <a:gd name="connsiteX4" fmla="*/ 428845 w 1304159"/>
                <a:gd name="connsiteY4" fmla="*/ 44640 h 335914"/>
                <a:gd name="connsiteX5" fmla="*/ 339547 w 1304159"/>
                <a:gd name="connsiteY5" fmla="*/ 156257 h 335914"/>
                <a:gd name="connsiteX6" fmla="*/ 156257 w 1304159"/>
                <a:gd name="connsiteY6" fmla="*/ 156257 h 335914"/>
                <a:gd name="connsiteX7" fmla="*/ 0 w 1304159"/>
                <a:gd name="connsiteY7" fmla="*/ 335840 h 335914"/>
                <a:gd name="connsiteX8" fmla="*/ 1304160 w 1304159"/>
                <a:gd name="connsiteY8" fmla="*/ 335914 h 335914"/>
                <a:gd name="connsiteX9" fmla="*/ 1147903 w 1304159"/>
                <a:gd name="connsiteY9" fmla="*/ 156257 h 3359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304159" h="335914">
                  <a:moveTo>
                    <a:pt x="1147903" y="156257"/>
                  </a:moveTo>
                  <a:lnTo>
                    <a:pt x="986932" y="156257"/>
                  </a:lnTo>
                  <a:lnTo>
                    <a:pt x="830675" y="0"/>
                  </a:lnTo>
                  <a:lnTo>
                    <a:pt x="652080" y="89279"/>
                  </a:lnTo>
                  <a:lnTo>
                    <a:pt x="428845" y="44640"/>
                  </a:lnTo>
                  <a:lnTo>
                    <a:pt x="339547" y="156257"/>
                  </a:lnTo>
                  <a:lnTo>
                    <a:pt x="156257" y="156257"/>
                  </a:lnTo>
                  <a:lnTo>
                    <a:pt x="0" y="335840"/>
                  </a:lnTo>
                  <a:lnTo>
                    <a:pt x="1304160" y="335914"/>
                  </a:lnTo>
                  <a:lnTo>
                    <a:pt x="1147903" y="156257"/>
                  </a:lnTo>
                  <a:close/>
                </a:path>
              </a:pathLst>
            </a:custGeom>
            <a:solidFill>
              <a:schemeClr val="accent5">
                <a:lumMod val="60000"/>
                <a:lumOff val="40000"/>
              </a:schemeClr>
            </a:solidFill>
            <a:ln w="18554"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 name="Freeform: Shape 10">
              <a:extLst>
                <a:ext uri="{FF2B5EF4-FFF2-40B4-BE49-F238E27FC236}">
                  <a16:creationId xmlns:a16="http://schemas.microsoft.com/office/drawing/2014/main" id="{00000000-0008-0000-0A00-00000B000000}"/>
                </a:ext>
              </a:extLst>
            </xdr:cNvPr>
            <xdr:cNvSpPr/>
          </xdr:nvSpPr>
          <xdr:spPr>
            <a:xfrm>
              <a:off x="1327801" y="5134522"/>
              <a:ext cx="1695407" cy="298099"/>
            </a:xfrm>
            <a:custGeom>
              <a:avLst/>
              <a:gdLst>
                <a:gd name="connsiteX0" fmla="*/ 1695408 w 1695407"/>
                <a:gd name="connsiteY0" fmla="*/ 167684 h 298099"/>
                <a:gd name="connsiteX1" fmla="*/ 1205733 w 1695407"/>
                <a:gd name="connsiteY1" fmla="*/ 167684 h 298099"/>
                <a:gd name="connsiteX2" fmla="*/ 1191903 w 1695407"/>
                <a:gd name="connsiteY2" fmla="*/ 23431 h 298099"/>
                <a:gd name="connsiteX3" fmla="*/ 1047650 w 1695407"/>
                <a:gd name="connsiteY3" fmla="*/ 37262 h 298099"/>
                <a:gd name="connsiteX4" fmla="*/ 1047650 w 1695407"/>
                <a:gd name="connsiteY4" fmla="*/ 167684 h 298099"/>
                <a:gd name="connsiteX5" fmla="*/ 647292 w 1695407"/>
                <a:gd name="connsiteY5" fmla="*/ 167684 h 298099"/>
                <a:gd name="connsiteX6" fmla="*/ 633442 w 1695407"/>
                <a:gd name="connsiteY6" fmla="*/ 23433 h 298099"/>
                <a:gd name="connsiteX7" fmla="*/ 489190 w 1695407"/>
                <a:gd name="connsiteY7" fmla="*/ 37285 h 298099"/>
                <a:gd name="connsiteX8" fmla="*/ 489190 w 1695407"/>
                <a:gd name="connsiteY8" fmla="*/ 167684 h 298099"/>
                <a:gd name="connsiteX9" fmla="*/ 0 w 1695407"/>
                <a:gd name="connsiteY9" fmla="*/ 167684 h 298099"/>
                <a:gd name="connsiteX10" fmla="*/ 0 w 1695407"/>
                <a:gd name="connsiteY10" fmla="*/ 242207 h 298099"/>
                <a:gd name="connsiteX11" fmla="*/ 93154 w 1695407"/>
                <a:gd name="connsiteY11" fmla="*/ 242207 h 298099"/>
                <a:gd name="connsiteX12" fmla="*/ 93154 w 1695407"/>
                <a:gd name="connsiteY12" fmla="*/ 298100 h 298099"/>
                <a:gd name="connsiteX13" fmla="*/ 260832 w 1695407"/>
                <a:gd name="connsiteY13" fmla="*/ 298100 h 298099"/>
                <a:gd name="connsiteX14" fmla="*/ 260832 w 1695407"/>
                <a:gd name="connsiteY14" fmla="*/ 242207 h 298099"/>
                <a:gd name="connsiteX15" fmla="*/ 428510 w 1695407"/>
                <a:gd name="connsiteY15" fmla="*/ 242207 h 298099"/>
                <a:gd name="connsiteX16" fmla="*/ 428510 w 1695407"/>
                <a:gd name="connsiteY16" fmla="*/ 298100 h 298099"/>
                <a:gd name="connsiteX17" fmla="*/ 596187 w 1695407"/>
                <a:gd name="connsiteY17" fmla="*/ 298100 h 298099"/>
                <a:gd name="connsiteX18" fmla="*/ 596187 w 1695407"/>
                <a:gd name="connsiteY18" fmla="*/ 242207 h 298099"/>
                <a:gd name="connsiteX19" fmla="*/ 763865 w 1695407"/>
                <a:gd name="connsiteY19" fmla="*/ 242207 h 298099"/>
                <a:gd name="connsiteX20" fmla="*/ 763865 w 1695407"/>
                <a:gd name="connsiteY20" fmla="*/ 298100 h 298099"/>
                <a:gd name="connsiteX21" fmla="*/ 931543 w 1695407"/>
                <a:gd name="connsiteY21" fmla="*/ 298100 h 298099"/>
                <a:gd name="connsiteX22" fmla="*/ 931543 w 1695407"/>
                <a:gd name="connsiteY22" fmla="*/ 242207 h 298099"/>
                <a:gd name="connsiteX23" fmla="*/ 1099220 w 1695407"/>
                <a:gd name="connsiteY23" fmla="*/ 242207 h 298099"/>
                <a:gd name="connsiteX24" fmla="*/ 1099220 w 1695407"/>
                <a:gd name="connsiteY24" fmla="*/ 298100 h 298099"/>
                <a:gd name="connsiteX25" fmla="*/ 1266898 w 1695407"/>
                <a:gd name="connsiteY25" fmla="*/ 298100 h 298099"/>
                <a:gd name="connsiteX26" fmla="*/ 1266898 w 1695407"/>
                <a:gd name="connsiteY26" fmla="*/ 242207 h 298099"/>
                <a:gd name="connsiteX27" fmla="*/ 1434576 w 1695407"/>
                <a:gd name="connsiteY27" fmla="*/ 242207 h 298099"/>
                <a:gd name="connsiteX28" fmla="*/ 1434576 w 1695407"/>
                <a:gd name="connsiteY28" fmla="*/ 298100 h 298099"/>
                <a:gd name="connsiteX29" fmla="*/ 1602254 w 1695407"/>
                <a:gd name="connsiteY29" fmla="*/ 298100 h 298099"/>
                <a:gd name="connsiteX30" fmla="*/ 1602254 w 1695407"/>
                <a:gd name="connsiteY30" fmla="*/ 242207 h 298099"/>
                <a:gd name="connsiteX31" fmla="*/ 1695408 w 1695407"/>
                <a:gd name="connsiteY31" fmla="*/ 242207 h 29809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Lst>
              <a:rect l="l" t="t" r="r" b="b"/>
              <a:pathLst>
                <a:path w="1695407" h="298099">
                  <a:moveTo>
                    <a:pt x="1695408" y="167684"/>
                  </a:moveTo>
                  <a:lnTo>
                    <a:pt x="1205733" y="167684"/>
                  </a:lnTo>
                  <a:cubicBezTo>
                    <a:pt x="1241748" y="124030"/>
                    <a:pt x="1235556" y="59446"/>
                    <a:pt x="1191903" y="23431"/>
                  </a:cubicBezTo>
                  <a:cubicBezTo>
                    <a:pt x="1148249" y="-12584"/>
                    <a:pt x="1083666" y="-6392"/>
                    <a:pt x="1047650" y="37262"/>
                  </a:cubicBezTo>
                  <a:cubicBezTo>
                    <a:pt x="1016412" y="75124"/>
                    <a:pt x="1016412" y="129820"/>
                    <a:pt x="1047650" y="167684"/>
                  </a:cubicBezTo>
                  <a:lnTo>
                    <a:pt x="647292" y="167684"/>
                  </a:lnTo>
                  <a:cubicBezTo>
                    <a:pt x="683302" y="124026"/>
                    <a:pt x="677099" y="59442"/>
                    <a:pt x="633442" y="23433"/>
                  </a:cubicBezTo>
                  <a:cubicBezTo>
                    <a:pt x="589782" y="-12575"/>
                    <a:pt x="525200" y="-6375"/>
                    <a:pt x="489190" y="37285"/>
                  </a:cubicBezTo>
                  <a:cubicBezTo>
                    <a:pt x="457965" y="75143"/>
                    <a:pt x="457965" y="129826"/>
                    <a:pt x="489190" y="167684"/>
                  </a:cubicBezTo>
                  <a:lnTo>
                    <a:pt x="0" y="167684"/>
                  </a:lnTo>
                  <a:lnTo>
                    <a:pt x="0" y="242207"/>
                  </a:lnTo>
                  <a:lnTo>
                    <a:pt x="93154" y="242207"/>
                  </a:lnTo>
                  <a:lnTo>
                    <a:pt x="93154" y="298100"/>
                  </a:lnTo>
                  <a:lnTo>
                    <a:pt x="260832" y="298100"/>
                  </a:lnTo>
                  <a:lnTo>
                    <a:pt x="260832" y="242207"/>
                  </a:lnTo>
                  <a:lnTo>
                    <a:pt x="428510" y="242207"/>
                  </a:lnTo>
                  <a:lnTo>
                    <a:pt x="428510" y="298100"/>
                  </a:lnTo>
                  <a:lnTo>
                    <a:pt x="596187" y="298100"/>
                  </a:lnTo>
                  <a:lnTo>
                    <a:pt x="596187" y="242207"/>
                  </a:lnTo>
                  <a:lnTo>
                    <a:pt x="763865" y="242207"/>
                  </a:lnTo>
                  <a:lnTo>
                    <a:pt x="763865" y="298100"/>
                  </a:lnTo>
                  <a:lnTo>
                    <a:pt x="931543" y="298100"/>
                  </a:lnTo>
                  <a:lnTo>
                    <a:pt x="931543" y="242207"/>
                  </a:lnTo>
                  <a:lnTo>
                    <a:pt x="1099220" y="242207"/>
                  </a:lnTo>
                  <a:lnTo>
                    <a:pt x="1099220" y="298100"/>
                  </a:lnTo>
                  <a:lnTo>
                    <a:pt x="1266898" y="298100"/>
                  </a:lnTo>
                  <a:lnTo>
                    <a:pt x="1266898" y="242207"/>
                  </a:lnTo>
                  <a:lnTo>
                    <a:pt x="1434576" y="242207"/>
                  </a:lnTo>
                  <a:lnTo>
                    <a:pt x="1434576" y="298100"/>
                  </a:lnTo>
                  <a:lnTo>
                    <a:pt x="1602254" y="298100"/>
                  </a:lnTo>
                  <a:lnTo>
                    <a:pt x="1602254" y="242207"/>
                  </a:lnTo>
                  <a:lnTo>
                    <a:pt x="1695408" y="242207"/>
                  </a:lnTo>
                  <a:close/>
                </a:path>
              </a:pathLst>
            </a:custGeom>
            <a:solidFill>
              <a:schemeClr val="bg1">
                <a:lumMod val="50000"/>
              </a:schemeClr>
            </a:solidFill>
            <a:ln w="18554"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 name="Freeform: Shape 11">
              <a:extLst>
                <a:ext uri="{FF2B5EF4-FFF2-40B4-BE49-F238E27FC236}">
                  <a16:creationId xmlns:a16="http://schemas.microsoft.com/office/drawing/2014/main" id="{00000000-0008-0000-0A00-00000C000000}"/>
                </a:ext>
              </a:extLst>
            </xdr:cNvPr>
            <xdr:cNvSpPr/>
          </xdr:nvSpPr>
          <xdr:spPr>
            <a:xfrm>
              <a:off x="1439586" y="4594233"/>
              <a:ext cx="1471837" cy="633449"/>
            </a:xfrm>
            <a:custGeom>
              <a:avLst/>
              <a:gdLst>
                <a:gd name="connsiteX0" fmla="*/ 265732 w 1471837"/>
                <a:gd name="connsiteY0" fmla="*/ 633449 h 633449"/>
                <a:gd name="connsiteX1" fmla="*/ 298559 w 1471837"/>
                <a:gd name="connsiteY1" fmla="*/ 633449 h 633449"/>
                <a:gd name="connsiteX2" fmla="*/ 465535 w 1471837"/>
                <a:gd name="connsiteY2" fmla="*/ 484631 h 633449"/>
                <a:gd name="connsiteX3" fmla="*/ 614352 w 1471837"/>
                <a:gd name="connsiteY3" fmla="*/ 633449 h 633449"/>
                <a:gd name="connsiteX4" fmla="*/ 857019 w 1471837"/>
                <a:gd name="connsiteY4" fmla="*/ 633449 h 633449"/>
                <a:gd name="connsiteX5" fmla="*/ 1024147 w 1471837"/>
                <a:gd name="connsiteY5" fmla="*/ 484803 h 633449"/>
                <a:gd name="connsiteX6" fmla="*/ 1172794 w 1471837"/>
                <a:gd name="connsiteY6" fmla="*/ 633449 h 633449"/>
                <a:gd name="connsiteX7" fmla="*/ 1205640 w 1471837"/>
                <a:gd name="connsiteY7" fmla="*/ 633449 h 633449"/>
                <a:gd name="connsiteX8" fmla="*/ 1417435 w 1471837"/>
                <a:gd name="connsiteY8" fmla="*/ 130416 h 633449"/>
                <a:gd name="connsiteX9" fmla="*/ 1471838 w 1471837"/>
                <a:gd name="connsiteY9" fmla="*/ 130416 h 633449"/>
                <a:gd name="connsiteX10" fmla="*/ 1471838 w 1471837"/>
                <a:gd name="connsiteY10" fmla="*/ 0 h 633449"/>
                <a:gd name="connsiteX11" fmla="*/ 0 w 1471837"/>
                <a:gd name="connsiteY11" fmla="*/ 0 h 633449"/>
                <a:gd name="connsiteX12" fmla="*/ 0 w 1471837"/>
                <a:gd name="connsiteY12" fmla="*/ 130416 h 633449"/>
                <a:gd name="connsiteX13" fmla="*/ 54029 w 1471837"/>
                <a:gd name="connsiteY13" fmla="*/ 130416 h 63344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471837" h="633449">
                  <a:moveTo>
                    <a:pt x="265732" y="633449"/>
                  </a:moveTo>
                  <a:lnTo>
                    <a:pt x="298559" y="633449"/>
                  </a:lnTo>
                  <a:cubicBezTo>
                    <a:pt x="303573" y="546245"/>
                    <a:pt x="378331" y="479618"/>
                    <a:pt x="465535" y="484631"/>
                  </a:cubicBezTo>
                  <a:cubicBezTo>
                    <a:pt x="545737" y="489244"/>
                    <a:pt x="609741" y="553247"/>
                    <a:pt x="614352" y="633449"/>
                  </a:cubicBezTo>
                  <a:lnTo>
                    <a:pt x="857019" y="633449"/>
                  </a:lnTo>
                  <a:cubicBezTo>
                    <a:pt x="862122" y="546251"/>
                    <a:pt x="936948" y="479698"/>
                    <a:pt x="1024147" y="484803"/>
                  </a:cubicBezTo>
                  <a:cubicBezTo>
                    <a:pt x="1104221" y="489488"/>
                    <a:pt x="1168108" y="553376"/>
                    <a:pt x="1172794" y="633449"/>
                  </a:cubicBezTo>
                  <a:lnTo>
                    <a:pt x="1205640" y="633449"/>
                  </a:lnTo>
                  <a:lnTo>
                    <a:pt x="1417435" y="130416"/>
                  </a:lnTo>
                  <a:lnTo>
                    <a:pt x="1471838" y="130416"/>
                  </a:lnTo>
                  <a:lnTo>
                    <a:pt x="1471838" y="0"/>
                  </a:lnTo>
                  <a:lnTo>
                    <a:pt x="0" y="0"/>
                  </a:lnTo>
                  <a:lnTo>
                    <a:pt x="0" y="130416"/>
                  </a:lnTo>
                  <a:lnTo>
                    <a:pt x="54029" y="130416"/>
                  </a:lnTo>
                  <a:close/>
                </a:path>
              </a:pathLst>
            </a:custGeom>
            <a:solidFill>
              <a:schemeClr val="accent1">
                <a:lumMod val="75000"/>
              </a:schemeClr>
            </a:solidFill>
            <a:ln w="18554"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4" name="Group 3">
            <a:extLst>
              <a:ext uri="{FF2B5EF4-FFF2-40B4-BE49-F238E27FC236}">
                <a16:creationId xmlns:a16="http://schemas.microsoft.com/office/drawing/2014/main" id="{00000000-0008-0000-0A00-000004000000}"/>
              </a:ext>
            </a:extLst>
          </xdr:cNvPr>
          <xdr:cNvGrpSpPr/>
        </xdr:nvGrpSpPr>
        <xdr:grpSpPr>
          <a:xfrm>
            <a:off x="1810609" y="3675141"/>
            <a:ext cx="959107" cy="1017310"/>
            <a:chOff x="3692352" y="3705089"/>
            <a:chExt cx="1461307" cy="1549984"/>
          </a:xfrm>
        </xdr:grpSpPr>
        <xdr:sp macro="" textlink="">
          <xdr:nvSpPr>
            <xdr:cNvPr id="5" name="Freeform: Shape 4">
              <a:extLst>
                <a:ext uri="{FF2B5EF4-FFF2-40B4-BE49-F238E27FC236}">
                  <a16:creationId xmlns:a16="http://schemas.microsoft.com/office/drawing/2014/main" id="{00000000-0008-0000-0A00-000005000000}"/>
                </a:ext>
              </a:extLst>
            </xdr:cNvPr>
            <xdr:cNvSpPr/>
          </xdr:nvSpPr>
          <xdr:spPr>
            <a:xfrm>
              <a:off x="4398970" y="3705089"/>
              <a:ext cx="754689" cy="751120"/>
            </a:xfrm>
            <a:custGeom>
              <a:avLst/>
              <a:gdLst>
                <a:gd name="connsiteX0" fmla="*/ 256952 w 754689"/>
                <a:gd name="connsiteY0" fmla="*/ 379967 h 751120"/>
                <a:gd name="connsiteX1" fmla="*/ 24981 w 754689"/>
                <a:gd name="connsiteY1" fmla="*/ 226510 h 751120"/>
                <a:gd name="connsiteX2" fmla="*/ 8922 w 754689"/>
                <a:gd name="connsiteY2" fmla="*/ 199744 h 751120"/>
                <a:gd name="connsiteX3" fmla="*/ 19628 w 754689"/>
                <a:gd name="connsiteY3" fmla="*/ 169409 h 751120"/>
                <a:gd name="connsiteX4" fmla="*/ 180223 w 754689"/>
                <a:gd name="connsiteY4" fmla="*/ 10599 h 751120"/>
                <a:gd name="connsiteX5" fmla="*/ 228402 w 754689"/>
                <a:gd name="connsiteY5" fmla="*/ 7030 h 751120"/>
                <a:gd name="connsiteX6" fmla="*/ 501414 w 754689"/>
                <a:gd name="connsiteY6" fmla="*/ 189038 h 751120"/>
                <a:gd name="connsiteX7" fmla="*/ 504982 w 754689"/>
                <a:gd name="connsiteY7" fmla="*/ 192607 h 751120"/>
                <a:gd name="connsiteX8" fmla="*/ 506767 w 754689"/>
                <a:gd name="connsiteY8" fmla="*/ 194391 h 751120"/>
                <a:gd name="connsiteX9" fmla="*/ 558514 w 754689"/>
                <a:gd name="connsiteY9" fmla="*/ 246138 h 751120"/>
                <a:gd name="connsiteX10" fmla="*/ 562083 w 754689"/>
                <a:gd name="connsiteY10" fmla="*/ 249707 h 751120"/>
                <a:gd name="connsiteX11" fmla="*/ 563867 w 754689"/>
                <a:gd name="connsiteY11" fmla="*/ 251491 h 751120"/>
                <a:gd name="connsiteX12" fmla="*/ 563867 w 754689"/>
                <a:gd name="connsiteY12" fmla="*/ 253276 h 751120"/>
                <a:gd name="connsiteX13" fmla="*/ 747659 w 754689"/>
                <a:gd name="connsiteY13" fmla="*/ 520934 h 751120"/>
                <a:gd name="connsiteX14" fmla="*/ 744091 w 754689"/>
                <a:gd name="connsiteY14" fmla="*/ 569113 h 751120"/>
                <a:gd name="connsiteX15" fmla="*/ 583495 w 754689"/>
                <a:gd name="connsiteY15" fmla="*/ 727923 h 751120"/>
                <a:gd name="connsiteX16" fmla="*/ 553161 w 754689"/>
                <a:gd name="connsiteY16" fmla="*/ 738630 h 751120"/>
                <a:gd name="connsiteX17" fmla="*/ 524611 w 754689"/>
                <a:gd name="connsiteY17" fmla="*/ 722570 h 751120"/>
                <a:gd name="connsiteX18" fmla="*/ 374722 w 754689"/>
                <a:gd name="connsiteY18" fmla="*/ 497737 h 751120"/>
                <a:gd name="connsiteX19" fmla="*/ 132045 w 754689"/>
                <a:gd name="connsiteY19" fmla="*/ 751120 h 751120"/>
                <a:gd name="connsiteX20" fmla="*/ 0 w 754689"/>
                <a:gd name="connsiteY20" fmla="*/ 624429 h 751120"/>
                <a:gd name="connsiteX21" fmla="*/ 256952 w 754689"/>
                <a:gd name="connsiteY21" fmla="*/ 379967 h 7511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754689" h="751120">
                  <a:moveTo>
                    <a:pt x="256952" y="379967"/>
                  </a:moveTo>
                  <a:lnTo>
                    <a:pt x="24981" y="226510"/>
                  </a:lnTo>
                  <a:cubicBezTo>
                    <a:pt x="16059" y="219372"/>
                    <a:pt x="10706" y="210450"/>
                    <a:pt x="8922" y="199744"/>
                  </a:cubicBezTo>
                  <a:cubicBezTo>
                    <a:pt x="8922" y="189038"/>
                    <a:pt x="12491" y="178331"/>
                    <a:pt x="19628" y="169409"/>
                  </a:cubicBezTo>
                  <a:lnTo>
                    <a:pt x="180223" y="10599"/>
                  </a:lnTo>
                  <a:cubicBezTo>
                    <a:pt x="192714" y="-1892"/>
                    <a:pt x="214127" y="-3676"/>
                    <a:pt x="228402" y="7030"/>
                  </a:cubicBezTo>
                  <a:lnTo>
                    <a:pt x="501414" y="189038"/>
                  </a:lnTo>
                  <a:cubicBezTo>
                    <a:pt x="503198" y="189038"/>
                    <a:pt x="504982" y="190822"/>
                    <a:pt x="504982" y="192607"/>
                  </a:cubicBezTo>
                  <a:lnTo>
                    <a:pt x="506767" y="194391"/>
                  </a:lnTo>
                  <a:lnTo>
                    <a:pt x="558514" y="246138"/>
                  </a:lnTo>
                  <a:lnTo>
                    <a:pt x="562083" y="249707"/>
                  </a:lnTo>
                  <a:lnTo>
                    <a:pt x="563867" y="251491"/>
                  </a:lnTo>
                  <a:lnTo>
                    <a:pt x="563867" y="253276"/>
                  </a:lnTo>
                  <a:lnTo>
                    <a:pt x="747659" y="520934"/>
                  </a:lnTo>
                  <a:cubicBezTo>
                    <a:pt x="758366" y="535209"/>
                    <a:pt x="756581" y="556622"/>
                    <a:pt x="744091" y="569113"/>
                  </a:cubicBezTo>
                  <a:lnTo>
                    <a:pt x="583495" y="727923"/>
                  </a:lnTo>
                  <a:cubicBezTo>
                    <a:pt x="576358" y="735061"/>
                    <a:pt x="563867" y="740414"/>
                    <a:pt x="553161" y="738630"/>
                  </a:cubicBezTo>
                  <a:cubicBezTo>
                    <a:pt x="542454" y="736845"/>
                    <a:pt x="531748" y="731492"/>
                    <a:pt x="524611" y="722570"/>
                  </a:cubicBezTo>
                  <a:lnTo>
                    <a:pt x="374722" y="497737"/>
                  </a:lnTo>
                  <a:lnTo>
                    <a:pt x="132045" y="751120"/>
                  </a:lnTo>
                  <a:lnTo>
                    <a:pt x="0" y="624429"/>
                  </a:lnTo>
                  <a:lnTo>
                    <a:pt x="256952" y="379967"/>
                  </a:lnTo>
                  <a:close/>
                </a:path>
              </a:pathLst>
            </a:custGeom>
            <a:solidFill>
              <a:schemeClr val="bg1">
                <a:lumMod val="65000"/>
              </a:schemeClr>
            </a:solidFill>
            <a:ln w="17760"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 name="Freeform: Shape 5">
              <a:extLst>
                <a:ext uri="{FF2B5EF4-FFF2-40B4-BE49-F238E27FC236}">
                  <a16:creationId xmlns:a16="http://schemas.microsoft.com/office/drawing/2014/main" id="{00000000-0008-0000-0A00-000006000000}"/>
                </a:ext>
              </a:extLst>
            </xdr:cNvPr>
            <xdr:cNvSpPr/>
          </xdr:nvSpPr>
          <xdr:spPr>
            <a:xfrm>
              <a:off x="3692352" y="4563273"/>
              <a:ext cx="599554" cy="601339"/>
            </a:xfrm>
            <a:custGeom>
              <a:avLst/>
              <a:gdLst>
                <a:gd name="connsiteX0" fmla="*/ 171301 w 599554"/>
                <a:gd name="connsiteY0" fmla="*/ 590633 h 601339"/>
                <a:gd name="connsiteX1" fmla="*/ 117770 w 599554"/>
                <a:gd name="connsiteY1" fmla="*/ 590633 h 601339"/>
                <a:gd name="connsiteX2" fmla="*/ 10706 w 599554"/>
                <a:gd name="connsiteY2" fmla="*/ 483570 h 601339"/>
                <a:gd name="connsiteX3" fmla="*/ 10706 w 599554"/>
                <a:gd name="connsiteY3" fmla="*/ 430038 h 601339"/>
                <a:gd name="connsiteX4" fmla="*/ 462157 w 599554"/>
                <a:gd name="connsiteY4" fmla="*/ 0 h 601339"/>
                <a:gd name="connsiteX5" fmla="*/ 599555 w 599554"/>
                <a:gd name="connsiteY5" fmla="*/ 142751 h 601339"/>
                <a:gd name="connsiteX6" fmla="*/ 171301 w 599554"/>
                <a:gd name="connsiteY6" fmla="*/ 590633 h 60133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599554" h="601339">
                  <a:moveTo>
                    <a:pt x="171301" y="590633"/>
                  </a:moveTo>
                  <a:cubicBezTo>
                    <a:pt x="157026" y="604908"/>
                    <a:pt x="132045" y="604908"/>
                    <a:pt x="117770" y="590633"/>
                  </a:cubicBezTo>
                  <a:lnTo>
                    <a:pt x="10706" y="483570"/>
                  </a:lnTo>
                  <a:cubicBezTo>
                    <a:pt x="-3569" y="469294"/>
                    <a:pt x="-3569" y="444313"/>
                    <a:pt x="10706" y="430038"/>
                  </a:cubicBezTo>
                  <a:lnTo>
                    <a:pt x="462157" y="0"/>
                  </a:lnTo>
                  <a:lnTo>
                    <a:pt x="599555" y="142751"/>
                  </a:lnTo>
                  <a:lnTo>
                    <a:pt x="171301" y="590633"/>
                  </a:lnTo>
                  <a:close/>
                </a:path>
              </a:pathLst>
            </a:custGeom>
            <a:solidFill>
              <a:schemeClr val="accent2">
                <a:lumMod val="75000"/>
              </a:schemeClr>
            </a:solidFill>
            <a:ln w="17760"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nvGrpSpPr>
            <xdr:cNvPr id="7" name="Group 6">
              <a:extLst>
                <a:ext uri="{FF2B5EF4-FFF2-40B4-BE49-F238E27FC236}">
                  <a16:creationId xmlns:a16="http://schemas.microsoft.com/office/drawing/2014/main" id="{00000000-0008-0000-0A00-000007000000}"/>
                </a:ext>
              </a:extLst>
            </xdr:cNvPr>
            <xdr:cNvGrpSpPr/>
          </xdr:nvGrpSpPr>
          <xdr:grpSpPr>
            <a:xfrm>
              <a:off x="3692352" y="3871472"/>
              <a:ext cx="1365974" cy="1383601"/>
              <a:chOff x="6534122" y="4123643"/>
              <a:chExt cx="1365974" cy="1383601"/>
            </a:xfrm>
          </xdr:grpSpPr>
          <xdr:sp macro="" textlink="">
            <xdr:nvSpPr>
              <xdr:cNvPr id="8" name="Freeform: Shape 7">
                <a:extLst>
                  <a:ext uri="{FF2B5EF4-FFF2-40B4-BE49-F238E27FC236}">
                    <a16:creationId xmlns:a16="http://schemas.microsoft.com/office/drawing/2014/main" id="{00000000-0008-0000-0A00-000008000000}"/>
                  </a:ext>
                </a:extLst>
              </xdr:cNvPr>
              <xdr:cNvSpPr/>
            </xdr:nvSpPr>
            <xdr:spPr>
              <a:xfrm>
                <a:off x="6787937" y="4314789"/>
                <a:ext cx="1112159" cy="1192455"/>
              </a:xfrm>
              <a:custGeom>
                <a:avLst/>
                <a:gdLst>
                  <a:gd name="connsiteX0" fmla="*/ 373615 w 1112159"/>
                  <a:gd name="connsiteY0" fmla="*/ 0 h 1192455"/>
                  <a:gd name="connsiteX1" fmla="*/ 366284 w 1112159"/>
                  <a:gd name="connsiteY1" fmla="*/ 18327 h 1192455"/>
                  <a:gd name="connsiteX2" fmla="*/ 212827 w 1112159"/>
                  <a:gd name="connsiteY2" fmla="*/ 173569 h 1192455"/>
                  <a:gd name="connsiteX3" fmla="*/ 1101453 w 1112159"/>
                  <a:gd name="connsiteY3" fmla="*/ 1022939 h 1192455"/>
                  <a:gd name="connsiteX4" fmla="*/ 1101453 w 1112159"/>
                  <a:gd name="connsiteY4" fmla="*/ 1076470 h 1192455"/>
                  <a:gd name="connsiteX5" fmla="*/ 996174 w 1112159"/>
                  <a:gd name="connsiteY5" fmla="*/ 1181749 h 1192455"/>
                  <a:gd name="connsiteX6" fmla="*/ 942642 w 1112159"/>
                  <a:gd name="connsiteY6" fmla="*/ 1181749 h 1192455"/>
                  <a:gd name="connsiteX7" fmla="*/ 93273 w 1112159"/>
                  <a:gd name="connsiteY7" fmla="*/ 293123 h 1192455"/>
                  <a:gd name="connsiteX8" fmla="*/ 48663 w 1112159"/>
                  <a:gd name="connsiteY8" fmla="*/ 337733 h 1192455"/>
                  <a:gd name="connsiteX9" fmla="*/ 18328 w 1112159"/>
                  <a:gd name="connsiteY9" fmla="*/ 355577 h 1192455"/>
                  <a:gd name="connsiteX10" fmla="*/ 0 w 1112159"/>
                  <a:gd name="connsiteY10" fmla="*/ 361565 h 1192455"/>
                  <a:gd name="connsiteX11" fmla="*/ 373615 w 1112159"/>
                  <a:gd name="connsiteY11" fmla="*/ 0 h 119245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1112159" h="1192455">
                    <a:moveTo>
                      <a:pt x="373615" y="0"/>
                    </a:moveTo>
                    <a:lnTo>
                      <a:pt x="366284" y="18327"/>
                    </a:lnTo>
                    <a:lnTo>
                      <a:pt x="212827" y="173569"/>
                    </a:lnTo>
                    <a:lnTo>
                      <a:pt x="1101453" y="1022939"/>
                    </a:lnTo>
                    <a:cubicBezTo>
                      <a:pt x="1115728" y="1037214"/>
                      <a:pt x="1115728" y="1062195"/>
                      <a:pt x="1101453" y="1076470"/>
                    </a:cubicBezTo>
                    <a:lnTo>
                      <a:pt x="996174" y="1181749"/>
                    </a:lnTo>
                    <a:cubicBezTo>
                      <a:pt x="981899" y="1196024"/>
                      <a:pt x="956917" y="1196024"/>
                      <a:pt x="942642" y="1181749"/>
                    </a:cubicBezTo>
                    <a:lnTo>
                      <a:pt x="93273" y="293123"/>
                    </a:lnTo>
                    <a:lnTo>
                      <a:pt x="48663" y="337733"/>
                    </a:lnTo>
                    <a:cubicBezTo>
                      <a:pt x="39741" y="346655"/>
                      <a:pt x="29035" y="352008"/>
                      <a:pt x="18328" y="355577"/>
                    </a:cubicBezTo>
                    <a:lnTo>
                      <a:pt x="0" y="361565"/>
                    </a:lnTo>
                    <a:lnTo>
                      <a:pt x="373615" y="0"/>
                    </a:lnTo>
                    <a:close/>
                  </a:path>
                </a:pathLst>
              </a:custGeom>
              <a:solidFill>
                <a:schemeClr val="accent2">
                  <a:lumMod val="75000"/>
                </a:schemeClr>
              </a:solidFill>
              <a:ln w="17760"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 name="Freeform: Shape 8">
                <a:extLst>
                  <a:ext uri="{FF2B5EF4-FFF2-40B4-BE49-F238E27FC236}">
                    <a16:creationId xmlns:a16="http://schemas.microsoft.com/office/drawing/2014/main" id="{00000000-0008-0000-0A00-000009000000}"/>
                  </a:ext>
                </a:extLst>
              </xdr:cNvPr>
              <xdr:cNvSpPr/>
            </xdr:nvSpPr>
            <xdr:spPr>
              <a:xfrm>
                <a:off x="6534122" y="4123643"/>
                <a:ext cx="676958" cy="665131"/>
              </a:xfrm>
              <a:custGeom>
                <a:avLst/>
                <a:gdLst>
                  <a:gd name="connsiteX0" fmla="*/ 466401 w 676958"/>
                  <a:gd name="connsiteY0" fmla="*/ 0 h 665131"/>
                  <a:gd name="connsiteX1" fmla="*/ 493167 w 676958"/>
                  <a:gd name="connsiteY1" fmla="*/ 10706 h 665131"/>
                  <a:gd name="connsiteX2" fmla="*/ 666252 w 676958"/>
                  <a:gd name="connsiteY2" fmla="*/ 185577 h 665131"/>
                  <a:gd name="connsiteX3" fmla="*/ 676958 w 676958"/>
                  <a:gd name="connsiteY3" fmla="*/ 212343 h 665131"/>
                  <a:gd name="connsiteX4" fmla="*/ 673583 w 676958"/>
                  <a:gd name="connsiteY4" fmla="*/ 220781 h 665131"/>
                  <a:gd name="connsiteX5" fmla="*/ 299968 w 676958"/>
                  <a:gd name="connsiteY5" fmla="*/ 582346 h 665131"/>
                  <a:gd name="connsiteX6" fmla="*/ 50638 w 676958"/>
                  <a:gd name="connsiteY6" fmla="*/ 663793 h 665131"/>
                  <a:gd name="connsiteX7" fmla="*/ 11381 w 676958"/>
                  <a:gd name="connsiteY7" fmla="*/ 653087 h 665131"/>
                  <a:gd name="connsiteX8" fmla="*/ 2459 w 676958"/>
                  <a:gd name="connsiteY8" fmla="*/ 615614 h 665131"/>
                  <a:gd name="connsiteX9" fmla="*/ 100601 w 676958"/>
                  <a:gd name="connsiteY9" fmla="*/ 358662 h 665131"/>
                  <a:gd name="connsiteX10" fmla="*/ 118445 w 676958"/>
                  <a:gd name="connsiteY10" fmla="*/ 331896 h 665131"/>
                  <a:gd name="connsiteX11" fmla="*/ 170192 w 676958"/>
                  <a:gd name="connsiteY11" fmla="*/ 280149 h 665131"/>
                  <a:gd name="connsiteX12" fmla="*/ 143426 w 676958"/>
                  <a:gd name="connsiteY12" fmla="*/ 251599 h 665131"/>
                  <a:gd name="connsiteX13" fmla="*/ 143426 w 676958"/>
                  <a:gd name="connsiteY13" fmla="*/ 198067 h 665131"/>
                  <a:gd name="connsiteX14" fmla="*/ 198742 w 676958"/>
                  <a:gd name="connsiteY14" fmla="*/ 142751 h 665131"/>
                  <a:gd name="connsiteX15" fmla="*/ 252274 w 676958"/>
                  <a:gd name="connsiteY15" fmla="*/ 142751 h 665131"/>
                  <a:gd name="connsiteX16" fmla="*/ 280824 w 676958"/>
                  <a:gd name="connsiteY16" fmla="*/ 169517 h 665131"/>
                  <a:gd name="connsiteX17" fmla="*/ 439635 w 676958"/>
                  <a:gd name="connsiteY17" fmla="*/ 10706 h 665131"/>
                  <a:gd name="connsiteX18" fmla="*/ 466401 w 676958"/>
                  <a:gd name="connsiteY18" fmla="*/ 0 h 6651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676958" h="665131">
                    <a:moveTo>
                      <a:pt x="466401" y="0"/>
                    </a:moveTo>
                    <a:cubicBezTo>
                      <a:pt x="476215" y="0"/>
                      <a:pt x="486029" y="3569"/>
                      <a:pt x="493167" y="10706"/>
                    </a:cubicBezTo>
                    <a:lnTo>
                      <a:pt x="666252" y="185577"/>
                    </a:lnTo>
                    <a:cubicBezTo>
                      <a:pt x="673390" y="192715"/>
                      <a:pt x="676958" y="202529"/>
                      <a:pt x="676958" y="212343"/>
                    </a:cubicBezTo>
                    <a:lnTo>
                      <a:pt x="673583" y="220781"/>
                    </a:lnTo>
                    <a:lnTo>
                      <a:pt x="299968" y="582346"/>
                    </a:lnTo>
                    <a:lnTo>
                      <a:pt x="50638" y="663793"/>
                    </a:lnTo>
                    <a:cubicBezTo>
                      <a:pt x="36363" y="667362"/>
                      <a:pt x="22088" y="663793"/>
                      <a:pt x="11381" y="653087"/>
                    </a:cubicBezTo>
                    <a:cubicBezTo>
                      <a:pt x="675" y="644165"/>
                      <a:pt x="-2894" y="628105"/>
                      <a:pt x="2459" y="615614"/>
                    </a:cubicBezTo>
                    <a:lnTo>
                      <a:pt x="100601" y="358662"/>
                    </a:lnTo>
                    <a:cubicBezTo>
                      <a:pt x="104170" y="347956"/>
                      <a:pt x="111307" y="339034"/>
                      <a:pt x="118445" y="331896"/>
                    </a:cubicBezTo>
                    <a:lnTo>
                      <a:pt x="170192" y="280149"/>
                    </a:lnTo>
                    <a:lnTo>
                      <a:pt x="143426" y="251599"/>
                    </a:lnTo>
                    <a:cubicBezTo>
                      <a:pt x="129151" y="237324"/>
                      <a:pt x="129151" y="212342"/>
                      <a:pt x="143426" y="198067"/>
                    </a:cubicBezTo>
                    <a:lnTo>
                      <a:pt x="198742" y="142751"/>
                    </a:lnTo>
                    <a:cubicBezTo>
                      <a:pt x="213017" y="128476"/>
                      <a:pt x="237999" y="128476"/>
                      <a:pt x="252274" y="142751"/>
                    </a:cubicBezTo>
                    <a:lnTo>
                      <a:pt x="280824" y="169517"/>
                    </a:lnTo>
                    <a:lnTo>
                      <a:pt x="439635" y="10706"/>
                    </a:lnTo>
                    <a:cubicBezTo>
                      <a:pt x="446773" y="3569"/>
                      <a:pt x="456587" y="0"/>
                      <a:pt x="466401" y="0"/>
                    </a:cubicBezTo>
                    <a:close/>
                  </a:path>
                </a:pathLst>
              </a:custGeom>
              <a:solidFill>
                <a:schemeClr val="bg1">
                  <a:lumMod val="50000"/>
                </a:schemeClr>
              </a:solidFill>
              <a:ln w="17760"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grpSp>
    <xdr:clientData/>
  </xdr:twoCellAnchor>
  <xdr:twoCellAnchor editAs="oneCell">
    <xdr:from>
      <xdr:col>7</xdr:col>
      <xdr:colOff>789419</xdr:colOff>
      <xdr:row>5</xdr:row>
      <xdr:rowOff>6639</xdr:rowOff>
    </xdr:from>
    <xdr:to>
      <xdr:col>9</xdr:col>
      <xdr:colOff>524193</xdr:colOff>
      <xdr:row>10</xdr:row>
      <xdr:rowOff>65697</xdr:rowOff>
    </xdr:to>
    <xdr:pic>
      <xdr:nvPicPr>
        <xdr:cNvPr id="13" name="Picture 12" descr="Metallurgical Silicon Metal Powder">
          <a:extLst>
            <a:ext uri="{FF2B5EF4-FFF2-40B4-BE49-F238E27FC236}">
              <a16:creationId xmlns:a16="http://schemas.microsoft.com/office/drawing/2014/main" id="{00000000-0008-0000-0A00-00000D000000}"/>
            </a:ext>
          </a:extLst>
        </xdr:cNvPr>
        <xdr:cNvPicPr>
          <a:picLocks noChangeAspect="1" noChangeArrowheads="1"/>
        </xdr:cNvPicPr>
      </xdr:nvPicPr>
      <xdr:blipFill rotWithShape="1">
        <a:blip xmlns:r="http://schemas.openxmlformats.org/officeDocument/2006/relationships" r:embed="rId1">
          <a:duotone>
            <a:schemeClr val="accent2">
              <a:shade val="45000"/>
              <a:satMod val="135000"/>
            </a:schemeClr>
            <a:prstClr val="white"/>
          </a:duotone>
          <a:extLst>
            <a:ext uri="{BEBA8EAE-BF5A-486C-A8C5-ECC9F3942E4B}">
              <a14:imgProps xmlns:a14="http://schemas.microsoft.com/office/drawing/2010/main">
                <a14:imgLayer r:embed="rId2">
                  <a14:imgEffect>
                    <a14:colorTemperature colorTemp="5300"/>
                  </a14:imgEffect>
                  <a14:imgEffect>
                    <a14:saturation sat="400000"/>
                  </a14:imgEffect>
                </a14:imgLayer>
              </a14:imgProps>
            </a:ext>
            <a:ext uri="{28A0092B-C50C-407E-A947-70E740481C1C}">
              <a14:useLocalDpi xmlns:a14="http://schemas.microsoft.com/office/drawing/2010/main" val="0"/>
            </a:ext>
          </a:extLst>
        </a:blip>
        <a:srcRect l="20169" t="9507" r="20914" b="6474"/>
        <a:stretch/>
      </xdr:blipFill>
      <xdr:spPr bwMode="auto">
        <a:xfrm>
          <a:off x="5777055" y="1496003"/>
          <a:ext cx="973201" cy="924967"/>
        </a:xfrm>
        <a:prstGeom prst="ellipse">
          <a:avLst/>
        </a:prstGeom>
        <a:ln>
          <a:noFill/>
        </a:ln>
        <a:effectLst>
          <a:outerShdw blurRad="190500" dist="228600" dir="2700000" algn="ctr">
            <a:srgbClr val="000000">
              <a:alpha val="30000"/>
            </a:srgbClr>
          </a:outerShdw>
          <a:softEdge rad="112500"/>
        </a:effectLst>
        <a:scene3d>
          <a:camera prst="orthographicFront">
            <a:rot lat="0" lon="0" rev="0"/>
          </a:camera>
          <a:lightRig rig="glow" dir="t">
            <a:rot lat="0" lon="0" rev="4800000"/>
          </a:lightRig>
        </a:scene3d>
        <a:sp3d prstMaterial="matte">
          <a:bevelT w="127000" h="63500"/>
        </a:sp3d>
      </xdr:spPr>
    </xdr:pic>
    <xdr:clientData/>
  </xdr:twoCellAnchor>
  <xdr:twoCellAnchor editAs="oneCell">
    <xdr:from>
      <xdr:col>12</xdr:col>
      <xdr:colOff>747279</xdr:colOff>
      <xdr:row>5</xdr:row>
      <xdr:rowOff>68118</xdr:rowOff>
    </xdr:from>
    <xdr:to>
      <xdr:col>14</xdr:col>
      <xdr:colOff>520990</xdr:colOff>
      <xdr:row>10</xdr:row>
      <xdr:rowOff>111301</xdr:rowOff>
    </xdr:to>
    <xdr:pic>
      <xdr:nvPicPr>
        <xdr:cNvPr id="14" name="Picture 13" descr="Metallurgical Silicon Metal Powder">
          <a:extLst>
            <a:ext uri="{FF2B5EF4-FFF2-40B4-BE49-F238E27FC236}">
              <a16:creationId xmlns:a16="http://schemas.microsoft.com/office/drawing/2014/main" id="{00000000-0008-0000-0A00-00000E000000}"/>
            </a:ext>
          </a:extLst>
        </xdr:cNvPr>
        <xdr:cNvPicPr>
          <a:picLocks noChangeAspect="1" noChangeArrowheads="1"/>
        </xdr:cNvPicPr>
      </xdr:nvPicPr>
      <xdr:blipFill rotWithShape="1">
        <a:blip xmlns:r="http://schemas.openxmlformats.org/officeDocument/2006/relationships" r:embed="rId3">
          <a:duotone>
            <a:schemeClr val="accent1">
              <a:shade val="45000"/>
              <a:satMod val="135000"/>
            </a:schemeClr>
            <a:prstClr val="white"/>
          </a:duotone>
          <a:extLst>
            <a:ext uri="{BEBA8EAE-BF5A-486C-A8C5-ECC9F3942E4B}">
              <a14:imgProps xmlns:a14="http://schemas.microsoft.com/office/drawing/2010/main">
                <a14:imgLayer r:embed="rId2">
                  <a14:imgEffect>
                    <a14:colorTemperature colorTemp="1500"/>
                  </a14:imgEffect>
                  <a14:imgEffect>
                    <a14:saturation sat="400000"/>
                  </a14:imgEffect>
                  <a14:imgEffect>
                    <a14:brightnessContrast bright="-40000"/>
                  </a14:imgEffect>
                </a14:imgLayer>
              </a14:imgProps>
            </a:ext>
            <a:ext uri="{28A0092B-C50C-407E-A947-70E740481C1C}">
              <a14:useLocalDpi xmlns:a14="http://schemas.microsoft.com/office/drawing/2010/main" val="0"/>
            </a:ext>
          </a:extLst>
        </a:blip>
        <a:srcRect l="20881" t="8398" r="19741" b="6928"/>
        <a:stretch/>
      </xdr:blipFill>
      <xdr:spPr bwMode="auto">
        <a:xfrm>
          <a:off x="10081779" y="1557482"/>
          <a:ext cx="927667" cy="909092"/>
        </a:xfrm>
        <a:prstGeom prst="ellipse">
          <a:avLst/>
        </a:prstGeom>
        <a:ln>
          <a:noFill/>
        </a:ln>
        <a:effectLst>
          <a:outerShdw blurRad="190500" dist="228600" dir="2700000" algn="ctr">
            <a:srgbClr val="000000">
              <a:alpha val="30000"/>
            </a:srgbClr>
          </a:outerShdw>
          <a:softEdge rad="112500"/>
        </a:effectLst>
        <a:scene3d>
          <a:camera prst="orthographicFront">
            <a:rot lat="0" lon="0" rev="0"/>
          </a:camera>
          <a:lightRig rig="glow" dir="t">
            <a:rot lat="0" lon="0" rev="4800000"/>
          </a:lightRig>
        </a:scene3d>
        <a:sp3d prstMaterial="matte">
          <a:bevelT w="127000" h="63500"/>
        </a:sp3d>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818855</xdr:colOff>
      <xdr:row>5</xdr:row>
      <xdr:rowOff>49068</xdr:rowOff>
    </xdr:from>
    <xdr:to>
      <xdr:col>19</xdr:col>
      <xdr:colOff>415637</xdr:colOff>
      <xdr:row>10</xdr:row>
      <xdr:rowOff>12186</xdr:rowOff>
    </xdr:to>
    <xdr:grpSp>
      <xdr:nvGrpSpPr>
        <xdr:cNvPr id="15" name="Group 14">
          <a:extLst>
            <a:ext uri="{FF2B5EF4-FFF2-40B4-BE49-F238E27FC236}">
              <a16:creationId xmlns:a16="http://schemas.microsoft.com/office/drawing/2014/main" id="{00000000-0008-0000-0A00-00000F000000}"/>
            </a:ext>
          </a:extLst>
        </xdr:cNvPr>
        <xdr:cNvGrpSpPr/>
      </xdr:nvGrpSpPr>
      <xdr:grpSpPr>
        <a:xfrm>
          <a:off x="14344355" y="1573068"/>
          <a:ext cx="1025532" cy="915618"/>
          <a:chOff x="5491651" y="3321100"/>
          <a:chExt cx="780521" cy="751664"/>
        </a:xfrm>
        <a:scene3d>
          <a:camera prst="orthographicFront">
            <a:rot lat="0" lon="0" rev="0"/>
          </a:camera>
          <a:lightRig rig="glow" dir="t">
            <a:rot lat="0" lon="0" rev="4800000"/>
          </a:lightRig>
        </a:scene3d>
      </xdr:grpSpPr>
      <xdr:sp macro="" textlink="">
        <xdr:nvSpPr>
          <xdr:cNvPr id="26" name="Freeform: Shape 25">
            <a:extLst>
              <a:ext uri="{FF2B5EF4-FFF2-40B4-BE49-F238E27FC236}">
                <a16:creationId xmlns:a16="http://schemas.microsoft.com/office/drawing/2014/main" id="{00000000-0008-0000-0A00-00001A000000}"/>
              </a:ext>
            </a:extLst>
          </xdr:cNvPr>
          <xdr:cNvSpPr/>
        </xdr:nvSpPr>
        <xdr:spPr>
          <a:xfrm>
            <a:off x="5857625" y="3505065"/>
            <a:ext cx="250774" cy="520884"/>
          </a:xfrm>
          <a:custGeom>
            <a:avLst/>
            <a:gdLst>
              <a:gd name="connsiteX0" fmla="*/ 74657 w 250774"/>
              <a:gd name="connsiteY0" fmla="*/ 520884 h 520884"/>
              <a:gd name="connsiteX1" fmla="*/ 250774 w 250774"/>
              <a:gd name="connsiteY1" fmla="*/ 227409 h 520884"/>
              <a:gd name="connsiteX2" fmla="*/ 188128 w 250774"/>
              <a:gd name="connsiteY2" fmla="*/ 137274 h 520884"/>
              <a:gd name="connsiteX3" fmla="*/ 85420 w 250774"/>
              <a:gd name="connsiteY3" fmla="*/ 403308 h 520884"/>
              <a:gd name="connsiteX4" fmla="*/ 137817 w 250774"/>
              <a:gd name="connsiteY4" fmla="*/ 0 h 520884"/>
              <a:gd name="connsiteX5" fmla="*/ 0 w 250774"/>
              <a:gd name="connsiteY5" fmla="*/ 62636 h 520884"/>
              <a:gd name="connsiteX6" fmla="*/ 0 w 250774"/>
              <a:gd name="connsiteY6" fmla="*/ 520884 h 520884"/>
              <a:gd name="connsiteX7" fmla="*/ 74657 w 250774"/>
              <a:gd name="connsiteY7" fmla="*/ 520884 h 5208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0774" h="520884">
                <a:moveTo>
                  <a:pt x="74657" y="520884"/>
                </a:moveTo>
                <a:lnTo>
                  <a:pt x="250774" y="227409"/>
                </a:lnTo>
                <a:lnTo>
                  <a:pt x="188128" y="137274"/>
                </a:lnTo>
                <a:lnTo>
                  <a:pt x="85420" y="403308"/>
                </a:lnTo>
                <a:lnTo>
                  <a:pt x="137817" y="0"/>
                </a:lnTo>
                <a:lnTo>
                  <a:pt x="0" y="62636"/>
                </a:lnTo>
                <a:lnTo>
                  <a:pt x="0" y="520884"/>
                </a:lnTo>
                <a:lnTo>
                  <a:pt x="74657" y="520884"/>
                </a:lnTo>
                <a:close/>
              </a:path>
            </a:pathLst>
          </a:custGeom>
          <a:solidFill>
            <a:srgbClr val="023E8A"/>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 name="Freeform: Shape 26">
            <a:extLst>
              <a:ext uri="{FF2B5EF4-FFF2-40B4-BE49-F238E27FC236}">
                <a16:creationId xmlns:a16="http://schemas.microsoft.com/office/drawing/2014/main" id="{00000000-0008-0000-0A00-00001B000000}"/>
              </a:ext>
            </a:extLst>
          </xdr:cNvPr>
          <xdr:cNvSpPr/>
        </xdr:nvSpPr>
        <xdr:spPr>
          <a:xfrm>
            <a:off x="5857625" y="3321100"/>
            <a:ext cx="140769" cy="204758"/>
          </a:xfrm>
          <a:custGeom>
            <a:avLst/>
            <a:gdLst>
              <a:gd name="connsiteX0" fmla="*/ 0 w 140769"/>
              <a:gd name="connsiteY0" fmla="*/ 0 h 204758"/>
              <a:gd name="connsiteX1" fmla="*/ 0 w 140769"/>
              <a:gd name="connsiteY1" fmla="*/ 204759 h 204758"/>
              <a:gd name="connsiteX2" fmla="*/ 140770 w 140769"/>
              <a:gd name="connsiteY2" fmla="*/ 140770 h 204758"/>
              <a:gd name="connsiteX3" fmla="*/ 0 w 140769"/>
              <a:gd name="connsiteY3" fmla="*/ 0 h 204758"/>
            </a:gdLst>
            <a:ahLst/>
            <a:cxnLst>
              <a:cxn ang="0">
                <a:pos x="connsiteX0" y="connsiteY0"/>
              </a:cxn>
              <a:cxn ang="0">
                <a:pos x="connsiteX1" y="connsiteY1"/>
              </a:cxn>
              <a:cxn ang="0">
                <a:pos x="connsiteX2" y="connsiteY2"/>
              </a:cxn>
              <a:cxn ang="0">
                <a:pos x="connsiteX3" y="connsiteY3"/>
              </a:cxn>
            </a:cxnLst>
            <a:rect l="l" t="t" r="r" b="b"/>
            <a:pathLst>
              <a:path w="140769" h="204758">
                <a:moveTo>
                  <a:pt x="0" y="0"/>
                </a:moveTo>
                <a:lnTo>
                  <a:pt x="0" y="204759"/>
                </a:lnTo>
                <a:lnTo>
                  <a:pt x="140770" y="140770"/>
                </a:lnTo>
                <a:lnTo>
                  <a:pt x="0" y="0"/>
                </a:lnTo>
                <a:close/>
              </a:path>
            </a:pathLst>
          </a:custGeom>
          <a:solidFill>
            <a:srgbClr val="00B4D8"/>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 name="Freeform: Shape 27">
            <a:extLst>
              <a:ext uri="{FF2B5EF4-FFF2-40B4-BE49-F238E27FC236}">
                <a16:creationId xmlns:a16="http://schemas.microsoft.com/office/drawing/2014/main" id="{00000000-0008-0000-0A00-00001C000000}"/>
              </a:ext>
            </a:extLst>
          </xdr:cNvPr>
          <xdr:cNvSpPr/>
        </xdr:nvSpPr>
        <xdr:spPr>
          <a:xfrm>
            <a:off x="5678231" y="3321100"/>
            <a:ext cx="141293" cy="204882"/>
          </a:xfrm>
          <a:custGeom>
            <a:avLst/>
            <a:gdLst>
              <a:gd name="connsiteX0" fmla="*/ 141294 w 141293"/>
              <a:gd name="connsiteY0" fmla="*/ 0 h 204882"/>
              <a:gd name="connsiteX1" fmla="*/ 0 w 141293"/>
              <a:gd name="connsiteY1" fmla="*/ 141294 h 204882"/>
              <a:gd name="connsiteX2" fmla="*/ 141294 w 141293"/>
              <a:gd name="connsiteY2" fmla="*/ 204883 h 204882"/>
              <a:gd name="connsiteX3" fmla="*/ 141294 w 141293"/>
              <a:gd name="connsiteY3" fmla="*/ 0 h 204882"/>
            </a:gdLst>
            <a:ahLst/>
            <a:cxnLst>
              <a:cxn ang="0">
                <a:pos x="connsiteX0" y="connsiteY0"/>
              </a:cxn>
              <a:cxn ang="0">
                <a:pos x="connsiteX1" y="connsiteY1"/>
              </a:cxn>
              <a:cxn ang="0">
                <a:pos x="connsiteX2" y="connsiteY2"/>
              </a:cxn>
              <a:cxn ang="0">
                <a:pos x="connsiteX3" y="connsiteY3"/>
              </a:cxn>
            </a:cxnLst>
            <a:rect l="l" t="t" r="r" b="b"/>
            <a:pathLst>
              <a:path w="141293" h="204882">
                <a:moveTo>
                  <a:pt x="141294" y="0"/>
                </a:moveTo>
                <a:lnTo>
                  <a:pt x="0" y="141294"/>
                </a:lnTo>
                <a:lnTo>
                  <a:pt x="141294" y="204883"/>
                </a:lnTo>
                <a:lnTo>
                  <a:pt x="141294" y="0"/>
                </a:lnTo>
                <a:close/>
              </a:path>
            </a:pathLst>
          </a:custGeom>
          <a:solidFill>
            <a:srgbClr val="00B4D8"/>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9" name="Freeform: Shape 28">
            <a:extLst>
              <a:ext uri="{FF2B5EF4-FFF2-40B4-BE49-F238E27FC236}">
                <a16:creationId xmlns:a16="http://schemas.microsoft.com/office/drawing/2014/main" id="{00000000-0008-0000-0A00-00001D000000}"/>
              </a:ext>
            </a:extLst>
          </xdr:cNvPr>
          <xdr:cNvSpPr/>
        </xdr:nvSpPr>
        <xdr:spPr>
          <a:xfrm>
            <a:off x="6066699" y="3592791"/>
            <a:ext cx="205473" cy="135883"/>
          </a:xfrm>
          <a:custGeom>
            <a:avLst/>
            <a:gdLst>
              <a:gd name="connsiteX0" fmla="*/ 205473 w 205473"/>
              <a:gd name="connsiteY0" fmla="*/ 135884 h 135883"/>
              <a:gd name="connsiteX1" fmla="*/ 145590 w 205473"/>
              <a:gd name="connsiteY1" fmla="*/ 0 h 135883"/>
              <a:gd name="connsiteX2" fmla="*/ 0 w 205473"/>
              <a:gd name="connsiteY2" fmla="*/ 12935 h 135883"/>
              <a:gd name="connsiteX3" fmla="*/ 75095 w 205473"/>
              <a:gd name="connsiteY3" fmla="*/ 120977 h 135883"/>
              <a:gd name="connsiteX4" fmla="*/ 205473 w 205473"/>
              <a:gd name="connsiteY4" fmla="*/ 135884 h 13588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05473" h="135883">
                <a:moveTo>
                  <a:pt x="205473" y="135884"/>
                </a:moveTo>
                <a:lnTo>
                  <a:pt x="145590" y="0"/>
                </a:lnTo>
                <a:lnTo>
                  <a:pt x="0" y="12935"/>
                </a:lnTo>
                <a:lnTo>
                  <a:pt x="75095" y="120977"/>
                </a:lnTo>
                <a:lnTo>
                  <a:pt x="205473" y="135884"/>
                </a:lnTo>
                <a:close/>
              </a:path>
            </a:pathLst>
          </a:custGeom>
          <a:solidFill>
            <a:srgbClr val="00B4D8"/>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0" name="Freeform: Shape 29">
            <a:extLst>
              <a:ext uri="{FF2B5EF4-FFF2-40B4-BE49-F238E27FC236}">
                <a16:creationId xmlns:a16="http://schemas.microsoft.com/office/drawing/2014/main" id="{00000000-0008-0000-0A00-00001E000000}"/>
              </a:ext>
            </a:extLst>
          </xdr:cNvPr>
          <xdr:cNvSpPr/>
        </xdr:nvSpPr>
        <xdr:spPr>
          <a:xfrm>
            <a:off x="5622500" y="3505789"/>
            <a:ext cx="197024" cy="520160"/>
          </a:xfrm>
          <a:custGeom>
            <a:avLst/>
            <a:gdLst>
              <a:gd name="connsiteX0" fmla="*/ 131550 w 197024"/>
              <a:gd name="connsiteY0" fmla="*/ 520160 h 520160"/>
              <a:gd name="connsiteX1" fmla="*/ 197025 w 197024"/>
              <a:gd name="connsiteY1" fmla="*/ 520160 h 520160"/>
              <a:gd name="connsiteX2" fmla="*/ 197025 w 197024"/>
              <a:gd name="connsiteY2" fmla="*/ 61970 h 520160"/>
              <a:gd name="connsiteX3" fmla="*/ 59312 w 197024"/>
              <a:gd name="connsiteY3" fmla="*/ 0 h 520160"/>
              <a:gd name="connsiteX4" fmla="*/ 114586 w 197024"/>
              <a:gd name="connsiteY4" fmla="*/ 425472 h 520160"/>
              <a:gd name="connsiteX5" fmla="*/ 42177 w 197024"/>
              <a:gd name="connsiteY5" fmla="*/ 235353 h 520160"/>
              <a:gd name="connsiteX6" fmla="*/ 0 w 197024"/>
              <a:gd name="connsiteY6" fmla="*/ 295018 h 520160"/>
              <a:gd name="connsiteX7" fmla="*/ 131550 w 197024"/>
              <a:gd name="connsiteY7" fmla="*/ 520160 h 5201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97024" h="520160">
                <a:moveTo>
                  <a:pt x="131550" y="520160"/>
                </a:moveTo>
                <a:lnTo>
                  <a:pt x="197025" y="520160"/>
                </a:lnTo>
                <a:lnTo>
                  <a:pt x="197025" y="61970"/>
                </a:lnTo>
                <a:lnTo>
                  <a:pt x="59312" y="0"/>
                </a:lnTo>
                <a:lnTo>
                  <a:pt x="114586" y="425472"/>
                </a:lnTo>
                <a:lnTo>
                  <a:pt x="42177" y="235353"/>
                </a:lnTo>
                <a:lnTo>
                  <a:pt x="0" y="295018"/>
                </a:lnTo>
                <a:lnTo>
                  <a:pt x="131550" y="520160"/>
                </a:lnTo>
                <a:close/>
              </a:path>
            </a:pathLst>
          </a:custGeom>
          <a:solidFill>
            <a:srgbClr val="023E8A"/>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 name="Freeform: Shape 30">
            <a:extLst>
              <a:ext uri="{FF2B5EF4-FFF2-40B4-BE49-F238E27FC236}">
                <a16:creationId xmlns:a16="http://schemas.microsoft.com/office/drawing/2014/main" id="{00000000-0008-0000-0A00-00001F000000}"/>
              </a:ext>
            </a:extLst>
          </xdr:cNvPr>
          <xdr:cNvSpPr/>
        </xdr:nvSpPr>
        <xdr:spPr>
          <a:xfrm>
            <a:off x="5516382" y="3820067"/>
            <a:ext cx="193538" cy="205882"/>
          </a:xfrm>
          <a:custGeom>
            <a:avLst/>
            <a:gdLst>
              <a:gd name="connsiteX0" fmla="*/ 193538 w 193538"/>
              <a:gd name="connsiteY0" fmla="*/ 205883 h 205882"/>
              <a:gd name="connsiteX1" fmla="*/ 73247 w 193538"/>
              <a:gd name="connsiteY1" fmla="*/ 0 h 205882"/>
              <a:gd name="connsiteX2" fmla="*/ 0 w 193538"/>
              <a:gd name="connsiteY2" fmla="*/ 7791 h 205882"/>
              <a:gd name="connsiteX3" fmla="*/ 158296 w 193538"/>
              <a:gd name="connsiteY3" fmla="*/ 205883 h 205882"/>
              <a:gd name="connsiteX4" fmla="*/ 193538 w 193538"/>
              <a:gd name="connsiteY4" fmla="*/ 205883 h 20588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3538" h="205882">
                <a:moveTo>
                  <a:pt x="193538" y="205883"/>
                </a:moveTo>
                <a:lnTo>
                  <a:pt x="73247" y="0"/>
                </a:lnTo>
                <a:lnTo>
                  <a:pt x="0" y="7791"/>
                </a:lnTo>
                <a:lnTo>
                  <a:pt x="158296" y="205883"/>
                </a:lnTo>
                <a:lnTo>
                  <a:pt x="193538" y="205883"/>
                </a:lnTo>
                <a:close/>
              </a:path>
            </a:pathLst>
          </a:custGeom>
          <a:solidFill>
            <a:srgbClr val="023E8A"/>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 name="Freeform: Shape 31">
            <a:extLst>
              <a:ext uri="{FF2B5EF4-FFF2-40B4-BE49-F238E27FC236}">
                <a16:creationId xmlns:a16="http://schemas.microsoft.com/office/drawing/2014/main" id="{00000000-0008-0000-0A00-000020000000}"/>
              </a:ext>
            </a:extLst>
          </xdr:cNvPr>
          <xdr:cNvSpPr/>
        </xdr:nvSpPr>
        <xdr:spPr>
          <a:xfrm>
            <a:off x="5976716" y="3752030"/>
            <a:ext cx="273129" cy="273919"/>
          </a:xfrm>
          <a:custGeom>
            <a:avLst/>
            <a:gdLst>
              <a:gd name="connsiteX0" fmla="*/ 0 w 273129"/>
              <a:gd name="connsiteY0" fmla="*/ 273920 h 273919"/>
              <a:gd name="connsiteX1" fmla="*/ 41272 w 273129"/>
              <a:gd name="connsiteY1" fmla="*/ 273920 h 273919"/>
              <a:gd name="connsiteX2" fmla="*/ 273129 w 273129"/>
              <a:gd name="connsiteY2" fmla="*/ 12440 h 273919"/>
              <a:gd name="connsiteX3" fmla="*/ 164382 w 273129"/>
              <a:gd name="connsiteY3" fmla="*/ 0 h 273919"/>
              <a:gd name="connsiteX4" fmla="*/ 0 w 273129"/>
              <a:gd name="connsiteY4" fmla="*/ 273920 h 27391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3129" h="273919">
                <a:moveTo>
                  <a:pt x="0" y="273920"/>
                </a:moveTo>
                <a:lnTo>
                  <a:pt x="41272" y="273920"/>
                </a:lnTo>
                <a:lnTo>
                  <a:pt x="273129" y="12440"/>
                </a:lnTo>
                <a:lnTo>
                  <a:pt x="164382" y="0"/>
                </a:lnTo>
                <a:lnTo>
                  <a:pt x="0" y="273920"/>
                </a:lnTo>
                <a:close/>
              </a:path>
            </a:pathLst>
          </a:custGeom>
          <a:solidFill>
            <a:srgbClr val="023E8A"/>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 name="Freeform: Shape 32">
            <a:extLst>
              <a:ext uri="{FF2B5EF4-FFF2-40B4-BE49-F238E27FC236}">
                <a16:creationId xmlns:a16="http://schemas.microsoft.com/office/drawing/2014/main" id="{00000000-0008-0000-0A00-000021000000}"/>
              </a:ext>
            </a:extLst>
          </xdr:cNvPr>
          <xdr:cNvSpPr/>
        </xdr:nvSpPr>
        <xdr:spPr>
          <a:xfrm>
            <a:off x="5499828" y="3699842"/>
            <a:ext cx="141189" cy="91459"/>
          </a:xfrm>
          <a:custGeom>
            <a:avLst/>
            <a:gdLst>
              <a:gd name="connsiteX0" fmla="*/ 141189 w 141189"/>
              <a:gd name="connsiteY0" fmla="*/ 8763 h 91459"/>
              <a:gd name="connsiteX1" fmla="*/ 40062 w 141189"/>
              <a:gd name="connsiteY1" fmla="*/ 0 h 91459"/>
              <a:gd name="connsiteX2" fmla="*/ 0 w 141189"/>
              <a:gd name="connsiteY2" fmla="*/ 91459 h 91459"/>
              <a:gd name="connsiteX3" fmla="*/ 89459 w 141189"/>
              <a:gd name="connsiteY3" fmla="*/ 81953 h 91459"/>
              <a:gd name="connsiteX4" fmla="*/ 141189 w 141189"/>
              <a:gd name="connsiteY4" fmla="*/ 8763 h 9145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41189" h="91459">
                <a:moveTo>
                  <a:pt x="141189" y="8763"/>
                </a:moveTo>
                <a:lnTo>
                  <a:pt x="40062" y="0"/>
                </a:lnTo>
                <a:lnTo>
                  <a:pt x="0" y="91459"/>
                </a:lnTo>
                <a:lnTo>
                  <a:pt x="89459" y="81953"/>
                </a:lnTo>
                <a:lnTo>
                  <a:pt x="141189" y="8763"/>
                </a:lnTo>
                <a:close/>
              </a:path>
            </a:pathLst>
          </a:custGeom>
          <a:solidFill>
            <a:srgbClr val="00B4D8"/>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4" name="Rectangle: Rounded Corners 33">
            <a:extLst>
              <a:ext uri="{FF2B5EF4-FFF2-40B4-BE49-F238E27FC236}">
                <a16:creationId xmlns:a16="http://schemas.microsoft.com/office/drawing/2014/main" id="{00000000-0008-0000-0A00-000022000000}"/>
              </a:ext>
            </a:extLst>
          </xdr:cNvPr>
          <xdr:cNvSpPr/>
        </xdr:nvSpPr>
        <xdr:spPr>
          <a:xfrm>
            <a:off x="5491651" y="4027045"/>
            <a:ext cx="655818" cy="45719"/>
          </a:xfrm>
          <a:prstGeom prst="roundRect">
            <a:avLst/>
          </a:prstGeom>
          <a:solidFill>
            <a:schemeClr val="accent1">
              <a:lumMod val="60000"/>
              <a:lumOff val="40000"/>
            </a:schemeClr>
          </a:solidFill>
          <a:ln>
            <a:noFill/>
          </a:ln>
          <a:effectLst>
            <a:outerShdw blurRad="190500" dist="228600" dir="2700000" algn="ctr">
              <a:srgbClr val="000000">
                <a:alpha val="30000"/>
              </a:srgbClr>
            </a:outerShdw>
          </a:effectLst>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18</xdr:col>
      <xdr:colOff>316994</xdr:colOff>
      <xdr:row>5</xdr:row>
      <xdr:rowOff>104872</xdr:rowOff>
    </xdr:from>
    <xdr:to>
      <xdr:col>19</xdr:col>
      <xdr:colOff>536864</xdr:colOff>
      <xdr:row>8</xdr:row>
      <xdr:rowOff>165004</xdr:rowOff>
    </xdr:to>
    <xdr:grpSp>
      <xdr:nvGrpSpPr>
        <xdr:cNvPr id="16" name="Group 15">
          <a:extLst>
            <a:ext uri="{FF2B5EF4-FFF2-40B4-BE49-F238E27FC236}">
              <a16:creationId xmlns:a16="http://schemas.microsoft.com/office/drawing/2014/main" id="{00000000-0008-0000-0A00-000010000000}"/>
            </a:ext>
          </a:extLst>
        </xdr:cNvPr>
        <xdr:cNvGrpSpPr/>
      </xdr:nvGrpSpPr>
      <xdr:grpSpPr>
        <a:xfrm>
          <a:off x="14747369" y="1628872"/>
          <a:ext cx="743745" cy="631632"/>
          <a:chOff x="1083915" y="4628317"/>
          <a:chExt cx="1197629" cy="1198902"/>
        </a:xfrm>
        <a:solidFill>
          <a:srgbClr val="FB8500"/>
        </a:solidFill>
        <a:scene3d>
          <a:camera prst="orthographicFront">
            <a:rot lat="0" lon="0" rev="0"/>
          </a:camera>
          <a:lightRig rig="soft" dir="t">
            <a:rot lat="0" lon="0" rev="0"/>
          </a:lightRig>
        </a:scene3d>
      </xdr:grpSpPr>
      <xdr:sp macro="" textlink="">
        <xdr:nvSpPr>
          <xdr:cNvPr id="17" name="Freeform: Shape 16">
            <a:extLst>
              <a:ext uri="{FF2B5EF4-FFF2-40B4-BE49-F238E27FC236}">
                <a16:creationId xmlns:a16="http://schemas.microsoft.com/office/drawing/2014/main" id="{00000000-0008-0000-0A00-000011000000}"/>
              </a:ext>
            </a:extLst>
          </xdr:cNvPr>
          <xdr:cNvSpPr/>
        </xdr:nvSpPr>
        <xdr:spPr>
          <a:xfrm>
            <a:off x="1519189" y="4628317"/>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 name="Freeform: Shape 17">
            <a:extLst>
              <a:ext uri="{FF2B5EF4-FFF2-40B4-BE49-F238E27FC236}">
                <a16:creationId xmlns:a16="http://schemas.microsoft.com/office/drawing/2014/main" id="{00000000-0008-0000-0A00-000012000000}"/>
              </a:ext>
            </a:extLst>
          </xdr:cNvPr>
          <xdr:cNvSpPr/>
        </xdr:nvSpPr>
        <xdr:spPr>
          <a:xfrm>
            <a:off x="1519189" y="5060204"/>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 name="Freeform: Shape 18">
            <a:extLst>
              <a:ext uri="{FF2B5EF4-FFF2-40B4-BE49-F238E27FC236}">
                <a16:creationId xmlns:a16="http://schemas.microsoft.com/office/drawing/2014/main" id="{00000000-0008-0000-0A00-000013000000}"/>
              </a:ext>
            </a:extLst>
          </xdr:cNvPr>
          <xdr:cNvSpPr/>
        </xdr:nvSpPr>
        <xdr:spPr>
          <a:xfrm>
            <a:off x="1519189" y="5492092"/>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0" name="Freeform: Shape 19">
            <a:extLst>
              <a:ext uri="{FF2B5EF4-FFF2-40B4-BE49-F238E27FC236}">
                <a16:creationId xmlns:a16="http://schemas.microsoft.com/office/drawing/2014/main" id="{00000000-0008-0000-0A00-000014000000}"/>
              </a:ext>
            </a:extLst>
          </xdr:cNvPr>
          <xdr:cNvSpPr/>
        </xdr:nvSpPr>
        <xdr:spPr>
          <a:xfrm>
            <a:off x="1957629" y="4639529"/>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 name="Freeform: Shape 20">
            <a:extLst>
              <a:ext uri="{FF2B5EF4-FFF2-40B4-BE49-F238E27FC236}">
                <a16:creationId xmlns:a16="http://schemas.microsoft.com/office/drawing/2014/main" id="{00000000-0008-0000-0A00-000015000000}"/>
              </a:ext>
            </a:extLst>
          </xdr:cNvPr>
          <xdr:cNvSpPr/>
        </xdr:nvSpPr>
        <xdr:spPr>
          <a:xfrm>
            <a:off x="1957629" y="5071416"/>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 name="Freeform: Shape 21">
            <a:extLst>
              <a:ext uri="{FF2B5EF4-FFF2-40B4-BE49-F238E27FC236}">
                <a16:creationId xmlns:a16="http://schemas.microsoft.com/office/drawing/2014/main" id="{00000000-0008-0000-0A00-000016000000}"/>
              </a:ext>
            </a:extLst>
          </xdr:cNvPr>
          <xdr:cNvSpPr/>
        </xdr:nvSpPr>
        <xdr:spPr>
          <a:xfrm>
            <a:off x="1957629" y="5503304"/>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 name="Freeform: Shape 22">
            <a:extLst>
              <a:ext uri="{FF2B5EF4-FFF2-40B4-BE49-F238E27FC236}">
                <a16:creationId xmlns:a16="http://schemas.microsoft.com/office/drawing/2014/main" id="{00000000-0008-0000-0A00-000017000000}"/>
              </a:ext>
            </a:extLst>
          </xdr:cNvPr>
          <xdr:cNvSpPr/>
        </xdr:nvSpPr>
        <xdr:spPr>
          <a:xfrm>
            <a:off x="1083915" y="4628317"/>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 name="Freeform: Shape 23">
            <a:extLst>
              <a:ext uri="{FF2B5EF4-FFF2-40B4-BE49-F238E27FC236}">
                <a16:creationId xmlns:a16="http://schemas.microsoft.com/office/drawing/2014/main" id="{00000000-0008-0000-0A00-000018000000}"/>
              </a:ext>
            </a:extLst>
          </xdr:cNvPr>
          <xdr:cNvSpPr/>
        </xdr:nvSpPr>
        <xdr:spPr>
          <a:xfrm>
            <a:off x="1083915" y="5060204"/>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5" name="Freeform: Shape 24">
            <a:extLst>
              <a:ext uri="{FF2B5EF4-FFF2-40B4-BE49-F238E27FC236}">
                <a16:creationId xmlns:a16="http://schemas.microsoft.com/office/drawing/2014/main" id="{00000000-0008-0000-0A00-000019000000}"/>
              </a:ext>
            </a:extLst>
          </xdr:cNvPr>
          <xdr:cNvSpPr/>
        </xdr:nvSpPr>
        <xdr:spPr>
          <a:xfrm>
            <a:off x="1083915" y="5492092"/>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23</xdr:col>
      <xdr:colOff>75622</xdr:colOff>
      <xdr:row>5</xdr:row>
      <xdr:rowOff>83993</xdr:rowOff>
    </xdr:from>
    <xdr:to>
      <xdr:col>24</xdr:col>
      <xdr:colOff>602962</xdr:colOff>
      <xdr:row>9</xdr:row>
      <xdr:rowOff>141242</xdr:rowOff>
    </xdr:to>
    <xdr:grpSp>
      <xdr:nvGrpSpPr>
        <xdr:cNvPr id="55" name="Group 54">
          <a:extLst>
            <a:ext uri="{FF2B5EF4-FFF2-40B4-BE49-F238E27FC236}">
              <a16:creationId xmlns:a16="http://schemas.microsoft.com/office/drawing/2014/main" id="{00000000-0008-0000-0A00-000037000000}"/>
            </a:ext>
          </a:extLst>
        </xdr:cNvPr>
        <xdr:cNvGrpSpPr>
          <a:grpSpLocks noChangeAspect="1"/>
        </xdr:cNvGrpSpPr>
      </xdr:nvGrpSpPr>
      <xdr:grpSpPr>
        <a:xfrm>
          <a:off x="18935122" y="1607993"/>
          <a:ext cx="1051215" cy="819249"/>
          <a:chOff x="819415" y="-6320922"/>
          <a:chExt cx="3494719" cy="3448208"/>
        </a:xfrm>
        <a:scene3d>
          <a:camera prst="orthographicFront">
            <a:rot lat="0" lon="0" rev="0"/>
          </a:camera>
          <a:lightRig rig="balanced" dir="t">
            <a:rot lat="0" lon="0" rev="8700000"/>
          </a:lightRig>
        </a:scene3d>
      </xdr:grpSpPr>
      <xdr:sp macro="" textlink="">
        <xdr:nvSpPr>
          <xdr:cNvPr id="56" name="Octagon 55">
            <a:extLst>
              <a:ext uri="{FF2B5EF4-FFF2-40B4-BE49-F238E27FC236}">
                <a16:creationId xmlns:a16="http://schemas.microsoft.com/office/drawing/2014/main" id="{00000000-0008-0000-0A00-000038000000}"/>
              </a:ext>
            </a:extLst>
          </xdr:cNvPr>
          <xdr:cNvSpPr/>
        </xdr:nvSpPr>
        <xdr:spPr>
          <a:xfrm>
            <a:off x="819415" y="-6320921"/>
            <a:ext cx="3494719" cy="3448207"/>
          </a:xfrm>
          <a:prstGeom prst="octagon">
            <a:avLst>
              <a:gd name="adj" fmla="val 13958"/>
            </a:avLst>
          </a:prstGeom>
          <a:pattFill prst="dkHorz">
            <a:fgClr>
              <a:srgbClr val="023E8A"/>
            </a:fgClr>
            <a:bgClr>
              <a:schemeClr val="accent5">
                <a:lumMod val="60000"/>
                <a:lumOff val="40000"/>
              </a:schemeClr>
            </a:bgClr>
          </a:pattFill>
          <a:ln>
            <a:noFill/>
          </a:ln>
          <a:effectLst>
            <a:outerShdw blurRad="44450" dist="27940" dir="5400000" algn="ctr">
              <a:srgbClr val="000000">
                <a:alpha val="32000"/>
              </a:srgbClr>
            </a:outerShdw>
          </a:effectLst>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57" name="Picture 56">
            <a:extLst>
              <a:ext uri="{FF2B5EF4-FFF2-40B4-BE49-F238E27FC236}">
                <a16:creationId xmlns:a16="http://schemas.microsoft.com/office/drawing/2014/main" id="{00000000-0008-0000-0A00-000039000000}"/>
              </a:ext>
            </a:extLst>
          </xdr:cNvPr>
          <xdr:cNvPicPr>
            <a:picLocks noChangeAspect="1"/>
          </xdr:cNvPicPr>
        </xdr:nvPicPr>
        <xdr:blipFill>
          <a:blip xmlns:r="http://schemas.openxmlformats.org/officeDocument/2006/relationships" r:embed="rId4"/>
          <a:stretch>
            <a:fillRect/>
          </a:stretch>
        </xdr:blipFill>
        <xdr:spPr>
          <a:xfrm>
            <a:off x="1646335" y="-6320921"/>
            <a:ext cx="148309" cy="3448207"/>
          </a:xfrm>
          <a:prstGeom prst="rect">
            <a:avLst/>
          </a:prstGeom>
          <a:ln>
            <a:noFill/>
          </a:ln>
          <a:effectLst>
            <a:outerShdw blurRad="44450" dist="27940" dir="5400000" algn="ctr">
              <a:srgbClr val="000000">
                <a:alpha val="32000"/>
              </a:srgbClr>
            </a:outerShdw>
          </a:effectLst>
          <a:sp3d>
            <a:bevelT w="190500" h="38100"/>
          </a:sp3d>
        </xdr:spPr>
      </xdr:pic>
      <xdr:pic>
        <xdr:nvPicPr>
          <xdr:cNvPr id="58" name="Picture 57">
            <a:extLst>
              <a:ext uri="{FF2B5EF4-FFF2-40B4-BE49-F238E27FC236}">
                <a16:creationId xmlns:a16="http://schemas.microsoft.com/office/drawing/2014/main" id="{00000000-0008-0000-0A00-00003A000000}"/>
              </a:ext>
            </a:extLst>
          </xdr:cNvPr>
          <xdr:cNvPicPr>
            <a:picLocks noChangeAspect="1"/>
          </xdr:cNvPicPr>
        </xdr:nvPicPr>
        <xdr:blipFill>
          <a:blip xmlns:r="http://schemas.openxmlformats.org/officeDocument/2006/relationships" r:embed="rId4"/>
          <a:stretch>
            <a:fillRect/>
          </a:stretch>
        </xdr:blipFill>
        <xdr:spPr>
          <a:xfrm>
            <a:off x="3300724" y="-6320922"/>
            <a:ext cx="148309" cy="3448207"/>
          </a:xfrm>
          <a:prstGeom prst="rect">
            <a:avLst/>
          </a:prstGeom>
          <a:ln>
            <a:noFill/>
          </a:ln>
          <a:effectLst>
            <a:outerShdw blurRad="44450" dist="27940" dir="5400000" algn="ctr">
              <a:srgbClr val="000000">
                <a:alpha val="32000"/>
              </a:srgbClr>
            </a:outerShdw>
          </a:effectLst>
          <a:sp3d>
            <a:bevelT w="190500" h="38100"/>
          </a:sp3d>
        </xdr:spPr>
      </xdr:pic>
    </xdr:grpSp>
    <xdr:clientData/>
  </xdr:twoCellAnchor>
  <xdr:twoCellAnchor>
    <xdr:from>
      <xdr:col>27</xdr:col>
      <xdr:colOff>841086</xdr:colOff>
      <xdr:row>6</xdr:row>
      <xdr:rowOff>36368</xdr:rowOff>
    </xdr:from>
    <xdr:to>
      <xdr:col>29</xdr:col>
      <xdr:colOff>800045</xdr:colOff>
      <xdr:row>9</xdr:row>
      <xdr:rowOff>52298</xdr:rowOff>
    </xdr:to>
    <xdr:grpSp>
      <xdr:nvGrpSpPr>
        <xdr:cNvPr id="59" name="Group 58">
          <a:extLst>
            <a:ext uri="{FF2B5EF4-FFF2-40B4-BE49-F238E27FC236}">
              <a16:creationId xmlns:a16="http://schemas.microsoft.com/office/drawing/2014/main" id="{00000000-0008-0000-0A00-00003B000000}"/>
            </a:ext>
          </a:extLst>
        </xdr:cNvPr>
        <xdr:cNvGrpSpPr/>
      </xdr:nvGrpSpPr>
      <xdr:grpSpPr>
        <a:xfrm>
          <a:off x="23758236" y="1750868"/>
          <a:ext cx="1330559" cy="587430"/>
          <a:chOff x="8311738" y="2981263"/>
          <a:chExt cx="1146697" cy="558855"/>
        </a:xfrm>
        <a:effectLst>
          <a:outerShdw blurRad="50800" dist="38100" dir="5400000" algn="t" rotWithShape="0">
            <a:prstClr val="black">
              <a:alpha val="40000"/>
            </a:prstClr>
          </a:outerShdw>
        </a:effectLst>
        <a:scene3d>
          <a:camera prst="orthographicFront">
            <a:rot lat="0" lon="0" rev="0"/>
          </a:camera>
          <a:lightRig rig="balanced" dir="t">
            <a:rot lat="0" lon="0" rev="8700000"/>
          </a:lightRig>
        </a:scene3d>
      </xdr:grpSpPr>
      <xdr:sp macro="" textlink="">
        <xdr:nvSpPr>
          <xdr:cNvPr id="60" name="Freeform: Shape 59">
            <a:extLst>
              <a:ext uri="{FF2B5EF4-FFF2-40B4-BE49-F238E27FC236}">
                <a16:creationId xmlns:a16="http://schemas.microsoft.com/office/drawing/2014/main" id="{00000000-0008-0000-0A00-00003C000000}"/>
              </a:ext>
            </a:extLst>
          </xdr:cNvPr>
          <xdr:cNvSpPr/>
        </xdr:nvSpPr>
        <xdr:spPr>
          <a:xfrm>
            <a:off x="8755072" y="3170940"/>
            <a:ext cx="260029" cy="146211"/>
          </a:xfrm>
          <a:custGeom>
            <a:avLst/>
            <a:gdLst>
              <a:gd name="connsiteX0" fmla="*/ 0 w 254701"/>
              <a:gd name="connsiteY0" fmla="*/ 143215 h 143215"/>
              <a:gd name="connsiteX1" fmla="*/ 254701 w 254701"/>
              <a:gd name="connsiteY1" fmla="*/ 143215 h 143215"/>
              <a:gd name="connsiteX2" fmla="*/ 236334 w 254701"/>
              <a:gd name="connsiteY2" fmla="*/ 0 h 143215"/>
              <a:gd name="connsiteX3" fmla="*/ 18367 w 254701"/>
              <a:gd name="connsiteY3" fmla="*/ 0 h 143215"/>
              <a:gd name="connsiteX4" fmla="*/ 0 w 254701"/>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54701" h="143215">
                <a:moveTo>
                  <a:pt x="0" y="143215"/>
                </a:moveTo>
                <a:lnTo>
                  <a:pt x="254701" y="143215"/>
                </a:lnTo>
                <a:lnTo>
                  <a:pt x="236334" y="0"/>
                </a:lnTo>
                <a:lnTo>
                  <a:pt x="18367" y="0"/>
                </a:lnTo>
                <a:lnTo>
                  <a:pt x="0" y="143215"/>
                </a:lnTo>
                <a:close/>
              </a:path>
            </a:pathLst>
          </a:custGeom>
          <a:solidFill>
            <a:srgbClr val="023047"/>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1" name="Freeform: Shape 60">
            <a:extLst>
              <a:ext uri="{FF2B5EF4-FFF2-40B4-BE49-F238E27FC236}">
                <a16:creationId xmlns:a16="http://schemas.microsoft.com/office/drawing/2014/main" id="{00000000-0008-0000-0A00-00003D000000}"/>
              </a:ext>
            </a:extLst>
          </xdr:cNvPr>
          <xdr:cNvSpPr/>
        </xdr:nvSpPr>
        <xdr:spPr>
          <a:xfrm>
            <a:off x="9033352" y="2981263"/>
            <a:ext cx="232213" cy="128843"/>
          </a:xfrm>
          <a:custGeom>
            <a:avLst/>
            <a:gdLst>
              <a:gd name="connsiteX0" fmla="*/ 16178 w 227455"/>
              <a:gd name="connsiteY0" fmla="*/ 126204 h 126203"/>
              <a:gd name="connsiteX1" fmla="*/ 227455 w 227455"/>
              <a:gd name="connsiteY1" fmla="*/ 126204 h 126203"/>
              <a:gd name="connsiteX2" fmla="*/ 170670 w 227455"/>
              <a:gd name="connsiteY2" fmla="*/ 0 h 126203"/>
              <a:gd name="connsiteX3" fmla="*/ 0 w 227455"/>
              <a:gd name="connsiteY3" fmla="*/ 0 h 126203"/>
              <a:gd name="connsiteX4" fmla="*/ 16178 w 227455"/>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27455" h="126203">
                <a:moveTo>
                  <a:pt x="16178" y="126204"/>
                </a:moveTo>
                <a:lnTo>
                  <a:pt x="227455" y="126204"/>
                </a:lnTo>
                <a:lnTo>
                  <a:pt x="170670" y="0"/>
                </a:lnTo>
                <a:lnTo>
                  <a:pt x="0" y="0"/>
                </a:lnTo>
                <a:lnTo>
                  <a:pt x="16178" y="126204"/>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2" name="Freeform: Shape 61">
            <a:extLst>
              <a:ext uri="{FF2B5EF4-FFF2-40B4-BE49-F238E27FC236}">
                <a16:creationId xmlns:a16="http://schemas.microsoft.com/office/drawing/2014/main" id="{00000000-0008-0000-0A00-00003E000000}"/>
              </a:ext>
            </a:extLst>
          </xdr:cNvPr>
          <xdr:cNvSpPr/>
        </xdr:nvSpPr>
        <xdr:spPr>
          <a:xfrm>
            <a:off x="9057669" y="3170940"/>
            <a:ext cx="301075" cy="146211"/>
          </a:xfrm>
          <a:custGeom>
            <a:avLst/>
            <a:gdLst>
              <a:gd name="connsiteX0" fmla="*/ 18367 w 294906"/>
              <a:gd name="connsiteY0" fmla="*/ 143215 h 143215"/>
              <a:gd name="connsiteX1" fmla="*/ 294907 w 294906"/>
              <a:gd name="connsiteY1" fmla="*/ 143215 h 143215"/>
              <a:gd name="connsiteX2" fmla="*/ 230465 w 294906"/>
              <a:gd name="connsiteY2" fmla="*/ 0 h 143215"/>
              <a:gd name="connsiteX3" fmla="*/ 0 w 294906"/>
              <a:gd name="connsiteY3" fmla="*/ 0 h 143215"/>
              <a:gd name="connsiteX4" fmla="*/ 18367 w 294906"/>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4906" h="143215">
                <a:moveTo>
                  <a:pt x="18367" y="143215"/>
                </a:moveTo>
                <a:lnTo>
                  <a:pt x="294907" y="143215"/>
                </a:lnTo>
                <a:lnTo>
                  <a:pt x="230465" y="0"/>
                </a:lnTo>
                <a:lnTo>
                  <a:pt x="0" y="0"/>
                </a:lnTo>
                <a:lnTo>
                  <a:pt x="18367" y="143215"/>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3" name="Freeform: Shape 62">
            <a:extLst>
              <a:ext uri="{FF2B5EF4-FFF2-40B4-BE49-F238E27FC236}">
                <a16:creationId xmlns:a16="http://schemas.microsoft.com/office/drawing/2014/main" id="{00000000-0008-0000-0A00-00003F000000}"/>
              </a:ext>
            </a:extLst>
          </xdr:cNvPr>
          <xdr:cNvSpPr/>
        </xdr:nvSpPr>
        <xdr:spPr>
          <a:xfrm>
            <a:off x="9084223" y="3377984"/>
            <a:ext cx="374212" cy="162134"/>
          </a:xfrm>
          <a:custGeom>
            <a:avLst/>
            <a:gdLst>
              <a:gd name="connsiteX0" fmla="*/ 0 w 366544"/>
              <a:gd name="connsiteY0" fmla="*/ 0 h 158812"/>
              <a:gd name="connsiteX1" fmla="*/ 20349 w 366544"/>
              <a:gd name="connsiteY1" fmla="*/ 158812 h 158812"/>
              <a:gd name="connsiteX2" fmla="*/ 366530 w 366544"/>
              <a:gd name="connsiteY2" fmla="*/ 158812 h 158812"/>
              <a:gd name="connsiteX3" fmla="*/ 366530 w 366544"/>
              <a:gd name="connsiteY3" fmla="*/ 157397 h 158812"/>
              <a:gd name="connsiteX4" fmla="*/ 366545 w 366544"/>
              <a:gd name="connsiteY4" fmla="*/ 157397 h 158812"/>
              <a:gd name="connsiteX5" fmla="*/ 295712 w 366544"/>
              <a:gd name="connsiteY5" fmla="*/ 0 h 158812"/>
              <a:gd name="connsiteX6" fmla="*/ 0 w 366544"/>
              <a:gd name="connsiteY6" fmla="*/ 0 h 158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66544" h="158812">
                <a:moveTo>
                  <a:pt x="0" y="0"/>
                </a:moveTo>
                <a:lnTo>
                  <a:pt x="20349" y="158812"/>
                </a:lnTo>
                <a:lnTo>
                  <a:pt x="366530" y="158812"/>
                </a:lnTo>
                <a:lnTo>
                  <a:pt x="366530" y="157397"/>
                </a:lnTo>
                <a:lnTo>
                  <a:pt x="366545" y="157397"/>
                </a:lnTo>
                <a:lnTo>
                  <a:pt x="295712" y="0"/>
                </a:lnTo>
                <a:lnTo>
                  <a:pt x="0" y="0"/>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4" name="Freeform: Shape 63">
            <a:extLst>
              <a:ext uri="{FF2B5EF4-FFF2-40B4-BE49-F238E27FC236}">
                <a16:creationId xmlns:a16="http://schemas.microsoft.com/office/drawing/2014/main" id="{00000000-0008-0000-0A00-000040000000}"/>
              </a:ext>
            </a:extLst>
          </xdr:cNvPr>
          <xdr:cNvSpPr/>
        </xdr:nvSpPr>
        <xdr:spPr>
          <a:xfrm>
            <a:off x="8781610" y="2981263"/>
            <a:ext cx="206937" cy="128843"/>
          </a:xfrm>
          <a:custGeom>
            <a:avLst/>
            <a:gdLst>
              <a:gd name="connsiteX0" fmla="*/ 0 w 202697"/>
              <a:gd name="connsiteY0" fmla="*/ 126204 h 126203"/>
              <a:gd name="connsiteX1" fmla="*/ 202697 w 202697"/>
              <a:gd name="connsiteY1" fmla="*/ 126204 h 126203"/>
              <a:gd name="connsiteX2" fmla="*/ 186520 w 202697"/>
              <a:gd name="connsiteY2" fmla="*/ 0 h 126203"/>
              <a:gd name="connsiteX3" fmla="*/ 16178 w 202697"/>
              <a:gd name="connsiteY3" fmla="*/ 0 h 126203"/>
              <a:gd name="connsiteX4" fmla="*/ 0 w 202697"/>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02697" h="126203">
                <a:moveTo>
                  <a:pt x="0" y="126204"/>
                </a:moveTo>
                <a:lnTo>
                  <a:pt x="202697" y="126204"/>
                </a:lnTo>
                <a:lnTo>
                  <a:pt x="186520" y="0"/>
                </a:lnTo>
                <a:lnTo>
                  <a:pt x="16178" y="0"/>
                </a:lnTo>
                <a:lnTo>
                  <a:pt x="0" y="126204"/>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5" name="Freeform: Shape 64">
            <a:extLst>
              <a:ext uri="{FF2B5EF4-FFF2-40B4-BE49-F238E27FC236}">
                <a16:creationId xmlns:a16="http://schemas.microsoft.com/office/drawing/2014/main" id="{00000000-0008-0000-0A00-000041000000}"/>
              </a:ext>
            </a:extLst>
          </xdr:cNvPr>
          <xdr:cNvSpPr/>
        </xdr:nvSpPr>
        <xdr:spPr>
          <a:xfrm>
            <a:off x="8411443" y="3170940"/>
            <a:ext cx="301061" cy="146211"/>
          </a:xfrm>
          <a:custGeom>
            <a:avLst/>
            <a:gdLst>
              <a:gd name="connsiteX0" fmla="*/ 276525 w 294892"/>
              <a:gd name="connsiteY0" fmla="*/ 143215 h 143215"/>
              <a:gd name="connsiteX1" fmla="*/ 294892 w 294892"/>
              <a:gd name="connsiteY1" fmla="*/ 0 h 143215"/>
              <a:gd name="connsiteX2" fmla="*/ 64442 w 294892"/>
              <a:gd name="connsiteY2" fmla="*/ 0 h 143215"/>
              <a:gd name="connsiteX3" fmla="*/ 0 w 294892"/>
              <a:gd name="connsiteY3" fmla="*/ 143215 h 143215"/>
              <a:gd name="connsiteX4" fmla="*/ 276525 w 294892"/>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4892" h="143215">
                <a:moveTo>
                  <a:pt x="276525" y="143215"/>
                </a:moveTo>
                <a:lnTo>
                  <a:pt x="294892" y="0"/>
                </a:lnTo>
                <a:lnTo>
                  <a:pt x="64442" y="0"/>
                </a:lnTo>
                <a:lnTo>
                  <a:pt x="0" y="143215"/>
                </a:lnTo>
                <a:lnTo>
                  <a:pt x="276525" y="143215"/>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6" name="Freeform: Shape 65">
            <a:extLst>
              <a:ext uri="{FF2B5EF4-FFF2-40B4-BE49-F238E27FC236}">
                <a16:creationId xmlns:a16="http://schemas.microsoft.com/office/drawing/2014/main" id="{00000000-0008-0000-0A00-000042000000}"/>
              </a:ext>
            </a:extLst>
          </xdr:cNvPr>
          <xdr:cNvSpPr/>
        </xdr:nvSpPr>
        <xdr:spPr>
          <a:xfrm>
            <a:off x="8726496" y="3377984"/>
            <a:ext cx="317181" cy="162134"/>
          </a:xfrm>
          <a:custGeom>
            <a:avLst/>
            <a:gdLst>
              <a:gd name="connsiteX0" fmla="*/ 310682 w 310682"/>
              <a:gd name="connsiteY0" fmla="*/ 158812 h 158812"/>
              <a:gd name="connsiteX1" fmla="*/ 290334 w 310682"/>
              <a:gd name="connsiteY1" fmla="*/ 0 h 158812"/>
              <a:gd name="connsiteX2" fmla="*/ 20364 w 310682"/>
              <a:gd name="connsiteY2" fmla="*/ 0 h 158812"/>
              <a:gd name="connsiteX3" fmla="*/ 0 w 310682"/>
              <a:gd name="connsiteY3" fmla="*/ 158812 h 158812"/>
              <a:gd name="connsiteX4" fmla="*/ 310682 w 310682"/>
              <a:gd name="connsiteY4" fmla="*/ 158812 h 1588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10682" h="158812">
                <a:moveTo>
                  <a:pt x="310682" y="158812"/>
                </a:moveTo>
                <a:lnTo>
                  <a:pt x="290334" y="0"/>
                </a:lnTo>
                <a:lnTo>
                  <a:pt x="20364" y="0"/>
                </a:lnTo>
                <a:lnTo>
                  <a:pt x="0" y="158812"/>
                </a:lnTo>
                <a:lnTo>
                  <a:pt x="310682" y="158812"/>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7" name="Freeform: Shape 66">
            <a:extLst>
              <a:ext uri="{FF2B5EF4-FFF2-40B4-BE49-F238E27FC236}">
                <a16:creationId xmlns:a16="http://schemas.microsoft.com/office/drawing/2014/main" id="{00000000-0008-0000-0A00-000043000000}"/>
              </a:ext>
            </a:extLst>
          </xdr:cNvPr>
          <xdr:cNvSpPr/>
        </xdr:nvSpPr>
        <xdr:spPr>
          <a:xfrm>
            <a:off x="8311738" y="3377984"/>
            <a:ext cx="374212" cy="162134"/>
          </a:xfrm>
          <a:custGeom>
            <a:avLst/>
            <a:gdLst>
              <a:gd name="connsiteX0" fmla="*/ 346196 w 366544"/>
              <a:gd name="connsiteY0" fmla="*/ 158812 h 158812"/>
              <a:gd name="connsiteX1" fmla="*/ 366545 w 366544"/>
              <a:gd name="connsiteY1" fmla="*/ 0 h 158812"/>
              <a:gd name="connsiteX2" fmla="*/ 70848 w 366544"/>
              <a:gd name="connsiteY2" fmla="*/ 0 h 158812"/>
              <a:gd name="connsiteX3" fmla="*/ 0 w 366544"/>
              <a:gd name="connsiteY3" fmla="*/ 157397 h 158812"/>
              <a:gd name="connsiteX4" fmla="*/ 0 w 366544"/>
              <a:gd name="connsiteY4" fmla="*/ 158812 h 158812"/>
              <a:gd name="connsiteX5" fmla="*/ 346196 w 366544"/>
              <a:gd name="connsiteY5" fmla="*/ 158812 h 158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66544" h="158812">
                <a:moveTo>
                  <a:pt x="346196" y="158812"/>
                </a:moveTo>
                <a:lnTo>
                  <a:pt x="366545" y="0"/>
                </a:lnTo>
                <a:lnTo>
                  <a:pt x="70848" y="0"/>
                </a:lnTo>
                <a:lnTo>
                  <a:pt x="0" y="157397"/>
                </a:lnTo>
                <a:lnTo>
                  <a:pt x="0" y="158812"/>
                </a:lnTo>
                <a:lnTo>
                  <a:pt x="346196" y="158812"/>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8" name="Freeform: Shape 67">
            <a:extLst>
              <a:ext uri="{FF2B5EF4-FFF2-40B4-BE49-F238E27FC236}">
                <a16:creationId xmlns:a16="http://schemas.microsoft.com/office/drawing/2014/main" id="{00000000-0008-0000-0A00-000044000000}"/>
              </a:ext>
            </a:extLst>
          </xdr:cNvPr>
          <xdr:cNvSpPr/>
        </xdr:nvSpPr>
        <xdr:spPr>
          <a:xfrm>
            <a:off x="8504608" y="2981263"/>
            <a:ext cx="232198" cy="128843"/>
          </a:xfrm>
          <a:custGeom>
            <a:avLst/>
            <a:gdLst>
              <a:gd name="connsiteX0" fmla="*/ 211263 w 227440"/>
              <a:gd name="connsiteY0" fmla="*/ 126204 h 126203"/>
              <a:gd name="connsiteX1" fmla="*/ 227441 w 227440"/>
              <a:gd name="connsiteY1" fmla="*/ 0 h 126203"/>
              <a:gd name="connsiteX2" fmla="*/ 56801 w 227440"/>
              <a:gd name="connsiteY2" fmla="*/ 0 h 126203"/>
              <a:gd name="connsiteX3" fmla="*/ 0 w 227440"/>
              <a:gd name="connsiteY3" fmla="*/ 126204 h 126203"/>
              <a:gd name="connsiteX4" fmla="*/ 211263 w 227440"/>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27440" h="126203">
                <a:moveTo>
                  <a:pt x="211263" y="126204"/>
                </a:moveTo>
                <a:lnTo>
                  <a:pt x="227441" y="0"/>
                </a:lnTo>
                <a:lnTo>
                  <a:pt x="56801" y="0"/>
                </a:lnTo>
                <a:lnTo>
                  <a:pt x="0" y="126204"/>
                </a:lnTo>
                <a:lnTo>
                  <a:pt x="211263" y="126204"/>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33</xdr:col>
      <xdr:colOff>56575</xdr:colOff>
      <xdr:row>6</xdr:row>
      <xdr:rowOff>66387</xdr:rowOff>
    </xdr:from>
    <xdr:to>
      <xdr:col>34</xdr:col>
      <xdr:colOff>568326</xdr:colOff>
      <xdr:row>9</xdr:row>
      <xdr:rowOff>120362</xdr:rowOff>
    </xdr:to>
    <xdr:grpSp>
      <xdr:nvGrpSpPr>
        <xdr:cNvPr id="69" name="Group 68">
          <a:extLst>
            <a:ext uri="{FF2B5EF4-FFF2-40B4-BE49-F238E27FC236}">
              <a16:creationId xmlns:a16="http://schemas.microsoft.com/office/drawing/2014/main" id="{00000000-0008-0000-0A00-000045000000}"/>
            </a:ext>
          </a:extLst>
        </xdr:cNvPr>
        <xdr:cNvGrpSpPr/>
      </xdr:nvGrpSpPr>
      <xdr:grpSpPr>
        <a:xfrm>
          <a:off x="28536325" y="1780887"/>
          <a:ext cx="1035626" cy="625475"/>
          <a:chOff x="10363918" y="3013944"/>
          <a:chExt cx="1146697" cy="953415"/>
        </a:xfrm>
      </xdr:grpSpPr>
      <xdr:sp macro="" textlink="">
        <xdr:nvSpPr>
          <xdr:cNvPr id="70" name="Freeform: Shape 69">
            <a:extLst>
              <a:ext uri="{FF2B5EF4-FFF2-40B4-BE49-F238E27FC236}">
                <a16:creationId xmlns:a16="http://schemas.microsoft.com/office/drawing/2014/main" id="{00000000-0008-0000-0A00-000046000000}"/>
              </a:ext>
            </a:extLst>
          </xdr:cNvPr>
          <xdr:cNvSpPr/>
        </xdr:nvSpPr>
        <xdr:spPr>
          <a:xfrm>
            <a:off x="10363918" y="3633632"/>
            <a:ext cx="1146682" cy="333727"/>
          </a:xfrm>
          <a:custGeom>
            <a:avLst/>
            <a:gdLst>
              <a:gd name="connsiteX0" fmla="*/ 1123185 w 1123185"/>
              <a:gd name="connsiteY0" fmla="*/ 95010 h 326889"/>
              <a:gd name="connsiteX1" fmla="*/ 1123185 w 1123185"/>
              <a:gd name="connsiteY1" fmla="*/ 0 h 326889"/>
              <a:gd name="connsiteX2" fmla="*/ 0 w 1123185"/>
              <a:gd name="connsiteY2" fmla="*/ 0 h 326889"/>
              <a:gd name="connsiteX3" fmla="*/ 0 w 1123185"/>
              <a:gd name="connsiteY3" fmla="*/ 95010 h 326889"/>
              <a:gd name="connsiteX4" fmla="*/ 516910 w 1123185"/>
              <a:gd name="connsiteY4" fmla="*/ 95010 h 326889"/>
              <a:gd name="connsiteX5" fmla="*/ 516910 w 1123185"/>
              <a:gd name="connsiteY5" fmla="*/ 237511 h 326889"/>
              <a:gd name="connsiteX6" fmla="*/ 358798 w 1123185"/>
              <a:gd name="connsiteY6" fmla="*/ 237511 h 326889"/>
              <a:gd name="connsiteX7" fmla="*/ 358798 w 1123185"/>
              <a:gd name="connsiteY7" fmla="*/ 326890 h 326889"/>
              <a:gd name="connsiteX8" fmla="*/ 764387 w 1123185"/>
              <a:gd name="connsiteY8" fmla="*/ 326890 h 326889"/>
              <a:gd name="connsiteX9" fmla="*/ 764387 w 1123185"/>
              <a:gd name="connsiteY9" fmla="*/ 237511 h 326889"/>
              <a:gd name="connsiteX10" fmla="*/ 606290 w 1123185"/>
              <a:gd name="connsiteY10" fmla="*/ 237511 h 326889"/>
              <a:gd name="connsiteX11" fmla="*/ 606290 w 1123185"/>
              <a:gd name="connsiteY11" fmla="*/ 95010 h 326889"/>
              <a:gd name="connsiteX12" fmla="*/ 1123185 w 1123185"/>
              <a:gd name="connsiteY12" fmla="*/ 95010 h 32688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23185" h="326889">
                <a:moveTo>
                  <a:pt x="1123185" y="95010"/>
                </a:moveTo>
                <a:lnTo>
                  <a:pt x="1123185" y="0"/>
                </a:lnTo>
                <a:lnTo>
                  <a:pt x="0" y="0"/>
                </a:lnTo>
                <a:lnTo>
                  <a:pt x="0" y="95010"/>
                </a:lnTo>
                <a:lnTo>
                  <a:pt x="516910" y="95010"/>
                </a:lnTo>
                <a:lnTo>
                  <a:pt x="516910" y="237511"/>
                </a:lnTo>
                <a:lnTo>
                  <a:pt x="358798" y="237511"/>
                </a:lnTo>
                <a:lnTo>
                  <a:pt x="358798" y="326890"/>
                </a:lnTo>
                <a:lnTo>
                  <a:pt x="764387" y="326890"/>
                </a:lnTo>
                <a:lnTo>
                  <a:pt x="764387" y="237511"/>
                </a:lnTo>
                <a:lnTo>
                  <a:pt x="606290" y="237511"/>
                </a:lnTo>
                <a:lnTo>
                  <a:pt x="606290" y="95010"/>
                </a:lnTo>
                <a:lnTo>
                  <a:pt x="1123185" y="95010"/>
                </a:lnTo>
                <a:close/>
              </a:path>
            </a:pathLst>
          </a:custGeom>
          <a:solidFill>
            <a:schemeClr val="accent3">
              <a:lumMod val="75000"/>
            </a:schemeClr>
          </a:solidFill>
          <a:ln w="14883" cap="flat">
            <a:noFill/>
            <a:prstDash val="solid"/>
            <a:miter/>
          </a:ln>
          <a:effectLst>
            <a:outerShdw blurRad="50800" dist="38100" dir="5400000" algn="t" rotWithShape="0">
              <a:prstClr val="black">
                <a:alpha val="40000"/>
              </a:prstClr>
            </a:outerShdw>
          </a:effectLst>
          <a:scene3d>
            <a:camera prst="orthographicFront">
              <a:rot lat="0" lon="0" rev="0"/>
            </a:camera>
            <a:lightRig rig="balanced" dir="t">
              <a:rot lat="0" lon="0" rev="8700000"/>
            </a:lightRig>
          </a:scene3d>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nvGrpSpPr>
          <xdr:cNvPr id="71" name="Group 70">
            <a:extLst>
              <a:ext uri="{FF2B5EF4-FFF2-40B4-BE49-F238E27FC236}">
                <a16:creationId xmlns:a16="http://schemas.microsoft.com/office/drawing/2014/main" id="{00000000-0008-0000-0A00-000047000000}"/>
              </a:ext>
            </a:extLst>
          </xdr:cNvPr>
          <xdr:cNvGrpSpPr/>
        </xdr:nvGrpSpPr>
        <xdr:grpSpPr>
          <a:xfrm>
            <a:off x="10363918" y="3013944"/>
            <a:ext cx="1146697" cy="558855"/>
            <a:chOff x="10239631" y="2981263"/>
            <a:chExt cx="1146697" cy="558855"/>
          </a:xfrm>
          <a:solidFill>
            <a:srgbClr val="023047"/>
          </a:solidFill>
          <a:effectLst>
            <a:outerShdw blurRad="50800" dist="38100" dir="5400000" algn="t" rotWithShape="0">
              <a:prstClr val="black">
                <a:alpha val="40000"/>
              </a:prstClr>
            </a:outerShdw>
          </a:effectLst>
          <a:scene3d>
            <a:camera prst="orthographicFront">
              <a:rot lat="0" lon="0" rev="0"/>
            </a:camera>
            <a:lightRig rig="balanced" dir="t">
              <a:rot lat="0" lon="0" rev="8700000"/>
            </a:lightRig>
          </a:scene3d>
        </xdr:grpSpPr>
        <xdr:sp macro="" textlink="">
          <xdr:nvSpPr>
            <xdr:cNvPr id="72" name="Freeform: Shape 71">
              <a:extLst>
                <a:ext uri="{FF2B5EF4-FFF2-40B4-BE49-F238E27FC236}">
                  <a16:creationId xmlns:a16="http://schemas.microsoft.com/office/drawing/2014/main" id="{00000000-0008-0000-0A00-000048000000}"/>
                </a:ext>
              </a:extLst>
            </xdr:cNvPr>
            <xdr:cNvSpPr/>
          </xdr:nvSpPr>
          <xdr:spPr>
            <a:xfrm>
              <a:off x="10682965" y="3170940"/>
              <a:ext cx="260029" cy="146211"/>
            </a:xfrm>
            <a:custGeom>
              <a:avLst/>
              <a:gdLst>
                <a:gd name="connsiteX0" fmla="*/ 0 w 254701"/>
                <a:gd name="connsiteY0" fmla="*/ 143215 h 143215"/>
                <a:gd name="connsiteX1" fmla="*/ 254701 w 254701"/>
                <a:gd name="connsiteY1" fmla="*/ 143215 h 143215"/>
                <a:gd name="connsiteX2" fmla="*/ 236334 w 254701"/>
                <a:gd name="connsiteY2" fmla="*/ 0 h 143215"/>
                <a:gd name="connsiteX3" fmla="*/ 18367 w 254701"/>
                <a:gd name="connsiteY3" fmla="*/ 0 h 143215"/>
                <a:gd name="connsiteX4" fmla="*/ 0 w 254701"/>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54701" h="143215">
                  <a:moveTo>
                    <a:pt x="0" y="143215"/>
                  </a:moveTo>
                  <a:lnTo>
                    <a:pt x="254701" y="143215"/>
                  </a:lnTo>
                  <a:lnTo>
                    <a:pt x="236334" y="0"/>
                  </a:lnTo>
                  <a:lnTo>
                    <a:pt x="18367" y="0"/>
                  </a:lnTo>
                  <a:lnTo>
                    <a:pt x="0" y="143215"/>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3" name="Freeform: Shape 72">
              <a:extLst>
                <a:ext uri="{FF2B5EF4-FFF2-40B4-BE49-F238E27FC236}">
                  <a16:creationId xmlns:a16="http://schemas.microsoft.com/office/drawing/2014/main" id="{00000000-0008-0000-0A00-000049000000}"/>
                </a:ext>
              </a:extLst>
            </xdr:cNvPr>
            <xdr:cNvSpPr/>
          </xdr:nvSpPr>
          <xdr:spPr>
            <a:xfrm>
              <a:off x="10961245" y="2981263"/>
              <a:ext cx="232213" cy="128843"/>
            </a:xfrm>
            <a:custGeom>
              <a:avLst/>
              <a:gdLst>
                <a:gd name="connsiteX0" fmla="*/ 16178 w 227455"/>
                <a:gd name="connsiteY0" fmla="*/ 126204 h 126203"/>
                <a:gd name="connsiteX1" fmla="*/ 227455 w 227455"/>
                <a:gd name="connsiteY1" fmla="*/ 126204 h 126203"/>
                <a:gd name="connsiteX2" fmla="*/ 170670 w 227455"/>
                <a:gd name="connsiteY2" fmla="*/ 0 h 126203"/>
                <a:gd name="connsiteX3" fmla="*/ 0 w 227455"/>
                <a:gd name="connsiteY3" fmla="*/ 0 h 126203"/>
                <a:gd name="connsiteX4" fmla="*/ 16178 w 227455"/>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27455" h="126203">
                  <a:moveTo>
                    <a:pt x="16178" y="126204"/>
                  </a:moveTo>
                  <a:lnTo>
                    <a:pt x="227455" y="126204"/>
                  </a:lnTo>
                  <a:lnTo>
                    <a:pt x="170670" y="0"/>
                  </a:lnTo>
                  <a:lnTo>
                    <a:pt x="0" y="0"/>
                  </a:lnTo>
                  <a:lnTo>
                    <a:pt x="16178" y="126204"/>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4" name="Freeform: Shape 73">
              <a:extLst>
                <a:ext uri="{FF2B5EF4-FFF2-40B4-BE49-F238E27FC236}">
                  <a16:creationId xmlns:a16="http://schemas.microsoft.com/office/drawing/2014/main" id="{00000000-0008-0000-0A00-00004A000000}"/>
                </a:ext>
              </a:extLst>
            </xdr:cNvPr>
            <xdr:cNvSpPr/>
          </xdr:nvSpPr>
          <xdr:spPr>
            <a:xfrm>
              <a:off x="10985562" y="3170940"/>
              <a:ext cx="301075" cy="146211"/>
            </a:xfrm>
            <a:custGeom>
              <a:avLst/>
              <a:gdLst>
                <a:gd name="connsiteX0" fmla="*/ 18367 w 294906"/>
                <a:gd name="connsiteY0" fmla="*/ 143215 h 143215"/>
                <a:gd name="connsiteX1" fmla="*/ 294907 w 294906"/>
                <a:gd name="connsiteY1" fmla="*/ 143215 h 143215"/>
                <a:gd name="connsiteX2" fmla="*/ 230465 w 294906"/>
                <a:gd name="connsiteY2" fmla="*/ 0 h 143215"/>
                <a:gd name="connsiteX3" fmla="*/ 0 w 294906"/>
                <a:gd name="connsiteY3" fmla="*/ 0 h 143215"/>
                <a:gd name="connsiteX4" fmla="*/ 18367 w 294906"/>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4906" h="143215">
                  <a:moveTo>
                    <a:pt x="18367" y="143215"/>
                  </a:moveTo>
                  <a:lnTo>
                    <a:pt x="294907" y="143215"/>
                  </a:lnTo>
                  <a:lnTo>
                    <a:pt x="230465" y="0"/>
                  </a:lnTo>
                  <a:lnTo>
                    <a:pt x="0" y="0"/>
                  </a:lnTo>
                  <a:lnTo>
                    <a:pt x="18367" y="143215"/>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5" name="Freeform: Shape 74">
              <a:extLst>
                <a:ext uri="{FF2B5EF4-FFF2-40B4-BE49-F238E27FC236}">
                  <a16:creationId xmlns:a16="http://schemas.microsoft.com/office/drawing/2014/main" id="{00000000-0008-0000-0A00-00004B000000}"/>
                </a:ext>
              </a:extLst>
            </xdr:cNvPr>
            <xdr:cNvSpPr/>
          </xdr:nvSpPr>
          <xdr:spPr>
            <a:xfrm>
              <a:off x="11012116" y="3377984"/>
              <a:ext cx="374212" cy="162134"/>
            </a:xfrm>
            <a:custGeom>
              <a:avLst/>
              <a:gdLst>
                <a:gd name="connsiteX0" fmla="*/ 0 w 366544"/>
                <a:gd name="connsiteY0" fmla="*/ 0 h 158812"/>
                <a:gd name="connsiteX1" fmla="*/ 20349 w 366544"/>
                <a:gd name="connsiteY1" fmla="*/ 158812 h 158812"/>
                <a:gd name="connsiteX2" fmla="*/ 366530 w 366544"/>
                <a:gd name="connsiteY2" fmla="*/ 158812 h 158812"/>
                <a:gd name="connsiteX3" fmla="*/ 366530 w 366544"/>
                <a:gd name="connsiteY3" fmla="*/ 157397 h 158812"/>
                <a:gd name="connsiteX4" fmla="*/ 366545 w 366544"/>
                <a:gd name="connsiteY4" fmla="*/ 157397 h 158812"/>
                <a:gd name="connsiteX5" fmla="*/ 295712 w 366544"/>
                <a:gd name="connsiteY5" fmla="*/ 0 h 158812"/>
                <a:gd name="connsiteX6" fmla="*/ 0 w 366544"/>
                <a:gd name="connsiteY6" fmla="*/ 0 h 158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66544" h="158812">
                  <a:moveTo>
                    <a:pt x="0" y="0"/>
                  </a:moveTo>
                  <a:lnTo>
                    <a:pt x="20349" y="158812"/>
                  </a:lnTo>
                  <a:lnTo>
                    <a:pt x="366530" y="158812"/>
                  </a:lnTo>
                  <a:lnTo>
                    <a:pt x="366530" y="157397"/>
                  </a:lnTo>
                  <a:lnTo>
                    <a:pt x="366545" y="157397"/>
                  </a:lnTo>
                  <a:lnTo>
                    <a:pt x="295712" y="0"/>
                  </a:lnTo>
                  <a:lnTo>
                    <a:pt x="0" y="0"/>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6" name="Freeform: Shape 75">
              <a:extLst>
                <a:ext uri="{FF2B5EF4-FFF2-40B4-BE49-F238E27FC236}">
                  <a16:creationId xmlns:a16="http://schemas.microsoft.com/office/drawing/2014/main" id="{00000000-0008-0000-0A00-00004C000000}"/>
                </a:ext>
              </a:extLst>
            </xdr:cNvPr>
            <xdr:cNvSpPr/>
          </xdr:nvSpPr>
          <xdr:spPr>
            <a:xfrm>
              <a:off x="10709503" y="2981263"/>
              <a:ext cx="206937" cy="128843"/>
            </a:xfrm>
            <a:custGeom>
              <a:avLst/>
              <a:gdLst>
                <a:gd name="connsiteX0" fmla="*/ 0 w 202697"/>
                <a:gd name="connsiteY0" fmla="*/ 126204 h 126203"/>
                <a:gd name="connsiteX1" fmla="*/ 202697 w 202697"/>
                <a:gd name="connsiteY1" fmla="*/ 126204 h 126203"/>
                <a:gd name="connsiteX2" fmla="*/ 186520 w 202697"/>
                <a:gd name="connsiteY2" fmla="*/ 0 h 126203"/>
                <a:gd name="connsiteX3" fmla="*/ 16178 w 202697"/>
                <a:gd name="connsiteY3" fmla="*/ 0 h 126203"/>
                <a:gd name="connsiteX4" fmla="*/ 0 w 202697"/>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02697" h="126203">
                  <a:moveTo>
                    <a:pt x="0" y="126204"/>
                  </a:moveTo>
                  <a:lnTo>
                    <a:pt x="202697" y="126204"/>
                  </a:lnTo>
                  <a:lnTo>
                    <a:pt x="186520" y="0"/>
                  </a:lnTo>
                  <a:lnTo>
                    <a:pt x="16178" y="0"/>
                  </a:lnTo>
                  <a:lnTo>
                    <a:pt x="0" y="126204"/>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7" name="Freeform: Shape 76">
              <a:extLst>
                <a:ext uri="{FF2B5EF4-FFF2-40B4-BE49-F238E27FC236}">
                  <a16:creationId xmlns:a16="http://schemas.microsoft.com/office/drawing/2014/main" id="{00000000-0008-0000-0A00-00004D000000}"/>
                </a:ext>
              </a:extLst>
            </xdr:cNvPr>
            <xdr:cNvSpPr/>
          </xdr:nvSpPr>
          <xdr:spPr>
            <a:xfrm>
              <a:off x="10339336" y="3170940"/>
              <a:ext cx="301061" cy="146211"/>
            </a:xfrm>
            <a:custGeom>
              <a:avLst/>
              <a:gdLst>
                <a:gd name="connsiteX0" fmla="*/ 276525 w 294892"/>
                <a:gd name="connsiteY0" fmla="*/ 143215 h 143215"/>
                <a:gd name="connsiteX1" fmla="*/ 294892 w 294892"/>
                <a:gd name="connsiteY1" fmla="*/ 0 h 143215"/>
                <a:gd name="connsiteX2" fmla="*/ 64442 w 294892"/>
                <a:gd name="connsiteY2" fmla="*/ 0 h 143215"/>
                <a:gd name="connsiteX3" fmla="*/ 0 w 294892"/>
                <a:gd name="connsiteY3" fmla="*/ 143215 h 143215"/>
                <a:gd name="connsiteX4" fmla="*/ 276525 w 294892"/>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4892" h="143215">
                  <a:moveTo>
                    <a:pt x="276525" y="143215"/>
                  </a:moveTo>
                  <a:lnTo>
                    <a:pt x="294892" y="0"/>
                  </a:lnTo>
                  <a:lnTo>
                    <a:pt x="64442" y="0"/>
                  </a:lnTo>
                  <a:lnTo>
                    <a:pt x="0" y="143215"/>
                  </a:lnTo>
                  <a:lnTo>
                    <a:pt x="276525" y="143215"/>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8" name="Freeform: Shape 77">
              <a:extLst>
                <a:ext uri="{FF2B5EF4-FFF2-40B4-BE49-F238E27FC236}">
                  <a16:creationId xmlns:a16="http://schemas.microsoft.com/office/drawing/2014/main" id="{00000000-0008-0000-0A00-00004E000000}"/>
                </a:ext>
              </a:extLst>
            </xdr:cNvPr>
            <xdr:cNvSpPr/>
          </xdr:nvSpPr>
          <xdr:spPr>
            <a:xfrm>
              <a:off x="10654389" y="3377984"/>
              <a:ext cx="317181" cy="162134"/>
            </a:xfrm>
            <a:custGeom>
              <a:avLst/>
              <a:gdLst>
                <a:gd name="connsiteX0" fmla="*/ 310682 w 310682"/>
                <a:gd name="connsiteY0" fmla="*/ 158812 h 158812"/>
                <a:gd name="connsiteX1" fmla="*/ 290334 w 310682"/>
                <a:gd name="connsiteY1" fmla="*/ 0 h 158812"/>
                <a:gd name="connsiteX2" fmla="*/ 20364 w 310682"/>
                <a:gd name="connsiteY2" fmla="*/ 0 h 158812"/>
                <a:gd name="connsiteX3" fmla="*/ 0 w 310682"/>
                <a:gd name="connsiteY3" fmla="*/ 158812 h 158812"/>
                <a:gd name="connsiteX4" fmla="*/ 310682 w 310682"/>
                <a:gd name="connsiteY4" fmla="*/ 158812 h 1588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10682" h="158812">
                  <a:moveTo>
                    <a:pt x="310682" y="158812"/>
                  </a:moveTo>
                  <a:lnTo>
                    <a:pt x="290334" y="0"/>
                  </a:lnTo>
                  <a:lnTo>
                    <a:pt x="20364" y="0"/>
                  </a:lnTo>
                  <a:lnTo>
                    <a:pt x="0" y="158812"/>
                  </a:lnTo>
                  <a:lnTo>
                    <a:pt x="310682" y="158812"/>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9" name="Freeform: Shape 78">
              <a:extLst>
                <a:ext uri="{FF2B5EF4-FFF2-40B4-BE49-F238E27FC236}">
                  <a16:creationId xmlns:a16="http://schemas.microsoft.com/office/drawing/2014/main" id="{00000000-0008-0000-0A00-00004F000000}"/>
                </a:ext>
              </a:extLst>
            </xdr:cNvPr>
            <xdr:cNvSpPr/>
          </xdr:nvSpPr>
          <xdr:spPr>
            <a:xfrm>
              <a:off x="10239631" y="3377984"/>
              <a:ext cx="374212" cy="162134"/>
            </a:xfrm>
            <a:custGeom>
              <a:avLst/>
              <a:gdLst>
                <a:gd name="connsiteX0" fmla="*/ 346196 w 366544"/>
                <a:gd name="connsiteY0" fmla="*/ 158812 h 158812"/>
                <a:gd name="connsiteX1" fmla="*/ 366545 w 366544"/>
                <a:gd name="connsiteY1" fmla="*/ 0 h 158812"/>
                <a:gd name="connsiteX2" fmla="*/ 70848 w 366544"/>
                <a:gd name="connsiteY2" fmla="*/ 0 h 158812"/>
                <a:gd name="connsiteX3" fmla="*/ 0 w 366544"/>
                <a:gd name="connsiteY3" fmla="*/ 157397 h 158812"/>
                <a:gd name="connsiteX4" fmla="*/ 0 w 366544"/>
                <a:gd name="connsiteY4" fmla="*/ 158812 h 158812"/>
                <a:gd name="connsiteX5" fmla="*/ 346196 w 366544"/>
                <a:gd name="connsiteY5" fmla="*/ 158812 h 158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66544" h="158812">
                  <a:moveTo>
                    <a:pt x="346196" y="158812"/>
                  </a:moveTo>
                  <a:lnTo>
                    <a:pt x="366545" y="0"/>
                  </a:lnTo>
                  <a:lnTo>
                    <a:pt x="70848" y="0"/>
                  </a:lnTo>
                  <a:lnTo>
                    <a:pt x="0" y="157397"/>
                  </a:lnTo>
                  <a:lnTo>
                    <a:pt x="0" y="158812"/>
                  </a:lnTo>
                  <a:lnTo>
                    <a:pt x="346196" y="158812"/>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0" name="Freeform: Shape 79">
              <a:extLst>
                <a:ext uri="{FF2B5EF4-FFF2-40B4-BE49-F238E27FC236}">
                  <a16:creationId xmlns:a16="http://schemas.microsoft.com/office/drawing/2014/main" id="{00000000-0008-0000-0A00-000050000000}"/>
                </a:ext>
              </a:extLst>
            </xdr:cNvPr>
            <xdr:cNvSpPr/>
          </xdr:nvSpPr>
          <xdr:spPr>
            <a:xfrm>
              <a:off x="10432501" y="2981263"/>
              <a:ext cx="232198" cy="128843"/>
            </a:xfrm>
            <a:custGeom>
              <a:avLst/>
              <a:gdLst>
                <a:gd name="connsiteX0" fmla="*/ 211263 w 227440"/>
                <a:gd name="connsiteY0" fmla="*/ 126204 h 126203"/>
                <a:gd name="connsiteX1" fmla="*/ 227441 w 227440"/>
                <a:gd name="connsiteY1" fmla="*/ 0 h 126203"/>
                <a:gd name="connsiteX2" fmla="*/ 56801 w 227440"/>
                <a:gd name="connsiteY2" fmla="*/ 0 h 126203"/>
                <a:gd name="connsiteX3" fmla="*/ 0 w 227440"/>
                <a:gd name="connsiteY3" fmla="*/ 126204 h 126203"/>
                <a:gd name="connsiteX4" fmla="*/ 211263 w 227440"/>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27440" h="126203">
                  <a:moveTo>
                    <a:pt x="211263" y="126204"/>
                  </a:moveTo>
                  <a:lnTo>
                    <a:pt x="227441" y="0"/>
                  </a:lnTo>
                  <a:lnTo>
                    <a:pt x="56801" y="0"/>
                  </a:lnTo>
                  <a:lnTo>
                    <a:pt x="0" y="126204"/>
                  </a:lnTo>
                  <a:lnTo>
                    <a:pt x="211263" y="126204"/>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clientData/>
  </xdr:twoCellAnchor>
  <xdr:twoCellAnchor>
    <xdr:from>
      <xdr:col>4</xdr:col>
      <xdr:colOff>115817</xdr:colOff>
      <xdr:row>8</xdr:row>
      <xdr:rowOff>0</xdr:rowOff>
    </xdr:from>
    <xdr:to>
      <xdr:col>7</xdr:col>
      <xdr:colOff>519546</xdr:colOff>
      <xdr:row>8</xdr:row>
      <xdr:rowOff>11249</xdr:rowOff>
    </xdr:to>
    <xdr:cxnSp macro="">
      <xdr:nvCxnSpPr>
        <xdr:cNvPr id="81" name="Straight Arrow Connector 80">
          <a:extLst>
            <a:ext uri="{FF2B5EF4-FFF2-40B4-BE49-F238E27FC236}">
              <a16:creationId xmlns:a16="http://schemas.microsoft.com/office/drawing/2014/main" id="{00000000-0008-0000-0A00-000051000000}"/>
            </a:ext>
          </a:extLst>
        </xdr:cNvPr>
        <xdr:cNvCxnSpPr>
          <a:cxnSpLocks/>
        </xdr:cNvCxnSpPr>
      </xdr:nvCxnSpPr>
      <xdr:spPr>
        <a:xfrm flipV="1">
          <a:off x="3111862" y="2008909"/>
          <a:ext cx="2395320" cy="112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635362</xdr:colOff>
      <xdr:row>7</xdr:row>
      <xdr:rowOff>168554</xdr:rowOff>
    </xdr:from>
    <xdr:to>
      <xdr:col>12</xdr:col>
      <xdr:colOff>524124</xdr:colOff>
      <xdr:row>7</xdr:row>
      <xdr:rowOff>168554</xdr:rowOff>
    </xdr:to>
    <xdr:cxnSp macro="">
      <xdr:nvCxnSpPr>
        <xdr:cNvPr id="82" name="Straight Arrow Connector 81">
          <a:extLst>
            <a:ext uri="{FF2B5EF4-FFF2-40B4-BE49-F238E27FC236}">
              <a16:creationId xmlns:a16="http://schemas.microsoft.com/office/drawing/2014/main" id="{00000000-0008-0000-0A00-000052000000}"/>
            </a:ext>
          </a:extLst>
        </xdr:cNvPr>
        <xdr:cNvCxnSpPr>
          <a:cxnSpLocks/>
        </xdr:cNvCxnSpPr>
      </xdr:nvCxnSpPr>
      <xdr:spPr>
        <a:xfrm>
          <a:off x="6939180" y="2004281"/>
          <a:ext cx="291944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724551</xdr:colOff>
      <xdr:row>8</xdr:row>
      <xdr:rowOff>28566</xdr:rowOff>
    </xdr:from>
    <xdr:to>
      <xdr:col>17</xdr:col>
      <xdr:colOff>638712</xdr:colOff>
      <xdr:row>8</xdr:row>
      <xdr:rowOff>28566</xdr:rowOff>
    </xdr:to>
    <xdr:cxnSp macro="">
      <xdr:nvCxnSpPr>
        <xdr:cNvPr id="83" name="Straight Arrow Connector 82">
          <a:extLst>
            <a:ext uri="{FF2B5EF4-FFF2-40B4-BE49-F238E27FC236}">
              <a16:creationId xmlns:a16="http://schemas.microsoft.com/office/drawing/2014/main" id="{00000000-0008-0000-0A00-000053000000}"/>
            </a:ext>
          </a:extLst>
        </xdr:cNvPr>
        <xdr:cNvCxnSpPr>
          <a:cxnSpLocks/>
        </xdr:cNvCxnSpPr>
      </xdr:nvCxnSpPr>
      <xdr:spPr>
        <a:xfrm>
          <a:off x="11271324" y="2037475"/>
          <a:ext cx="2944843"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838274</xdr:colOff>
      <xdr:row>7</xdr:row>
      <xdr:rowOff>171730</xdr:rowOff>
    </xdr:from>
    <xdr:to>
      <xdr:col>22</xdr:col>
      <xdr:colOff>746086</xdr:colOff>
      <xdr:row>7</xdr:row>
      <xdr:rowOff>171730</xdr:rowOff>
    </xdr:to>
    <xdr:cxnSp macro="">
      <xdr:nvCxnSpPr>
        <xdr:cNvPr id="84" name="Straight Arrow Connector 83">
          <a:extLst>
            <a:ext uri="{FF2B5EF4-FFF2-40B4-BE49-F238E27FC236}">
              <a16:creationId xmlns:a16="http://schemas.microsoft.com/office/drawing/2014/main" id="{00000000-0008-0000-0A00-000054000000}"/>
            </a:ext>
          </a:extLst>
        </xdr:cNvPr>
        <xdr:cNvCxnSpPr>
          <a:cxnSpLocks/>
        </xdr:cNvCxnSpPr>
      </xdr:nvCxnSpPr>
      <xdr:spPr>
        <a:xfrm>
          <a:off x="16026319" y="2007457"/>
          <a:ext cx="293849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868292</xdr:colOff>
      <xdr:row>7</xdr:row>
      <xdr:rowOff>168555</xdr:rowOff>
    </xdr:from>
    <xdr:to>
      <xdr:col>27</xdr:col>
      <xdr:colOff>766579</xdr:colOff>
      <xdr:row>7</xdr:row>
      <xdr:rowOff>168555</xdr:rowOff>
    </xdr:to>
    <xdr:cxnSp macro="">
      <xdr:nvCxnSpPr>
        <xdr:cNvPr id="85" name="Straight Arrow Connector 84">
          <a:extLst>
            <a:ext uri="{FF2B5EF4-FFF2-40B4-BE49-F238E27FC236}">
              <a16:creationId xmlns:a16="http://schemas.microsoft.com/office/drawing/2014/main" id="{00000000-0008-0000-0A00-000055000000}"/>
            </a:ext>
          </a:extLst>
        </xdr:cNvPr>
        <xdr:cNvCxnSpPr>
          <a:cxnSpLocks/>
        </xdr:cNvCxnSpPr>
      </xdr:nvCxnSpPr>
      <xdr:spPr>
        <a:xfrm>
          <a:off x="20697610" y="2004282"/>
          <a:ext cx="3604378"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816626</xdr:colOff>
      <xdr:row>7</xdr:row>
      <xdr:rowOff>151237</xdr:rowOff>
    </xdr:from>
    <xdr:to>
      <xdr:col>32</xdr:col>
      <xdr:colOff>676812</xdr:colOff>
      <xdr:row>7</xdr:row>
      <xdr:rowOff>151237</xdr:rowOff>
    </xdr:to>
    <xdr:cxnSp macro="">
      <xdr:nvCxnSpPr>
        <xdr:cNvPr id="86" name="Straight Arrow Connector 85">
          <a:extLst>
            <a:ext uri="{FF2B5EF4-FFF2-40B4-BE49-F238E27FC236}">
              <a16:creationId xmlns:a16="http://schemas.microsoft.com/office/drawing/2014/main" id="{00000000-0008-0000-0A00-000056000000}"/>
            </a:ext>
          </a:extLst>
        </xdr:cNvPr>
        <xdr:cNvCxnSpPr>
          <a:cxnSpLocks/>
        </xdr:cNvCxnSpPr>
      </xdr:nvCxnSpPr>
      <xdr:spPr>
        <a:xfrm>
          <a:off x="25789444" y="1986964"/>
          <a:ext cx="3237232"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152400</xdr:colOff>
      <xdr:row>11</xdr:row>
      <xdr:rowOff>0</xdr:rowOff>
    </xdr:from>
    <xdr:to>
      <xdr:col>1</xdr:col>
      <xdr:colOff>477087</xdr:colOff>
      <xdr:row>22</xdr:row>
      <xdr:rowOff>0</xdr:rowOff>
    </xdr:to>
    <xdr:grpSp>
      <xdr:nvGrpSpPr>
        <xdr:cNvPr id="605" name="Group 604">
          <a:extLst>
            <a:ext uri="{FF2B5EF4-FFF2-40B4-BE49-F238E27FC236}">
              <a16:creationId xmlns:a16="http://schemas.microsoft.com/office/drawing/2014/main" id="{00000000-0008-0000-0A00-00005D020000}"/>
            </a:ext>
          </a:extLst>
        </xdr:cNvPr>
        <xdr:cNvGrpSpPr/>
      </xdr:nvGrpSpPr>
      <xdr:grpSpPr>
        <a:xfrm>
          <a:off x="1771650" y="2667000"/>
          <a:ext cx="324687" cy="2095500"/>
          <a:chOff x="1238250" y="1990725"/>
          <a:chExt cx="324687" cy="1990725"/>
        </a:xfrm>
      </xdr:grpSpPr>
      <xdr:grpSp>
        <xdr:nvGrpSpPr>
          <xdr:cNvPr id="139" name="Group 138">
            <a:extLst>
              <a:ext uri="{FF2B5EF4-FFF2-40B4-BE49-F238E27FC236}">
                <a16:creationId xmlns:a16="http://schemas.microsoft.com/office/drawing/2014/main" id="{00000000-0008-0000-0A00-00008B000000}"/>
              </a:ext>
            </a:extLst>
          </xdr:cNvPr>
          <xdr:cNvGrpSpPr/>
        </xdr:nvGrpSpPr>
        <xdr:grpSpPr>
          <a:xfrm>
            <a:off x="1238250" y="2181225"/>
            <a:ext cx="324687" cy="1448584"/>
            <a:chOff x="6254750" y="3257550"/>
            <a:chExt cx="324687" cy="1448584"/>
          </a:xfrm>
        </xdr:grpSpPr>
        <xdr:grpSp>
          <xdr:nvGrpSpPr>
            <xdr:cNvPr id="137" name="Group 136">
              <a:extLst>
                <a:ext uri="{FF2B5EF4-FFF2-40B4-BE49-F238E27FC236}">
                  <a16:creationId xmlns:a16="http://schemas.microsoft.com/office/drawing/2014/main" id="{00000000-0008-0000-0A00-000089000000}"/>
                </a:ext>
              </a:extLst>
            </xdr:cNvPr>
            <xdr:cNvGrpSpPr/>
          </xdr:nvGrpSpPr>
          <xdr:grpSpPr>
            <a:xfrm>
              <a:off x="6257925" y="3257550"/>
              <a:ext cx="324687" cy="724027"/>
              <a:chOff x="6257925" y="3257550"/>
              <a:chExt cx="324687" cy="724027"/>
            </a:xfrm>
          </xdr:grpSpPr>
          <xdr:grpSp>
            <xdr:nvGrpSpPr>
              <xdr:cNvPr id="133" name="Group 132">
                <a:extLst>
                  <a:ext uri="{FF2B5EF4-FFF2-40B4-BE49-F238E27FC236}">
                    <a16:creationId xmlns:a16="http://schemas.microsoft.com/office/drawing/2014/main" id="{00000000-0008-0000-0A00-000085000000}"/>
                  </a:ext>
                </a:extLst>
              </xdr:cNvPr>
              <xdr:cNvGrpSpPr/>
            </xdr:nvGrpSpPr>
            <xdr:grpSpPr>
              <a:xfrm>
                <a:off x="6254750" y="3257550"/>
                <a:ext cx="324687" cy="363026"/>
                <a:chOff x="6254750" y="3257550"/>
                <a:chExt cx="324687" cy="363026"/>
              </a:xfrm>
            </xdr:grpSpPr>
            <xdr:grpSp>
              <xdr:nvGrpSpPr>
                <xdr:cNvPr id="129" name="Group 128">
                  <a:extLst>
                    <a:ext uri="{FF2B5EF4-FFF2-40B4-BE49-F238E27FC236}">
                      <a16:creationId xmlns:a16="http://schemas.microsoft.com/office/drawing/2014/main" id="{00000000-0008-0000-0A00-000081000000}"/>
                    </a:ext>
                  </a:extLst>
                </xdr:cNvPr>
                <xdr:cNvGrpSpPr/>
              </xdr:nvGrpSpPr>
              <xdr:grpSpPr>
                <a:xfrm>
                  <a:off x="6257925" y="3439792"/>
                  <a:ext cx="324687" cy="180784"/>
                  <a:chOff x="6257925" y="3439792"/>
                  <a:chExt cx="324687" cy="180784"/>
                </a:xfrm>
              </xdr:grpSpPr>
              <xdr:pic>
                <xdr:nvPicPr>
                  <xdr:cNvPr id="91" name="Graphic 90" descr="Oil Barrel with solid fill">
                    <a:extLst>
                      <a:ext uri="{FF2B5EF4-FFF2-40B4-BE49-F238E27FC236}">
                        <a16:creationId xmlns:a16="http://schemas.microsoft.com/office/drawing/2014/main" id="{00000000-0008-0000-0A00-00005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92" name="Graphic 91" descr="Oil Barrel with solid fill">
                    <a:extLst>
                      <a:ext uri="{FF2B5EF4-FFF2-40B4-BE49-F238E27FC236}">
                        <a16:creationId xmlns:a16="http://schemas.microsoft.com/office/drawing/2014/main" id="{00000000-0008-0000-0A00-00005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93" name="Graphic 92" descr="Deciduous tree with solid fill">
                  <a:extLst>
                    <a:ext uri="{FF2B5EF4-FFF2-40B4-BE49-F238E27FC236}">
                      <a16:creationId xmlns:a16="http://schemas.microsoft.com/office/drawing/2014/main" id="{00000000-0008-0000-0A00-00005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316272" y="3257550"/>
                  <a:ext cx="188572" cy="184022"/>
                </a:xfrm>
                <a:prstGeom prst="rect">
                  <a:avLst/>
                </a:prstGeom>
              </xdr:spPr>
            </xdr:pic>
          </xdr:grpSp>
          <xdr:grpSp>
            <xdr:nvGrpSpPr>
              <xdr:cNvPr id="134" name="Group 133">
                <a:extLst>
                  <a:ext uri="{FF2B5EF4-FFF2-40B4-BE49-F238E27FC236}">
                    <a16:creationId xmlns:a16="http://schemas.microsoft.com/office/drawing/2014/main" id="{00000000-0008-0000-0A00-000086000000}"/>
                  </a:ext>
                </a:extLst>
              </xdr:cNvPr>
              <xdr:cNvGrpSpPr/>
            </xdr:nvGrpSpPr>
            <xdr:grpSpPr>
              <a:xfrm>
                <a:off x="6304550" y="3620073"/>
                <a:ext cx="210550" cy="361504"/>
                <a:chOff x="6304550" y="3620073"/>
                <a:chExt cx="210550" cy="361504"/>
              </a:xfrm>
            </xdr:grpSpPr>
            <xdr:pic>
              <xdr:nvPicPr>
                <xdr:cNvPr id="131" name="Picture 130" descr="Outline geothermal energy icon isolated black Vector Image">
                  <a:extLst>
                    <a:ext uri="{FF2B5EF4-FFF2-40B4-BE49-F238E27FC236}">
                      <a16:creationId xmlns:a16="http://schemas.microsoft.com/office/drawing/2014/main" id="{00000000-0008-0000-0A00-000083000000}"/>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6311901" y="3620073"/>
                  <a:ext cx="203199" cy="198698"/>
                </a:xfrm>
                <a:prstGeom prst="rect">
                  <a:avLst/>
                </a:prstGeom>
                <a:noFill/>
              </xdr:spPr>
            </xdr:pic>
            <xdr:pic>
              <xdr:nvPicPr>
                <xdr:cNvPr id="94" name="Graphic 93" descr="Radioactive with solid fill">
                  <a:extLst>
                    <a:ext uri="{FF2B5EF4-FFF2-40B4-BE49-F238E27FC236}">
                      <a16:creationId xmlns:a16="http://schemas.microsoft.com/office/drawing/2014/main" id="{00000000-0008-0000-0A00-00005E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6304550" y="3802664"/>
                  <a:ext cx="201862" cy="178913"/>
                </a:xfrm>
                <a:prstGeom prst="rect">
                  <a:avLst/>
                </a:prstGeom>
              </xdr:spPr>
            </xdr:pic>
          </xdr:grpSp>
        </xdr:grpSp>
        <xdr:grpSp>
          <xdr:nvGrpSpPr>
            <xdr:cNvPr id="138" name="Group 137">
              <a:extLst>
                <a:ext uri="{FF2B5EF4-FFF2-40B4-BE49-F238E27FC236}">
                  <a16:creationId xmlns:a16="http://schemas.microsoft.com/office/drawing/2014/main" id="{00000000-0008-0000-0A00-00008A000000}"/>
                </a:ext>
              </a:extLst>
            </xdr:cNvPr>
            <xdr:cNvGrpSpPr/>
          </xdr:nvGrpSpPr>
          <xdr:grpSpPr>
            <a:xfrm>
              <a:off x="6286501" y="3981807"/>
              <a:ext cx="238125" cy="724327"/>
              <a:chOff x="6286501" y="3981807"/>
              <a:chExt cx="238125" cy="724327"/>
            </a:xfrm>
          </xdr:grpSpPr>
          <xdr:grpSp>
            <xdr:nvGrpSpPr>
              <xdr:cNvPr id="136" name="Group 135">
                <a:extLst>
                  <a:ext uri="{FF2B5EF4-FFF2-40B4-BE49-F238E27FC236}">
                    <a16:creationId xmlns:a16="http://schemas.microsoft.com/office/drawing/2014/main" id="{00000000-0008-0000-0A00-000088000000}"/>
                  </a:ext>
                </a:extLst>
              </xdr:cNvPr>
              <xdr:cNvGrpSpPr/>
            </xdr:nvGrpSpPr>
            <xdr:grpSpPr>
              <a:xfrm>
                <a:off x="6332878" y="4382508"/>
                <a:ext cx="163172" cy="323626"/>
                <a:chOff x="6332878" y="4382508"/>
                <a:chExt cx="163172" cy="323626"/>
              </a:xfrm>
            </xdr:grpSpPr>
            <xdr:grpSp>
              <xdr:nvGrpSpPr>
                <xdr:cNvPr id="90" name="Group 89">
                  <a:extLst>
                    <a:ext uri="{FF2B5EF4-FFF2-40B4-BE49-F238E27FC236}">
                      <a16:creationId xmlns:a16="http://schemas.microsoft.com/office/drawing/2014/main" id="{00000000-0008-0000-0A00-00005A000000}"/>
                    </a:ext>
                  </a:extLst>
                </xdr:cNvPr>
                <xdr:cNvGrpSpPr/>
              </xdr:nvGrpSpPr>
              <xdr:grpSpPr>
                <a:xfrm>
                  <a:off x="6331581" y="4382508"/>
                  <a:ext cx="164469" cy="110117"/>
                  <a:chOff x="7088066" y="6165899"/>
                  <a:chExt cx="762000" cy="239296"/>
                </a:xfrm>
                <a:solidFill>
                  <a:schemeClr val="accent5">
                    <a:lumMod val="75000"/>
                  </a:schemeClr>
                </a:solidFill>
              </xdr:grpSpPr>
              <xdr:sp macro="" textlink="">
                <xdr:nvSpPr>
                  <xdr:cNvPr id="126" name="Freeform: Shape 125">
                    <a:extLst>
                      <a:ext uri="{FF2B5EF4-FFF2-40B4-BE49-F238E27FC236}">
                        <a16:creationId xmlns:a16="http://schemas.microsoft.com/office/drawing/2014/main" id="{00000000-0008-0000-0A00-00007E000000}"/>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127" name="Freeform: Shape 126">
                    <a:extLst>
                      <a:ext uri="{FF2B5EF4-FFF2-40B4-BE49-F238E27FC236}">
                        <a16:creationId xmlns:a16="http://schemas.microsoft.com/office/drawing/2014/main" id="{00000000-0008-0000-0A00-00007F000000}"/>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128" name="Freeform: Shape 127">
                    <a:extLst>
                      <a:ext uri="{FF2B5EF4-FFF2-40B4-BE49-F238E27FC236}">
                        <a16:creationId xmlns:a16="http://schemas.microsoft.com/office/drawing/2014/main" id="{00000000-0008-0000-0A00-000080000000}"/>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95" name="Group 94">
                  <a:extLst>
                    <a:ext uri="{FF2B5EF4-FFF2-40B4-BE49-F238E27FC236}">
                      <a16:creationId xmlns:a16="http://schemas.microsoft.com/office/drawing/2014/main" id="{00000000-0008-0000-0A00-00005F000000}"/>
                    </a:ext>
                  </a:extLst>
                </xdr:cNvPr>
                <xdr:cNvGrpSpPr/>
              </xdr:nvGrpSpPr>
              <xdr:grpSpPr>
                <a:xfrm>
                  <a:off x="6336053" y="4550321"/>
                  <a:ext cx="139404" cy="155813"/>
                  <a:chOff x="6140937" y="3337188"/>
                  <a:chExt cx="752050" cy="877190"/>
                </a:xfrm>
              </xdr:grpSpPr>
              <xdr:sp macro="" textlink="">
                <xdr:nvSpPr>
                  <xdr:cNvPr id="116" name="Freeform: Shape 115">
                    <a:extLst>
                      <a:ext uri="{FF2B5EF4-FFF2-40B4-BE49-F238E27FC236}">
                        <a16:creationId xmlns:a16="http://schemas.microsoft.com/office/drawing/2014/main" id="{00000000-0008-0000-0A00-000074000000}"/>
                      </a:ext>
                    </a:extLst>
                  </xdr:cNvPr>
                  <xdr:cNvSpPr/>
                </xdr:nvSpPr>
                <xdr:spPr>
                  <a:xfrm>
                    <a:off x="6265458" y="3703172"/>
                    <a:ext cx="200024" cy="511206"/>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7" name="Freeform: Shape 116">
                    <a:extLst>
                      <a:ext uri="{FF2B5EF4-FFF2-40B4-BE49-F238E27FC236}">
                        <a16:creationId xmlns:a16="http://schemas.microsoft.com/office/drawing/2014/main" id="{00000000-0008-0000-0A00-000075000000}"/>
                      </a:ext>
                    </a:extLst>
                  </xdr:cNvPr>
                  <xdr:cNvSpPr/>
                </xdr:nvSpPr>
                <xdr:spPr>
                  <a:xfrm>
                    <a:off x="6286636" y="3337855"/>
                    <a:ext cx="105218"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8" name="Freeform: Shape 117">
                    <a:extLst>
                      <a:ext uri="{FF2B5EF4-FFF2-40B4-BE49-F238E27FC236}">
                        <a16:creationId xmlns:a16="http://schemas.microsoft.com/office/drawing/2014/main" id="{00000000-0008-0000-0A00-000076000000}"/>
                      </a:ext>
                    </a:extLst>
                  </xdr:cNvPr>
                  <xdr:cNvSpPr/>
                </xdr:nvSpPr>
                <xdr:spPr>
                  <a:xfrm>
                    <a:off x="6385977" y="3597759"/>
                    <a:ext cx="252232"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9" name="Freeform: Shape 118">
                    <a:extLst>
                      <a:ext uri="{FF2B5EF4-FFF2-40B4-BE49-F238E27FC236}">
                        <a16:creationId xmlns:a16="http://schemas.microsoft.com/office/drawing/2014/main" id="{00000000-0008-0000-0A00-000077000000}"/>
                      </a:ext>
                    </a:extLst>
                  </xdr:cNvPr>
                  <xdr:cNvSpPr/>
                </xdr:nvSpPr>
                <xdr:spPr>
                  <a:xfrm>
                    <a:off x="6140937" y="362180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0" name="Freeform: Shape 119">
                    <a:extLst>
                      <a:ext uri="{FF2B5EF4-FFF2-40B4-BE49-F238E27FC236}">
                        <a16:creationId xmlns:a16="http://schemas.microsoft.com/office/drawing/2014/main" id="{00000000-0008-0000-0A00-000078000000}"/>
                      </a:ext>
                    </a:extLst>
                  </xdr:cNvPr>
                  <xdr:cNvSpPr/>
                </xdr:nvSpPr>
                <xdr:spPr>
                  <a:xfrm>
                    <a:off x="6333824" y="3594013"/>
                    <a:ext cx="53549" cy="53550"/>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1" name="Freeform: Shape 120">
                    <a:extLst>
                      <a:ext uri="{FF2B5EF4-FFF2-40B4-BE49-F238E27FC236}">
                        <a16:creationId xmlns:a16="http://schemas.microsoft.com/office/drawing/2014/main" id="{00000000-0008-0000-0A00-000079000000}"/>
                      </a:ext>
                    </a:extLst>
                  </xdr:cNvPr>
                  <xdr:cNvSpPr/>
                </xdr:nvSpPr>
                <xdr:spPr>
                  <a:xfrm>
                    <a:off x="6675033" y="3600168"/>
                    <a:ext cx="142875" cy="433235"/>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2" name="Freeform: Shape 121">
                    <a:extLst>
                      <a:ext uri="{FF2B5EF4-FFF2-40B4-BE49-F238E27FC236}">
                        <a16:creationId xmlns:a16="http://schemas.microsoft.com/office/drawing/2014/main" id="{00000000-0008-0000-0A00-00007A000000}"/>
                      </a:ext>
                    </a:extLst>
                  </xdr:cNvPr>
                  <xdr:cNvSpPr/>
                </xdr:nvSpPr>
                <xdr:spPr>
                  <a:xfrm>
                    <a:off x="6525297" y="3521320"/>
                    <a:ext cx="200027"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3" name="Freeform: Shape 122">
                    <a:extLst>
                      <a:ext uri="{FF2B5EF4-FFF2-40B4-BE49-F238E27FC236}">
                        <a16:creationId xmlns:a16="http://schemas.microsoft.com/office/drawing/2014/main" id="{00000000-0008-0000-0A00-00007B000000}"/>
                      </a:ext>
                    </a:extLst>
                  </xdr:cNvPr>
                  <xdr:cNvSpPr/>
                </xdr:nvSpPr>
                <xdr:spPr>
                  <a:xfrm>
                    <a:off x="6730687" y="3337188"/>
                    <a:ext cx="107511" cy="196095"/>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4" name="Freeform: Shape 123">
                    <a:extLst>
                      <a:ext uri="{FF2B5EF4-FFF2-40B4-BE49-F238E27FC236}">
                        <a16:creationId xmlns:a16="http://schemas.microsoft.com/office/drawing/2014/main" id="{00000000-0008-0000-0A00-00007C000000}"/>
                      </a:ext>
                    </a:extLst>
                  </xdr:cNvPr>
                  <xdr:cNvSpPr/>
                </xdr:nvSpPr>
                <xdr:spPr>
                  <a:xfrm>
                    <a:off x="6742584" y="3551010"/>
                    <a:ext cx="150403" cy="174846"/>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5" name="Freeform: Shape 124">
                    <a:extLst>
                      <a:ext uri="{FF2B5EF4-FFF2-40B4-BE49-F238E27FC236}">
                        <a16:creationId xmlns:a16="http://schemas.microsoft.com/office/drawing/2014/main" id="{00000000-0008-0000-0A00-00007D000000}"/>
                      </a:ext>
                    </a:extLst>
                  </xdr:cNvPr>
                  <xdr:cNvSpPr/>
                </xdr:nvSpPr>
                <xdr:spPr>
                  <a:xfrm>
                    <a:off x="6728012" y="3528514"/>
                    <a:ext cx="38105" cy="38105"/>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grpSp>
            <xdr:nvGrpSpPr>
              <xdr:cNvPr id="135" name="Group 134">
                <a:extLst>
                  <a:ext uri="{FF2B5EF4-FFF2-40B4-BE49-F238E27FC236}">
                    <a16:creationId xmlns:a16="http://schemas.microsoft.com/office/drawing/2014/main" id="{00000000-0008-0000-0A00-000087000000}"/>
                  </a:ext>
                </a:extLst>
              </xdr:cNvPr>
              <xdr:cNvGrpSpPr/>
            </xdr:nvGrpSpPr>
            <xdr:grpSpPr>
              <a:xfrm>
                <a:off x="6286501" y="3981807"/>
                <a:ext cx="234950" cy="340737"/>
                <a:chOff x="6286501" y="3981807"/>
                <a:chExt cx="234950" cy="340737"/>
              </a:xfrm>
            </xdr:grpSpPr>
            <xdr:grpSp>
              <xdr:nvGrpSpPr>
                <xdr:cNvPr id="96" name="Group 95">
                  <a:extLst>
                    <a:ext uri="{FF2B5EF4-FFF2-40B4-BE49-F238E27FC236}">
                      <a16:creationId xmlns:a16="http://schemas.microsoft.com/office/drawing/2014/main" id="{00000000-0008-0000-0A00-000060000000}"/>
                    </a:ext>
                  </a:extLst>
                </xdr:cNvPr>
                <xdr:cNvGrpSpPr/>
              </xdr:nvGrpSpPr>
              <xdr:grpSpPr>
                <a:xfrm>
                  <a:off x="6313246" y="4164074"/>
                  <a:ext cx="174956" cy="161645"/>
                  <a:chOff x="5246547" y="2661059"/>
                  <a:chExt cx="528834" cy="505486"/>
                </a:xfrm>
              </xdr:grpSpPr>
              <xdr:sp macro="" textlink="">
                <xdr:nvSpPr>
                  <xdr:cNvPr id="97" name="Freeform: Shape 96">
                    <a:extLst>
                      <a:ext uri="{FF2B5EF4-FFF2-40B4-BE49-F238E27FC236}">
                        <a16:creationId xmlns:a16="http://schemas.microsoft.com/office/drawing/2014/main" id="{00000000-0008-0000-0A00-000061000000}"/>
                      </a:ext>
                    </a:extLst>
                  </xdr:cNvPr>
                  <xdr:cNvSpPr/>
                </xdr:nvSpPr>
                <xdr:spPr>
                  <a:xfrm>
                    <a:off x="5246547" y="2733173"/>
                    <a:ext cx="30047" cy="12018"/>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8" name="Freeform: Shape 97">
                    <a:extLst>
                      <a:ext uri="{FF2B5EF4-FFF2-40B4-BE49-F238E27FC236}">
                        <a16:creationId xmlns:a16="http://schemas.microsoft.com/office/drawing/2014/main" id="{00000000-0008-0000-0A00-000062000000}"/>
                      </a:ext>
                    </a:extLst>
                  </xdr:cNvPr>
                  <xdr:cNvSpPr/>
                </xdr:nvSpPr>
                <xdr:spPr>
                  <a:xfrm>
                    <a:off x="5266763" y="2681143"/>
                    <a:ext cx="29356"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9" name="Freeform: Shape 98">
                    <a:extLst>
                      <a:ext uri="{FF2B5EF4-FFF2-40B4-BE49-F238E27FC236}">
                        <a16:creationId xmlns:a16="http://schemas.microsoft.com/office/drawing/2014/main" id="{00000000-0008-0000-0A00-000063000000}"/>
                      </a:ext>
                    </a:extLst>
                  </xdr:cNvPr>
                  <xdr:cNvSpPr/>
                </xdr:nvSpPr>
                <xdr:spPr>
                  <a:xfrm>
                    <a:off x="5288614" y="2703817"/>
                    <a:ext cx="72113" cy="72113"/>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0" name="Freeform: Shape 99">
                    <a:extLst>
                      <a:ext uri="{FF2B5EF4-FFF2-40B4-BE49-F238E27FC236}">
                        <a16:creationId xmlns:a16="http://schemas.microsoft.com/office/drawing/2014/main" id="{00000000-0008-0000-0A00-000064000000}"/>
                      </a:ext>
                    </a:extLst>
                  </xdr:cNvPr>
                  <xdr:cNvSpPr/>
                </xdr:nvSpPr>
                <xdr:spPr>
                  <a:xfrm>
                    <a:off x="5318661" y="2661059"/>
                    <a:ext cx="12018"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1" name="Freeform: Shape 100">
                    <a:extLst>
                      <a:ext uri="{FF2B5EF4-FFF2-40B4-BE49-F238E27FC236}">
                        <a16:creationId xmlns:a16="http://schemas.microsoft.com/office/drawing/2014/main" id="{00000000-0008-0000-0A00-000065000000}"/>
                      </a:ext>
                    </a:extLst>
                  </xdr:cNvPr>
                  <xdr:cNvSpPr/>
                </xdr:nvSpPr>
                <xdr:spPr>
                  <a:xfrm>
                    <a:off x="5372746" y="2733173"/>
                    <a:ext cx="30047" cy="12018"/>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2" name="Freeform: Shape 101">
                    <a:extLst>
                      <a:ext uri="{FF2B5EF4-FFF2-40B4-BE49-F238E27FC236}">
                        <a16:creationId xmlns:a16="http://schemas.microsoft.com/office/drawing/2014/main" id="{00000000-0008-0000-0A00-000066000000}"/>
                      </a:ext>
                    </a:extLst>
                  </xdr:cNvPr>
                  <xdr:cNvSpPr/>
                </xdr:nvSpPr>
                <xdr:spPr>
                  <a:xfrm>
                    <a:off x="5353221" y="2681143"/>
                    <a:ext cx="29356"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3" name="Freeform: Shape 102">
                    <a:extLst>
                      <a:ext uri="{FF2B5EF4-FFF2-40B4-BE49-F238E27FC236}">
                        <a16:creationId xmlns:a16="http://schemas.microsoft.com/office/drawing/2014/main" id="{00000000-0008-0000-0A00-000067000000}"/>
                      </a:ext>
                    </a:extLst>
                  </xdr:cNvPr>
                  <xdr:cNvSpPr/>
                </xdr:nvSpPr>
                <xdr:spPr>
                  <a:xfrm>
                    <a:off x="5266763" y="2767866"/>
                    <a:ext cx="29356"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4" name="Freeform: Shape 103">
                    <a:extLst>
                      <a:ext uri="{FF2B5EF4-FFF2-40B4-BE49-F238E27FC236}">
                        <a16:creationId xmlns:a16="http://schemas.microsoft.com/office/drawing/2014/main" id="{00000000-0008-0000-0A00-000068000000}"/>
                      </a:ext>
                    </a:extLst>
                  </xdr:cNvPr>
                  <xdr:cNvSpPr/>
                </xdr:nvSpPr>
                <xdr:spPr>
                  <a:xfrm>
                    <a:off x="5318661" y="2787949"/>
                    <a:ext cx="12018"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5" name="Freeform: Shape 104">
                    <a:extLst>
                      <a:ext uri="{FF2B5EF4-FFF2-40B4-BE49-F238E27FC236}">
                        <a16:creationId xmlns:a16="http://schemas.microsoft.com/office/drawing/2014/main" id="{00000000-0008-0000-0A00-000069000000}"/>
                      </a:ext>
                    </a:extLst>
                  </xdr:cNvPr>
                  <xdr:cNvSpPr/>
                </xdr:nvSpPr>
                <xdr:spPr>
                  <a:xfrm>
                    <a:off x="5353221" y="2767866"/>
                    <a:ext cx="29356"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6" name="Freeform: Shape 105">
                    <a:extLst>
                      <a:ext uri="{FF2B5EF4-FFF2-40B4-BE49-F238E27FC236}">
                        <a16:creationId xmlns:a16="http://schemas.microsoft.com/office/drawing/2014/main" id="{00000000-0008-0000-0A00-00006A000000}"/>
                      </a:ext>
                    </a:extLst>
                  </xdr:cNvPr>
                  <xdr:cNvSpPr/>
                </xdr:nvSpPr>
                <xdr:spPr>
                  <a:xfrm>
                    <a:off x="5497449" y="2864756"/>
                    <a:ext cx="102749" cy="57775"/>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7" name="Freeform: Shape 106">
                    <a:extLst>
                      <a:ext uri="{FF2B5EF4-FFF2-40B4-BE49-F238E27FC236}">
                        <a16:creationId xmlns:a16="http://schemas.microsoft.com/office/drawing/2014/main" id="{00000000-0008-0000-0A00-00006B000000}"/>
                      </a:ext>
                    </a:extLst>
                  </xdr:cNvPr>
                  <xdr:cNvSpPr/>
                </xdr:nvSpPr>
                <xdr:spPr>
                  <a:xfrm>
                    <a:off x="5607410" y="2789806"/>
                    <a:ext cx="91758" cy="50912"/>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8" name="Freeform: Shape 107">
                    <a:extLst>
                      <a:ext uri="{FF2B5EF4-FFF2-40B4-BE49-F238E27FC236}">
                        <a16:creationId xmlns:a16="http://schemas.microsoft.com/office/drawing/2014/main" id="{00000000-0008-0000-0A00-00006C000000}"/>
                      </a:ext>
                    </a:extLst>
                  </xdr:cNvPr>
                  <xdr:cNvSpPr/>
                </xdr:nvSpPr>
                <xdr:spPr>
                  <a:xfrm>
                    <a:off x="5617019" y="2864756"/>
                    <a:ext cx="118969" cy="57775"/>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9" name="Freeform: Shape 108">
                    <a:extLst>
                      <a:ext uri="{FF2B5EF4-FFF2-40B4-BE49-F238E27FC236}">
                        <a16:creationId xmlns:a16="http://schemas.microsoft.com/office/drawing/2014/main" id="{00000000-0008-0000-0A00-00006D000000}"/>
                      </a:ext>
                    </a:extLst>
                  </xdr:cNvPr>
                  <xdr:cNvSpPr/>
                </xdr:nvSpPr>
                <xdr:spPr>
                  <a:xfrm>
                    <a:off x="5627512" y="2946569"/>
                    <a:ext cx="147869" cy="64066"/>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0" name="Freeform: Shape 109">
                    <a:extLst>
                      <a:ext uri="{FF2B5EF4-FFF2-40B4-BE49-F238E27FC236}">
                        <a16:creationId xmlns:a16="http://schemas.microsoft.com/office/drawing/2014/main" id="{00000000-0008-0000-0A00-00006E000000}"/>
                      </a:ext>
                    </a:extLst>
                  </xdr:cNvPr>
                  <xdr:cNvSpPr/>
                </xdr:nvSpPr>
                <xdr:spPr>
                  <a:xfrm>
                    <a:off x="5507935" y="2789806"/>
                    <a:ext cx="81770" cy="50912"/>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1" name="Freeform: Shape 110">
                    <a:extLst>
                      <a:ext uri="{FF2B5EF4-FFF2-40B4-BE49-F238E27FC236}">
                        <a16:creationId xmlns:a16="http://schemas.microsoft.com/office/drawing/2014/main" id="{00000000-0008-0000-0A00-00006F000000}"/>
                      </a:ext>
                    </a:extLst>
                  </xdr:cNvPr>
                  <xdr:cNvSpPr/>
                </xdr:nvSpPr>
                <xdr:spPr>
                  <a:xfrm>
                    <a:off x="5322267" y="3034674"/>
                    <a:ext cx="453107" cy="131871"/>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2" name="Freeform: Shape 111">
                    <a:extLst>
                      <a:ext uri="{FF2B5EF4-FFF2-40B4-BE49-F238E27FC236}">
                        <a16:creationId xmlns:a16="http://schemas.microsoft.com/office/drawing/2014/main" id="{00000000-0008-0000-0A00-000070000000}"/>
                      </a:ext>
                    </a:extLst>
                  </xdr:cNvPr>
                  <xdr:cNvSpPr/>
                </xdr:nvSpPr>
                <xdr:spPr>
                  <a:xfrm>
                    <a:off x="5361665" y="2864756"/>
                    <a:ext cx="118963" cy="57775"/>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3" name="Freeform: Shape 112">
                    <a:extLst>
                      <a:ext uri="{FF2B5EF4-FFF2-40B4-BE49-F238E27FC236}">
                        <a16:creationId xmlns:a16="http://schemas.microsoft.com/office/drawing/2014/main" id="{00000000-0008-0000-0A00-000071000000}"/>
                      </a:ext>
                    </a:extLst>
                  </xdr:cNvPr>
                  <xdr:cNvSpPr/>
                </xdr:nvSpPr>
                <xdr:spPr>
                  <a:xfrm>
                    <a:off x="5486157" y="2946569"/>
                    <a:ext cx="125333" cy="64066"/>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4" name="Freeform: Shape 113">
                    <a:extLst>
                      <a:ext uri="{FF2B5EF4-FFF2-40B4-BE49-F238E27FC236}">
                        <a16:creationId xmlns:a16="http://schemas.microsoft.com/office/drawing/2014/main" id="{00000000-0008-0000-0A00-000072000000}"/>
                      </a:ext>
                    </a:extLst>
                  </xdr:cNvPr>
                  <xdr:cNvSpPr/>
                </xdr:nvSpPr>
                <xdr:spPr>
                  <a:xfrm>
                    <a:off x="5322267" y="2946569"/>
                    <a:ext cx="147868" cy="64066"/>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5" name="Freeform: Shape 114">
                    <a:extLst>
                      <a:ext uri="{FF2B5EF4-FFF2-40B4-BE49-F238E27FC236}">
                        <a16:creationId xmlns:a16="http://schemas.microsoft.com/office/drawing/2014/main" id="{00000000-0008-0000-0A00-000073000000}"/>
                      </a:ext>
                    </a:extLst>
                  </xdr:cNvPr>
                  <xdr:cNvSpPr/>
                </xdr:nvSpPr>
                <xdr:spPr>
                  <a:xfrm>
                    <a:off x="5398479" y="2789806"/>
                    <a:ext cx="91752" cy="50912"/>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pic>
              <xdr:nvPicPr>
                <xdr:cNvPr id="132" name="Graphic 2" descr="Fir tree">
                  <a:extLst>
                    <a:ext uri="{FF2B5EF4-FFF2-40B4-BE49-F238E27FC236}">
                      <a16:creationId xmlns:a16="http://schemas.microsoft.com/office/drawing/2014/main" id="{00000000-0008-0000-0A00-000084000000}"/>
                    </a:ext>
                  </a:extLst>
                </xdr:cNvPr>
                <xdr:cNvPicPr>
                  <a:picLocks noChangeAspect="1"/>
                </xdr:cNvPicPr>
              </xdr:nvPicPr>
              <xdr:blipFill>
                <a:blip xmlns:r="http://schemas.openxmlformats.org/officeDocument/2006/relationships" r:embed="rId12"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286501" y="3981807"/>
                  <a:ext cx="234950" cy="186968"/>
                </a:xfrm>
                <a:prstGeom prst="rect">
                  <a:avLst/>
                </a:prstGeom>
              </xdr:spPr>
            </xdr:pic>
          </xdr:grpSp>
        </xdr:grpSp>
      </xdr:grpSp>
      <xdr:pic>
        <xdr:nvPicPr>
          <xdr:cNvPr id="581" name="Picture 580">
            <a:extLst>
              <a:ext uri="{FF2B5EF4-FFF2-40B4-BE49-F238E27FC236}">
                <a16:creationId xmlns:a16="http://schemas.microsoft.com/office/drawing/2014/main" id="{00000000-0008-0000-0A00-00004502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bwMode="auto">
          <a:xfrm>
            <a:off x="1265728" y="3800475"/>
            <a:ext cx="255587" cy="1809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5" name="Graphic 4" descr="Sustainability">
            <a:extLst>
              <a:ext uri="{FF2B5EF4-FFF2-40B4-BE49-F238E27FC236}">
                <a16:creationId xmlns:a16="http://schemas.microsoft.com/office/drawing/2014/main" id="{00000000-0008-0000-0A00-00005302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314450" y="1990725"/>
            <a:ext cx="171450" cy="170855"/>
          </a:xfrm>
          <a:prstGeom prst="rect">
            <a:avLst/>
          </a:prstGeom>
        </xdr:spPr>
      </xdr:pic>
    </xdr:grpSp>
    <xdr:clientData/>
  </xdr:twoCellAnchor>
  <xdr:twoCellAnchor>
    <xdr:from>
      <xdr:col>6</xdr:col>
      <xdr:colOff>133350</xdr:colOff>
      <xdr:row>11</xdr:row>
      <xdr:rowOff>9525</xdr:rowOff>
    </xdr:from>
    <xdr:to>
      <xdr:col>6</xdr:col>
      <xdr:colOff>458037</xdr:colOff>
      <xdr:row>21</xdr:row>
      <xdr:rowOff>168275</xdr:rowOff>
    </xdr:to>
    <xdr:grpSp>
      <xdr:nvGrpSpPr>
        <xdr:cNvPr id="606" name="Group 605">
          <a:extLst>
            <a:ext uri="{FF2B5EF4-FFF2-40B4-BE49-F238E27FC236}">
              <a16:creationId xmlns:a16="http://schemas.microsoft.com/office/drawing/2014/main" id="{00000000-0008-0000-0A00-00005E020000}"/>
            </a:ext>
          </a:extLst>
        </xdr:cNvPr>
        <xdr:cNvGrpSpPr/>
      </xdr:nvGrpSpPr>
      <xdr:grpSpPr>
        <a:xfrm>
          <a:off x="5014913" y="2676525"/>
          <a:ext cx="324687" cy="2063750"/>
          <a:chOff x="3657600" y="2000250"/>
          <a:chExt cx="324687" cy="1968500"/>
        </a:xfrm>
      </xdr:grpSpPr>
      <xdr:grpSp>
        <xdr:nvGrpSpPr>
          <xdr:cNvPr id="140" name="Group 139">
            <a:extLst>
              <a:ext uri="{FF2B5EF4-FFF2-40B4-BE49-F238E27FC236}">
                <a16:creationId xmlns:a16="http://schemas.microsoft.com/office/drawing/2014/main" id="{00000000-0008-0000-0A00-00008C000000}"/>
              </a:ext>
            </a:extLst>
          </xdr:cNvPr>
          <xdr:cNvGrpSpPr/>
        </xdr:nvGrpSpPr>
        <xdr:grpSpPr>
          <a:xfrm>
            <a:off x="3657600" y="2181225"/>
            <a:ext cx="324687" cy="1448584"/>
            <a:chOff x="6254750" y="3257550"/>
            <a:chExt cx="324687" cy="1448584"/>
          </a:xfrm>
        </xdr:grpSpPr>
        <xdr:grpSp>
          <xdr:nvGrpSpPr>
            <xdr:cNvPr id="141" name="Group 140">
              <a:extLst>
                <a:ext uri="{FF2B5EF4-FFF2-40B4-BE49-F238E27FC236}">
                  <a16:creationId xmlns:a16="http://schemas.microsoft.com/office/drawing/2014/main" id="{00000000-0008-0000-0A00-00008D000000}"/>
                </a:ext>
              </a:extLst>
            </xdr:cNvPr>
            <xdr:cNvGrpSpPr/>
          </xdr:nvGrpSpPr>
          <xdr:grpSpPr>
            <a:xfrm>
              <a:off x="6257925" y="3257550"/>
              <a:ext cx="324687" cy="724027"/>
              <a:chOff x="6257925" y="3257550"/>
              <a:chExt cx="324687" cy="724027"/>
            </a:xfrm>
          </xdr:grpSpPr>
          <xdr:grpSp>
            <xdr:nvGrpSpPr>
              <xdr:cNvPr id="181" name="Group 180">
                <a:extLst>
                  <a:ext uri="{FF2B5EF4-FFF2-40B4-BE49-F238E27FC236}">
                    <a16:creationId xmlns:a16="http://schemas.microsoft.com/office/drawing/2014/main" id="{00000000-0008-0000-0A00-0000B5000000}"/>
                  </a:ext>
                </a:extLst>
              </xdr:cNvPr>
              <xdr:cNvGrpSpPr/>
            </xdr:nvGrpSpPr>
            <xdr:grpSpPr>
              <a:xfrm>
                <a:off x="6254750" y="3257550"/>
                <a:ext cx="324687" cy="363026"/>
                <a:chOff x="6254750" y="3257550"/>
                <a:chExt cx="324687" cy="363026"/>
              </a:xfrm>
            </xdr:grpSpPr>
            <xdr:grpSp>
              <xdr:nvGrpSpPr>
                <xdr:cNvPr id="185" name="Group 184">
                  <a:extLst>
                    <a:ext uri="{FF2B5EF4-FFF2-40B4-BE49-F238E27FC236}">
                      <a16:creationId xmlns:a16="http://schemas.microsoft.com/office/drawing/2014/main" id="{00000000-0008-0000-0A00-0000B9000000}"/>
                    </a:ext>
                  </a:extLst>
                </xdr:cNvPr>
                <xdr:cNvGrpSpPr/>
              </xdr:nvGrpSpPr>
              <xdr:grpSpPr>
                <a:xfrm>
                  <a:off x="6257925" y="3439792"/>
                  <a:ext cx="324687" cy="180784"/>
                  <a:chOff x="6257925" y="3439792"/>
                  <a:chExt cx="324687" cy="180784"/>
                </a:xfrm>
              </xdr:grpSpPr>
              <xdr:pic>
                <xdr:nvPicPr>
                  <xdr:cNvPr id="187" name="Graphic 186" descr="Oil Barrel with solid fill">
                    <a:extLst>
                      <a:ext uri="{FF2B5EF4-FFF2-40B4-BE49-F238E27FC236}">
                        <a16:creationId xmlns:a16="http://schemas.microsoft.com/office/drawing/2014/main" id="{00000000-0008-0000-0A00-0000B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188" name="Graphic 187" descr="Oil Barrel with solid fill">
                    <a:extLst>
                      <a:ext uri="{FF2B5EF4-FFF2-40B4-BE49-F238E27FC236}">
                        <a16:creationId xmlns:a16="http://schemas.microsoft.com/office/drawing/2014/main" id="{00000000-0008-0000-0A00-0000B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186" name="Graphic 185" descr="Deciduous tree with solid fill">
                  <a:extLst>
                    <a:ext uri="{FF2B5EF4-FFF2-40B4-BE49-F238E27FC236}">
                      <a16:creationId xmlns:a16="http://schemas.microsoft.com/office/drawing/2014/main" id="{00000000-0008-0000-0A00-0000B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316272" y="3257550"/>
                  <a:ext cx="188572" cy="184022"/>
                </a:xfrm>
                <a:prstGeom prst="rect">
                  <a:avLst/>
                </a:prstGeom>
              </xdr:spPr>
            </xdr:pic>
          </xdr:grpSp>
          <xdr:grpSp>
            <xdr:nvGrpSpPr>
              <xdr:cNvPr id="182" name="Group 181">
                <a:extLst>
                  <a:ext uri="{FF2B5EF4-FFF2-40B4-BE49-F238E27FC236}">
                    <a16:creationId xmlns:a16="http://schemas.microsoft.com/office/drawing/2014/main" id="{00000000-0008-0000-0A00-0000B6000000}"/>
                  </a:ext>
                </a:extLst>
              </xdr:cNvPr>
              <xdr:cNvGrpSpPr/>
            </xdr:nvGrpSpPr>
            <xdr:grpSpPr>
              <a:xfrm>
                <a:off x="6304550" y="3620073"/>
                <a:ext cx="210550" cy="361504"/>
                <a:chOff x="6304550" y="3620073"/>
                <a:chExt cx="210550" cy="361504"/>
              </a:xfrm>
            </xdr:grpSpPr>
            <xdr:pic>
              <xdr:nvPicPr>
                <xdr:cNvPr id="183" name="Picture 182" descr="Outline geothermal energy icon isolated black Vector Image">
                  <a:extLst>
                    <a:ext uri="{FF2B5EF4-FFF2-40B4-BE49-F238E27FC236}">
                      <a16:creationId xmlns:a16="http://schemas.microsoft.com/office/drawing/2014/main" id="{00000000-0008-0000-0A00-0000B7000000}"/>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6311901" y="3620073"/>
                  <a:ext cx="203199" cy="198698"/>
                </a:xfrm>
                <a:prstGeom prst="rect">
                  <a:avLst/>
                </a:prstGeom>
                <a:noFill/>
              </xdr:spPr>
            </xdr:pic>
            <xdr:pic>
              <xdr:nvPicPr>
                <xdr:cNvPr id="184" name="Graphic 183" descr="Radioactive with solid fill">
                  <a:extLst>
                    <a:ext uri="{FF2B5EF4-FFF2-40B4-BE49-F238E27FC236}">
                      <a16:creationId xmlns:a16="http://schemas.microsoft.com/office/drawing/2014/main" id="{00000000-0008-0000-0A00-0000B8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6304550" y="3802664"/>
                  <a:ext cx="201862" cy="178913"/>
                </a:xfrm>
                <a:prstGeom prst="rect">
                  <a:avLst/>
                </a:prstGeom>
              </xdr:spPr>
            </xdr:pic>
          </xdr:grpSp>
        </xdr:grpSp>
        <xdr:grpSp>
          <xdr:nvGrpSpPr>
            <xdr:cNvPr id="142" name="Group 141">
              <a:extLst>
                <a:ext uri="{FF2B5EF4-FFF2-40B4-BE49-F238E27FC236}">
                  <a16:creationId xmlns:a16="http://schemas.microsoft.com/office/drawing/2014/main" id="{00000000-0008-0000-0A00-00008E000000}"/>
                </a:ext>
              </a:extLst>
            </xdr:cNvPr>
            <xdr:cNvGrpSpPr/>
          </xdr:nvGrpSpPr>
          <xdr:grpSpPr>
            <a:xfrm>
              <a:off x="6286501" y="3981807"/>
              <a:ext cx="238125" cy="724327"/>
              <a:chOff x="6286501" y="3981807"/>
              <a:chExt cx="238125" cy="724327"/>
            </a:xfrm>
          </xdr:grpSpPr>
          <xdr:grpSp>
            <xdr:nvGrpSpPr>
              <xdr:cNvPr id="143" name="Group 142">
                <a:extLst>
                  <a:ext uri="{FF2B5EF4-FFF2-40B4-BE49-F238E27FC236}">
                    <a16:creationId xmlns:a16="http://schemas.microsoft.com/office/drawing/2014/main" id="{00000000-0008-0000-0A00-00008F000000}"/>
                  </a:ext>
                </a:extLst>
              </xdr:cNvPr>
              <xdr:cNvGrpSpPr/>
            </xdr:nvGrpSpPr>
            <xdr:grpSpPr>
              <a:xfrm>
                <a:off x="6332878" y="4382508"/>
                <a:ext cx="163172" cy="323626"/>
                <a:chOff x="6332878" y="4382508"/>
                <a:chExt cx="163172" cy="323626"/>
              </a:xfrm>
            </xdr:grpSpPr>
            <xdr:grpSp>
              <xdr:nvGrpSpPr>
                <xdr:cNvPr id="166" name="Group 165">
                  <a:extLst>
                    <a:ext uri="{FF2B5EF4-FFF2-40B4-BE49-F238E27FC236}">
                      <a16:creationId xmlns:a16="http://schemas.microsoft.com/office/drawing/2014/main" id="{00000000-0008-0000-0A00-0000A6000000}"/>
                    </a:ext>
                  </a:extLst>
                </xdr:cNvPr>
                <xdr:cNvGrpSpPr/>
              </xdr:nvGrpSpPr>
              <xdr:grpSpPr>
                <a:xfrm>
                  <a:off x="6331581" y="4382508"/>
                  <a:ext cx="164469" cy="110117"/>
                  <a:chOff x="7088066" y="6165899"/>
                  <a:chExt cx="762000" cy="239296"/>
                </a:xfrm>
                <a:solidFill>
                  <a:schemeClr val="accent5">
                    <a:lumMod val="75000"/>
                  </a:schemeClr>
                </a:solidFill>
              </xdr:grpSpPr>
              <xdr:sp macro="" textlink="">
                <xdr:nvSpPr>
                  <xdr:cNvPr id="178" name="Freeform: Shape 177">
                    <a:extLst>
                      <a:ext uri="{FF2B5EF4-FFF2-40B4-BE49-F238E27FC236}">
                        <a16:creationId xmlns:a16="http://schemas.microsoft.com/office/drawing/2014/main" id="{00000000-0008-0000-0A00-0000B2000000}"/>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179" name="Freeform: Shape 178">
                    <a:extLst>
                      <a:ext uri="{FF2B5EF4-FFF2-40B4-BE49-F238E27FC236}">
                        <a16:creationId xmlns:a16="http://schemas.microsoft.com/office/drawing/2014/main" id="{00000000-0008-0000-0A00-0000B3000000}"/>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180" name="Freeform: Shape 179">
                    <a:extLst>
                      <a:ext uri="{FF2B5EF4-FFF2-40B4-BE49-F238E27FC236}">
                        <a16:creationId xmlns:a16="http://schemas.microsoft.com/office/drawing/2014/main" id="{00000000-0008-0000-0A00-0000B4000000}"/>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167" name="Group 166">
                  <a:extLst>
                    <a:ext uri="{FF2B5EF4-FFF2-40B4-BE49-F238E27FC236}">
                      <a16:creationId xmlns:a16="http://schemas.microsoft.com/office/drawing/2014/main" id="{00000000-0008-0000-0A00-0000A7000000}"/>
                    </a:ext>
                  </a:extLst>
                </xdr:cNvPr>
                <xdr:cNvGrpSpPr/>
              </xdr:nvGrpSpPr>
              <xdr:grpSpPr>
                <a:xfrm>
                  <a:off x="6336053" y="4550321"/>
                  <a:ext cx="139404" cy="155813"/>
                  <a:chOff x="6140937" y="3337188"/>
                  <a:chExt cx="752050" cy="877190"/>
                </a:xfrm>
              </xdr:grpSpPr>
              <xdr:sp macro="" textlink="">
                <xdr:nvSpPr>
                  <xdr:cNvPr id="168" name="Freeform: Shape 167">
                    <a:extLst>
                      <a:ext uri="{FF2B5EF4-FFF2-40B4-BE49-F238E27FC236}">
                        <a16:creationId xmlns:a16="http://schemas.microsoft.com/office/drawing/2014/main" id="{00000000-0008-0000-0A00-0000A8000000}"/>
                      </a:ext>
                    </a:extLst>
                  </xdr:cNvPr>
                  <xdr:cNvSpPr/>
                </xdr:nvSpPr>
                <xdr:spPr>
                  <a:xfrm>
                    <a:off x="6265458" y="3703172"/>
                    <a:ext cx="200024" cy="511206"/>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9" name="Freeform: Shape 168">
                    <a:extLst>
                      <a:ext uri="{FF2B5EF4-FFF2-40B4-BE49-F238E27FC236}">
                        <a16:creationId xmlns:a16="http://schemas.microsoft.com/office/drawing/2014/main" id="{00000000-0008-0000-0A00-0000A9000000}"/>
                      </a:ext>
                    </a:extLst>
                  </xdr:cNvPr>
                  <xdr:cNvSpPr/>
                </xdr:nvSpPr>
                <xdr:spPr>
                  <a:xfrm>
                    <a:off x="6286636" y="3337855"/>
                    <a:ext cx="105218"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0" name="Freeform: Shape 169">
                    <a:extLst>
                      <a:ext uri="{FF2B5EF4-FFF2-40B4-BE49-F238E27FC236}">
                        <a16:creationId xmlns:a16="http://schemas.microsoft.com/office/drawing/2014/main" id="{00000000-0008-0000-0A00-0000AA000000}"/>
                      </a:ext>
                    </a:extLst>
                  </xdr:cNvPr>
                  <xdr:cNvSpPr/>
                </xdr:nvSpPr>
                <xdr:spPr>
                  <a:xfrm>
                    <a:off x="6385977" y="3597759"/>
                    <a:ext cx="252232"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1" name="Freeform: Shape 170">
                    <a:extLst>
                      <a:ext uri="{FF2B5EF4-FFF2-40B4-BE49-F238E27FC236}">
                        <a16:creationId xmlns:a16="http://schemas.microsoft.com/office/drawing/2014/main" id="{00000000-0008-0000-0A00-0000AB000000}"/>
                      </a:ext>
                    </a:extLst>
                  </xdr:cNvPr>
                  <xdr:cNvSpPr/>
                </xdr:nvSpPr>
                <xdr:spPr>
                  <a:xfrm>
                    <a:off x="6140937" y="362180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2" name="Freeform: Shape 171">
                    <a:extLst>
                      <a:ext uri="{FF2B5EF4-FFF2-40B4-BE49-F238E27FC236}">
                        <a16:creationId xmlns:a16="http://schemas.microsoft.com/office/drawing/2014/main" id="{00000000-0008-0000-0A00-0000AC000000}"/>
                      </a:ext>
                    </a:extLst>
                  </xdr:cNvPr>
                  <xdr:cNvSpPr/>
                </xdr:nvSpPr>
                <xdr:spPr>
                  <a:xfrm>
                    <a:off x="6333824" y="3594013"/>
                    <a:ext cx="53549" cy="53550"/>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3" name="Freeform: Shape 172">
                    <a:extLst>
                      <a:ext uri="{FF2B5EF4-FFF2-40B4-BE49-F238E27FC236}">
                        <a16:creationId xmlns:a16="http://schemas.microsoft.com/office/drawing/2014/main" id="{00000000-0008-0000-0A00-0000AD000000}"/>
                      </a:ext>
                    </a:extLst>
                  </xdr:cNvPr>
                  <xdr:cNvSpPr/>
                </xdr:nvSpPr>
                <xdr:spPr>
                  <a:xfrm>
                    <a:off x="6675033" y="3600168"/>
                    <a:ext cx="142875" cy="433235"/>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4" name="Freeform: Shape 173">
                    <a:extLst>
                      <a:ext uri="{FF2B5EF4-FFF2-40B4-BE49-F238E27FC236}">
                        <a16:creationId xmlns:a16="http://schemas.microsoft.com/office/drawing/2014/main" id="{00000000-0008-0000-0A00-0000AE000000}"/>
                      </a:ext>
                    </a:extLst>
                  </xdr:cNvPr>
                  <xdr:cNvSpPr/>
                </xdr:nvSpPr>
                <xdr:spPr>
                  <a:xfrm>
                    <a:off x="6525297" y="3521320"/>
                    <a:ext cx="200027"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5" name="Freeform: Shape 174">
                    <a:extLst>
                      <a:ext uri="{FF2B5EF4-FFF2-40B4-BE49-F238E27FC236}">
                        <a16:creationId xmlns:a16="http://schemas.microsoft.com/office/drawing/2014/main" id="{00000000-0008-0000-0A00-0000AF000000}"/>
                      </a:ext>
                    </a:extLst>
                  </xdr:cNvPr>
                  <xdr:cNvSpPr/>
                </xdr:nvSpPr>
                <xdr:spPr>
                  <a:xfrm>
                    <a:off x="6730687" y="3337188"/>
                    <a:ext cx="107511" cy="196095"/>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6" name="Freeform: Shape 175">
                    <a:extLst>
                      <a:ext uri="{FF2B5EF4-FFF2-40B4-BE49-F238E27FC236}">
                        <a16:creationId xmlns:a16="http://schemas.microsoft.com/office/drawing/2014/main" id="{00000000-0008-0000-0A00-0000B0000000}"/>
                      </a:ext>
                    </a:extLst>
                  </xdr:cNvPr>
                  <xdr:cNvSpPr/>
                </xdr:nvSpPr>
                <xdr:spPr>
                  <a:xfrm>
                    <a:off x="6742584" y="3551010"/>
                    <a:ext cx="150403" cy="174846"/>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7" name="Freeform: Shape 176">
                    <a:extLst>
                      <a:ext uri="{FF2B5EF4-FFF2-40B4-BE49-F238E27FC236}">
                        <a16:creationId xmlns:a16="http://schemas.microsoft.com/office/drawing/2014/main" id="{00000000-0008-0000-0A00-0000B1000000}"/>
                      </a:ext>
                    </a:extLst>
                  </xdr:cNvPr>
                  <xdr:cNvSpPr/>
                </xdr:nvSpPr>
                <xdr:spPr>
                  <a:xfrm>
                    <a:off x="6728012" y="3528514"/>
                    <a:ext cx="38105" cy="38105"/>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grpSp>
            <xdr:nvGrpSpPr>
              <xdr:cNvPr id="144" name="Group 143">
                <a:extLst>
                  <a:ext uri="{FF2B5EF4-FFF2-40B4-BE49-F238E27FC236}">
                    <a16:creationId xmlns:a16="http://schemas.microsoft.com/office/drawing/2014/main" id="{00000000-0008-0000-0A00-000090000000}"/>
                  </a:ext>
                </a:extLst>
              </xdr:cNvPr>
              <xdr:cNvGrpSpPr/>
            </xdr:nvGrpSpPr>
            <xdr:grpSpPr>
              <a:xfrm>
                <a:off x="6286501" y="3981807"/>
                <a:ext cx="234950" cy="340737"/>
                <a:chOff x="6286501" y="3981807"/>
                <a:chExt cx="234950" cy="340737"/>
              </a:xfrm>
            </xdr:grpSpPr>
            <xdr:grpSp>
              <xdr:nvGrpSpPr>
                <xdr:cNvPr id="145" name="Group 144">
                  <a:extLst>
                    <a:ext uri="{FF2B5EF4-FFF2-40B4-BE49-F238E27FC236}">
                      <a16:creationId xmlns:a16="http://schemas.microsoft.com/office/drawing/2014/main" id="{00000000-0008-0000-0A00-000091000000}"/>
                    </a:ext>
                  </a:extLst>
                </xdr:cNvPr>
                <xdr:cNvGrpSpPr/>
              </xdr:nvGrpSpPr>
              <xdr:grpSpPr>
                <a:xfrm>
                  <a:off x="6313246" y="4164074"/>
                  <a:ext cx="174956" cy="161645"/>
                  <a:chOff x="5246547" y="2661059"/>
                  <a:chExt cx="528834" cy="505486"/>
                </a:xfrm>
              </xdr:grpSpPr>
              <xdr:sp macro="" textlink="">
                <xdr:nvSpPr>
                  <xdr:cNvPr id="147" name="Freeform: Shape 146">
                    <a:extLst>
                      <a:ext uri="{FF2B5EF4-FFF2-40B4-BE49-F238E27FC236}">
                        <a16:creationId xmlns:a16="http://schemas.microsoft.com/office/drawing/2014/main" id="{00000000-0008-0000-0A00-000093000000}"/>
                      </a:ext>
                    </a:extLst>
                  </xdr:cNvPr>
                  <xdr:cNvSpPr/>
                </xdr:nvSpPr>
                <xdr:spPr>
                  <a:xfrm>
                    <a:off x="5246547" y="2733173"/>
                    <a:ext cx="30047" cy="12018"/>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8" name="Freeform: Shape 147">
                    <a:extLst>
                      <a:ext uri="{FF2B5EF4-FFF2-40B4-BE49-F238E27FC236}">
                        <a16:creationId xmlns:a16="http://schemas.microsoft.com/office/drawing/2014/main" id="{00000000-0008-0000-0A00-000094000000}"/>
                      </a:ext>
                    </a:extLst>
                  </xdr:cNvPr>
                  <xdr:cNvSpPr/>
                </xdr:nvSpPr>
                <xdr:spPr>
                  <a:xfrm>
                    <a:off x="5266763" y="2681143"/>
                    <a:ext cx="29356"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9" name="Freeform: Shape 148">
                    <a:extLst>
                      <a:ext uri="{FF2B5EF4-FFF2-40B4-BE49-F238E27FC236}">
                        <a16:creationId xmlns:a16="http://schemas.microsoft.com/office/drawing/2014/main" id="{00000000-0008-0000-0A00-000095000000}"/>
                      </a:ext>
                    </a:extLst>
                  </xdr:cNvPr>
                  <xdr:cNvSpPr/>
                </xdr:nvSpPr>
                <xdr:spPr>
                  <a:xfrm>
                    <a:off x="5288614" y="2703817"/>
                    <a:ext cx="72113" cy="72113"/>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50" name="Freeform: Shape 149">
                    <a:extLst>
                      <a:ext uri="{FF2B5EF4-FFF2-40B4-BE49-F238E27FC236}">
                        <a16:creationId xmlns:a16="http://schemas.microsoft.com/office/drawing/2014/main" id="{00000000-0008-0000-0A00-000096000000}"/>
                      </a:ext>
                    </a:extLst>
                  </xdr:cNvPr>
                  <xdr:cNvSpPr/>
                </xdr:nvSpPr>
                <xdr:spPr>
                  <a:xfrm>
                    <a:off x="5318661" y="2661059"/>
                    <a:ext cx="12018"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51" name="Freeform: Shape 150">
                    <a:extLst>
                      <a:ext uri="{FF2B5EF4-FFF2-40B4-BE49-F238E27FC236}">
                        <a16:creationId xmlns:a16="http://schemas.microsoft.com/office/drawing/2014/main" id="{00000000-0008-0000-0A00-000097000000}"/>
                      </a:ext>
                    </a:extLst>
                  </xdr:cNvPr>
                  <xdr:cNvSpPr/>
                </xdr:nvSpPr>
                <xdr:spPr>
                  <a:xfrm>
                    <a:off x="5372746" y="2733173"/>
                    <a:ext cx="30047" cy="12018"/>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52" name="Freeform: Shape 151">
                    <a:extLst>
                      <a:ext uri="{FF2B5EF4-FFF2-40B4-BE49-F238E27FC236}">
                        <a16:creationId xmlns:a16="http://schemas.microsoft.com/office/drawing/2014/main" id="{00000000-0008-0000-0A00-000098000000}"/>
                      </a:ext>
                    </a:extLst>
                  </xdr:cNvPr>
                  <xdr:cNvSpPr/>
                </xdr:nvSpPr>
                <xdr:spPr>
                  <a:xfrm>
                    <a:off x="5353221" y="2681143"/>
                    <a:ext cx="29356"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53" name="Freeform: Shape 152">
                    <a:extLst>
                      <a:ext uri="{FF2B5EF4-FFF2-40B4-BE49-F238E27FC236}">
                        <a16:creationId xmlns:a16="http://schemas.microsoft.com/office/drawing/2014/main" id="{00000000-0008-0000-0A00-000099000000}"/>
                      </a:ext>
                    </a:extLst>
                  </xdr:cNvPr>
                  <xdr:cNvSpPr/>
                </xdr:nvSpPr>
                <xdr:spPr>
                  <a:xfrm>
                    <a:off x="5266763" y="2767866"/>
                    <a:ext cx="29356"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54" name="Freeform: Shape 153">
                    <a:extLst>
                      <a:ext uri="{FF2B5EF4-FFF2-40B4-BE49-F238E27FC236}">
                        <a16:creationId xmlns:a16="http://schemas.microsoft.com/office/drawing/2014/main" id="{00000000-0008-0000-0A00-00009A000000}"/>
                      </a:ext>
                    </a:extLst>
                  </xdr:cNvPr>
                  <xdr:cNvSpPr/>
                </xdr:nvSpPr>
                <xdr:spPr>
                  <a:xfrm>
                    <a:off x="5318661" y="2787949"/>
                    <a:ext cx="12018"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55" name="Freeform: Shape 154">
                    <a:extLst>
                      <a:ext uri="{FF2B5EF4-FFF2-40B4-BE49-F238E27FC236}">
                        <a16:creationId xmlns:a16="http://schemas.microsoft.com/office/drawing/2014/main" id="{00000000-0008-0000-0A00-00009B000000}"/>
                      </a:ext>
                    </a:extLst>
                  </xdr:cNvPr>
                  <xdr:cNvSpPr/>
                </xdr:nvSpPr>
                <xdr:spPr>
                  <a:xfrm>
                    <a:off x="5353221" y="2767866"/>
                    <a:ext cx="29356"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56" name="Freeform: Shape 155">
                    <a:extLst>
                      <a:ext uri="{FF2B5EF4-FFF2-40B4-BE49-F238E27FC236}">
                        <a16:creationId xmlns:a16="http://schemas.microsoft.com/office/drawing/2014/main" id="{00000000-0008-0000-0A00-00009C000000}"/>
                      </a:ext>
                    </a:extLst>
                  </xdr:cNvPr>
                  <xdr:cNvSpPr/>
                </xdr:nvSpPr>
                <xdr:spPr>
                  <a:xfrm>
                    <a:off x="5497449" y="2864756"/>
                    <a:ext cx="102749" cy="57775"/>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57" name="Freeform: Shape 156">
                    <a:extLst>
                      <a:ext uri="{FF2B5EF4-FFF2-40B4-BE49-F238E27FC236}">
                        <a16:creationId xmlns:a16="http://schemas.microsoft.com/office/drawing/2014/main" id="{00000000-0008-0000-0A00-00009D000000}"/>
                      </a:ext>
                    </a:extLst>
                  </xdr:cNvPr>
                  <xdr:cNvSpPr/>
                </xdr:nvSpPr>
                <xdr:spPr>
                  <a:xfrm>
                    <a:off x="5607410" y="2789806"/>
                    <a:ext cx="91758" cy="50912"/>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58" name="Freeform: Shape 157">
                    <a:extLst>
                      <a:ext uri="{FF2B5EF4-FFF2-40B4-BE49-F238E27FC236}">
                        <a16:creationId xmlns:a16="http://schemas.microsoft.com/office/drawing/2014/main" id="{00000000-0008-0000-0A00-00009E000000}"/>
                      </a:ext>
                    </a:extLst>
                  </xdr:cNvPr>
                  <xdr:cNvSpPr/>
                </xdr:nvSpPr>
                <xdr:spPr>
                  <a:xfrm>
                    <a:off x="5617019" y="2864756"/>
                    <a:ext cx="118969" cy="57775"/>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59" name="Freeform: Shape 158">
                    <a:extLst>
                      <a:ext uri="{FF2B5EF4-FFF2-40B4-BE49-F238E27FC236}">
                        <a16:creationId xmlns:a16="http://schemas.microsoft.com/office/drawing/2014/main" id="{00000000-0008-0000-0A00-00009F000000}"/>
                      </a:ext>
                    </a:extLst>
                  </xdr:cNvPr>
                  <xdr:cNvSpPr/>
                </xdr:nvSpPr>
                <xdr:spPr>
                  <a:xfrm>
                    <a:off x="5627512" y="2946569"/>
                    <a:ext cx="147869" cy="64066"/>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0" name="Freeform: Shape 159">
                    <a:extLst>
                      <a:ext uri="{FF2B5EF4-FFF2-40B4-BE49-F238E27FC236}">
                        <a16:creationId xmlns:a16="http://schemas.microsoft.com/office/drawing/2014/main" id="{00000000-0008-0000-0A00-0000A0000000}"/>
                      </a:ext>
                    </a:extLst>
                  </xdr:cNvPr>
                  <xdr:cNvSpPr/>
                </xdr:nvSpPr>
                <xdr:spPr>
                  <a:xfrm>
                    <a:off x="5507935" y="2789806"/>
                    <a:ext cx="81770" cy="50912"/>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1" name="Freeform: Shape 160">
                    <a:extLst>
                      <a:ext uri="{FF2B5EF4-FFF2-40B4-BE49-F238E27FC236}">
                        <a16:creationId xmlns:a16="http://schemas.microsoft.com/office/drawing/2014/main" id="{00000000-0008-0000-0A00-0000A1000000}"/>
                      </a:ext>
                    </a:extLst>
                  </xdr:cNvPr>
                  <xdr:cNvSpPr/>
                </xdr:nvSpPr>
                <xdr:spPr>
                  <a:xfrm>
                    <a:off x="5322267" y="3034674"/>
                    <a:ext cx="453107" cy="131871"/>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2" name="Freeform: Shape 161">
                    <a:extLst>
                      <a:ext uri="{FF2B5EF4-FFF2-40B4-BE49-F238E27FC236}">
                        <a16:creationId xmlns:a16="http://schemas.microsoft.com/office/drawing/2014/main" id="{00000000-0008-0000-0A00-0000A2000000}"/>
                      </a:ext>
                    </a:extLst>
                  </xdr:cNvPr>
                  <xdr:cNvSpPr/>
                </xdr:nvSpPr>
                <xdr:spPr>
                  <a:xfrm>
                    <a:off x="5361665" y="2864756"/>
                    <a:ext cx="118963" cy="57775"/>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3" name="Freeform: Shape 162">
                    <a:extLst>
                      <a:ext uri="{FF2B5EF4-FFF2-40B4-BE49-F238E27FC236}">
                        <a16:creationId xmlns:a16="http://schemas.microsoft.com/office/drawing/2014/main" id="{00000000-0008-0000-0A00-0000A3000000}"/>
                      </a:ext>
                    </a:extLst>
                  </xdr:cNvPr>
                  <xdr:cNvSpPr/>
                </xdr:nvSpPr>
                <xdr:spPr>
                  <a:xfrm>
                    <a:off x="5486157" y="2946569"/>
                    <a:ext cx="125333" cy="64066"/>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4" name="Freeform: Shape 163">
                    <a:extLst>
                      <a:ext uri="{FF2B5EF4-FFF2-40B4-BE49-F238E27FC236}">
                        <a16:creationId xmlns:a16="http://schemas.microsoft.com/office/drawing/2014/main" id="{00000000-0008-0000-0A00-0000A4000000}"/>
                      </a:ext>
                    </a:extLst>
                  </xdr:cNvPr>
                  <xdr:cNvSpPr/>
                </xdr:nvSpPr>
                <xdr:spPr>
                  <a:xfrm>
                    <a:off x="5322267" y="2946569"/>
                    <a:ext cx="147868" cy="64066"/>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5" name="Freeform: Shape 164">
                    <a:extLst>
                      <a:ext uri="{FF2B5EF4-FFF2-40B4-BE49-F238E27FC236}">
                        <a16:creationId xmlns:a16="http://schemas.microsoft.com/office/drawing/2014/main" id="{00000000-0008-0000-0A00-0000A5000000}"/>
                      </a:ext>
                    </a:extLst>
                  </xdr:cNvPr>
                  <xdr:cNvSpPr/>
                </xdr:nvSpPr>
                <xdr:spPr>
                  <a:xfrm>
                    <a:off x="5398479" y="2789806"/>
                    <a:ext cx="91752" cy="50912"/>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pic>
              <xdr:nvPicPr>
                <xdr:cNvPr id="146" name="Graphic 2" descr="Fir tree">
                  <a:extLst>
                    <a:ext uri="{FF2B5EF4-FFF2-40B4-BE49-F238E27FC236}">
                      <a16:creationId xmlns:a16="http://schemas.microsoft.com/office/drawing/2014/main" id="{00000000-0008-0000-0A00-000092000000}"/>
                    </a:ext>
                  </a:extLst>
                </xdr:cNvPr>
                <xdr:cNvPicPr>
                  <a:picLocks noChangeAspect="1"/>
                </xdr:cNvPicPr>
              </xdr:nvPicPr>
              <xdr:blipFill>
                <a:blip xmlns:r="http://schemas.openxmlformats.org/officeDocument/2006/relationships" r:embed="rId12"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286501" y="3981807"/>
                  <a:ext cx="234950" cy="186968"/>
                </a:xfrm>
                <a:prstGeom prst="rect">
                  <a:avLst/>
                </a:prstGeom>
              </xdr:spPr>
            </xdr:pic>
          </xdr:grpSp>
        </xdr:grpSp>
      </xdr:grpSp>
      <xdr:pic>
        <xdr:nvPicPr>
          <xdr:cNvPr id="589" name="Picture 588">
            <a:extLst>
              <a:ext uri="{FF2B5EF4-FFF2-40B4-BE49-F238E27FC236}">
                <a16:creationId xmlns:a16="http://schemas.microsoft.com/office/drawing/2014/main" id="{00000000-0008-0000-0A00-00004D02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bwMode="auto">
          <a:xfrm>
            <a:off x="3678728" y="3787775"/>
            <a:ext cx="252412" cy="1809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6" name="Graphic 4" descr="Sustainability">
            <a:extLst>
              <a:ext uri="{FF2B5EF4-FFF2-40B4-BE49-F238E27FC236}">
                <a16:creationId xmlns:a16="http://schemas.microsoft.com/office/drawing/2014/main" id="{00000000-0008-0000-0A00-00005402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3733800" y="2000250"/>
            <a:ext cx="171450" cy="174030"/>
          </a:xfrm>
          <a:prstGeom prst="rect">
            <a:avLst/>
          </a:prstGeom>
        </xdr:spPr>
      </xdr:pic>
    </xdr:grpSp>
    <xdr:clientData/>
  </xdr:twoCellAnchor>
  <xdr:twoCellAnchor>
    <xdr:from>
      <xdr:col>11</xdr:col>
      <xdr:colOff>158750</xdr:colOff>
      <xdr:row>11</xdr:row>
      <xdr:rowOff>0</xdr:rowOff>
    </xdr:from>
    <xdr:to>
      <xdr:col>11</xdr:col>
      <xdr:colOff>483437</xdr:colOff>
      <xdr:row>21</xdr:row>
      <xdr:rowOff>171450</xdr:rowOff>
    </xdr:to>
    <xdr:grpSp>
      <xdr:nvGrpSpPr>
        <xdr:cNvPr id="607" name="Group 606">
          <a:extLst>
            <a:ext uri="{FF2B5EF4-FFF2-40B4-BE49-F238E27FC236}">
              <a16:creationId xmlns:a16="http://schemas.microsoft.com/office/drawing/2014/main" id="{00000000-0008-0000-0A00-00005F020000}"/>
            </a:ext>
          </a:extLst>
        </xdr:cNvPr>
        <xdr:cNvGrpSpPr/>
      </xdr:nvGrpSpPr>
      <xdr:grpSpPr>
        <a:xfrm>
          <a:off x="9183688" y="2667000"/>
          <a:ext cx="324687" cy="2076450"/>
          <a:chOff x="6121400" y="1990725"/>
          <a:chExt cx="324687" cy="1981200"/>
        </a:xfrm>
      </xdr:grpSpPr>
      <xdr:grpSp>
        <xdr:nvGrpSpPr>
          <xdr:cNvPr id="189" name="Group 188">
            <a:extLst>
              <a:ext uri="{FF2B5EF4-FFF2-40B4-BE49-F238E27FC236}">
                <a16:creationId xmlns:a16="http://schemas.microsoft.com/office/drawing/2014/main" id="{00000000-0008-0000-0A00-0000BD000000}"/>
              </a:ext>
            </a:extLst>
          </xdr:cNvPr>
          <xdr:cNvGrpSpPr/>
        </xdr:nvGrpSpPr>
        <xdr:grpSpPr>
          <a:xfrm>
            <a:off x="6124575" y="2181225"/>
            <a:ext cx="324687" cy="1448584"/>
            <a:chOff x="6254750" y="3257550"/>
            <a:chExt cx="324687" cy="1448584"/>
          </a:xfrm>
        </xdr:grpSpPr>
        <xdr:grpSp>
          <xdr:nvGrpSpPr>
            <xdr:cNvPr id="190" name="Group 189">
              <a:extLst>
                <a:ext uri="{FF2B5EF4-FFF2-40B4-BE49-F238E27FC236}">
                  <a16:creationId xmlns:a16="http://schemas.microsoft.com/office/drawing/2014/main" id="{00000000-0008-0000-0A00-0000BE000000}"/>
                </a:ext>
              </a:extLst>
            </xdr:cNvPr>
            <xdr:cNvGrpSpPr/>
          </xdr:nvGrpSpPr>
          <xdr:grpSpPr>
            <a:xfrm>
              <a:off x="6257925" y="3257550"/>
              <a:ext cx="324687" cy="724027"/>
              <a:chOff x="6257925" y="3257550"/>
              <a:chExt cx="324687" cy="724027"/>
            </a:xfrm>
          </xdr:grpSpPr>
          <xdr:grpSp>
            <xdr:nvGrpSpPr>
              <xdr:cNvPr id="230" name="Group 229">
                <a:extLst>
                  <a:ext uri="{FF2B5EF4-FFF2-40B4-BE49-F238E27FC236}">
                    <a16:creationId xmlns:a16="http://schemas.microsoft.com/office/drawing/2014/main" id="{00000000-0008-0000-0A00-0000E6000000}"/>
                  </a:ext>
                </a:extLst>
              </xdr:cNvPr>
              <xdr:cNvGrpSpPr/>
            </xdr:nvGrpSpPr>
            <xdr:grpSpPr>
              <a:xfrm>
                <a:off x="6254750" y="3257550"/>
                <a:ext cx="324687" cy="363026"/>
                <a:chOff x="6254750" y="3257550"/>
                <a:chExt cx="324687" cy="363026"/>
              </a:xfrm>
            </xdr:grpSpPr>
            <xdr:grpSp>
              <xdr:nvGrpSpPr>
                <xdr:cNvPr id="234" name="Group 233">
                  <a:extLst>
                    <a:ext uri="{FF2B5EF4-FFF2-40B4-BE49-F238E27FC236}">
                      <a16:creationId xmlns:a16="http://schemas.microsoft.com/office/drawing/2014/main" id="{00000000-0008-0000-0A00-0000EA000000}"/>
                    </a:ext>
                  </a:extLst>
                </xdr:cNvPr>
                <xdr:cNvGrpSpPr/>
              </xdr:nvGrpSpPr>
              <xdr:grpSpPr>
                <a:xfrm>
                  <a:off x="6257925" y="3439792"/>
                  <a:ext cx="324687" cy="180784"/>
                  <a:chOff x="6257925" y="3439792"/>
                  <a:chExt cx="324687" cy="180784"/>
                </a:xfrm>
              </xdr:grpSpPr>
              <xdr:pic>
                <xdr:nvPicPr>
                  <xdr:cNvPr id="236" name="Graphic 235" descr="Oil Barrel with solid fill">
                    <a:extLst>
                      <a:ext uri="{FF2B5EF4-FFF2-40B4-BE49-F238E27FC236}">
                        <a16:creationId xmlns:a16="http://schemas.microsoft.com/office/drawing/2014/main" id="{00000000-0008-0000-0A00-0000E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237" name="Graphic 236" descr="Oil Barrel with solid fill">
                    <a:extLst>
                      <a:ext uri="{FF2B5EF4-FFF2-40B4-BE49-F238E27FC236}">
                        <a16:creationId xmlns:a16="http://schemas.microsoft.com/office/drawing/2014/main" id="{00000000-0008-0000-0A00-0000E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235" name="Graphic 234" descr="Deciduous tree with solid fill">
                  <a:extLst>
                    <a:ext uri="{FF2B5EF4-FFF2-40B4-BE49-F238E27FC236}">
                      <a16:creationId xmlns:a16="http://schemas.microsoft.com/office/drawing/2014/main" id="{00000000-0008-0000-0A00-0000E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316272" y="3257550"/>
                  <a:ext cx="188572" cy="184022"/>
                </a:xfrm>
                <a:prstGeom prst="rect">
                  <a:avLst/>
                </a:prstGeom>
              </xdr:spPr>
            </xdr:pic>
          </xdr:grpSp>
          <xdr:grpSp>
            <xdr:nvGrpSpPr>
              <xdr:cNvPr id="231" name="Group 230">
                <a:extLst>
                  <a:ext uri="{FF2B5EF4-FFF2-40B4-BE49-F238E27FC236}">
                    <a16:creationId xmlns:a16="http://schemas.microsoft.com/office/drawing/2014/main" id="{00000000-0008-0000-0A00-0000E7000000}"/>
                  </a:ext>
                </a:extLst>
              </xdr:cNvPr>
              <xdr:cNvGrpSpPr/>
            </xdr:nvGrpSpPr>
            <xdr:grpSpPr>
              <a:xfrm>
                <a:off x="6304550" y="3620073"/>
                <a:ext cx="210550" cy="361504"/>
                <a:chOff x="6304550" y="3620073"/>
                <a:chExt cx="210550" cy="361504"/>
              </a:xfrm>
            </xdr:grpSpPr>
            <xdr:pic>
              <xdr:nvPicPr>
                <xdr:cNvPr id="232" name="Picture 231" descr="Outline geothermal energy icon isolated black Vector Image">
                  <a:extLst>
                    <a:ext uri="{FF2B5EF4-FFF2-40B4-BE49-F238E27FC236}">
                      <a16:creationId xmlns:a16="http://schemas.microsoft.com/office/drawing/2014/main" id="{00000000-0008-0000-0A00-0000E8000000}"/>
                    </a:ext>
                  </a:extLst>
                </xdr:cNvPr>
                <xdr:cNvPicPr>
                  <a:picLocks noChangeAspect="1" noChangeArrowheads="1"/>
                </xdr:cNvPicPr>
              </xdr:nvPicPr>
              <xdr:blipFill rotWithShape="1">
                <a:blip xmlns:r="http://schemas.openxmlformats.org/officeDocument/2006/relationships" r:embed="rId17"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6311901" y="3620073"/>
                  <a:ext cx="203199" cy="198698"/>
                </a:xfrm>
                <a:prstGeom prst="rect">
                  <a:avLst/>
                </a:prstGeom>
                <a:noFill/>
              </xdr:spPr>
            </xdr:pic>
            <xdr:pic>
              <xdr:nvPicPr>
                <xdr:cNvPr id="233" name="Graphic 232" descr="Radioactive with solid fill">
                  <a:extLst>
                    <a:ext uri="{FF2B5EF4-FFF2-40B4-BE49-F238E27FC236}">
                      <a16:creationId xmlns:a16="http://schemas.microsoft.com/office/drawing/2014/main" id="{00000000-0008-0000-0A00-0000E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6304550" y="3802664"/>
                  <a:ext cx="201862" cy="178913"/>
                </a:xfrm>
                <a:prstGeom prst="rect">
                  <a:avLst/>
                </a:prstGeom>
              </xdr:spPr>
            </xdr:pic>
          </xdr:grpSp>
        </xdr:grpSp>
        <xdr:grpSp>
          <xdr:nvGrpSpPr>
            <xdr:cNvPr id="191" name="Group 190">
              <a:extLst>
                <a:ext uri="{FF2B5EF4-FFF2-40B4-BE49-F238E27FC236}">
                  <a16:creationId xmlns:a16="http://schemas.microsoft.com/office/drawing/2014/main" id="{00000000-0008-0000-0A00-0000BF000000}"/>
                </a:ext>
              </a:extLst>
            </xdr:cNvPr>
            <xdr:cNvGrpSpPr/>
          </xdr:nvGrpSpPr>
          <xdr:grpSpPr>
            <a:xfrm>
              <a:off x="6286501" y="3981807"/>
              <a:ext cx="238125" cy="724327"/>
              <a:chOff x="6286501" y="3981807"/>
              <a:chExt cx="238125" cy="724327"/>
            </a:xfrm>
          </xdr:grpSpPr>
          <xdr:grpSp>
            <xdr:nvGrpSpPr>
              <xdr:cNvPr id="192" name="Group 191">
                <a:extLst>
                  <a:ext uri="{FF2B5EF4-FFF2-40B4-BE49-F238E27FC236}">
                    <a16:creationId xmlns:a16="http://schemas.microsoft.com/office/drawing/2014/main" id="{00000000-0008-0000-0A00-0000C0000000}"/>
                  </a:ext>
                </a:extLst>
              </xdr:cNvPr>
              <xdr:cNvGrpSpPr/>
            </xdr:nvGrpSpPr>
            <xdr:grpSpPr>
              <a:xfrm>
                <a:off x="6332878" y="4382508"/>
                <a:ext cx="163172" cy="323626"/>
                <a:chOff x="6332878" y="4382508"/>
                <a:chExt cx="163172" cy="323626"/>
              </a:xfrm>
            </xdr:grpSpPr>
            <xdr:grpSp>
              <xdr:nvGrpSpPr>
                <xdr:cNvPr id="215" name="Group 214">
                  <a:extLst>
                    <a:ext uri="{FF2B5EF4-FFF2-40B4-BE49-F238E27FC236}">
                      <a16:creationId xmlns:a16="http://schemas.microsoft.com/office/drawing/2014/main" id="{00000000-0008-0000-0A00-0000D7000000}"/>
                    </a:ext>
                  </a:extLst>
                </xdr:cNvPr>
                <xdr:cNvGrpSpPr/>
              </xdr:nvGrpSpPr>
              <xdr:grpSpPr>
                <a:xfrm>
                  <a:off x="6331581" y="4382508"/>
                  <a:ext cx="164469" cy="110117"/>
                  <a:chOff x="7088066" y="6165899"/>
                  <a:chExt cx="762000" cy="239296"/>
                </a:xfrm>
                <a:solidFill>
                  <a:schemeClr val="accent5">
                    <a:lumMod val="75000"/>
                  </a:schemeClr>
                </a:solidFill>
              </xdr:grpSpPr>
              <xdr:sp macro="" textlink="">
                <xdr:nvSpPr>
                  <xdr:cNvPr id="227" name="Freeform: Shape 226">
                    <a:extLst>
                      <a:ext uri="{FF2B5EF4-FFF2-40B4-BE49-F238E27FC236}">
                        <a16:creationId xmlns:a16="http://schemas.microsoft.com/office/drawing/2014/main" id="{00000000-0008-0000-0A00-0000E3000000}"/>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228" name="Freeform: Shape 227">
                    <a:extLst>
                      <a:ext uri="{FF2B5EF4-FFF2-40B4-BE49-F238E27FC236}">
                        <a16:creationId xmlns:a16="http://schemas.microsoft.com/office/drawing/2014/main" id="{00000000-0008-0000-0A00-0000E4000000}"/>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229" name="Freeform: Shape 228">
                    <a:extLst>
                      <a:ext uri="{FF2B5EF4-FFF2-40B4-BE49-F238E27FC236}">
                        <a16:creationId xmlns:a16="http://schemas.microsoft.com/office/drawing/2014/main" id="{00000000-0008-0000-0A00-0000E5000000}"/>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216" name="Group 215">
                  <a:extLst>
                    <a:ext uri="{FF2B5EF4-FFF2-40B4-BE49-F238E27FC236}">
                      <a16:creationId xmlns:a16="http://schemas.microsoft.com/office/drawing/2014/main" id="{00000000-0008-0000-0A00-0000D8000000}"/>
                    </a:ext>
                  </a:extLst>
                </xdr:cNvPr>
                <xdr:cNvGrpSpPr/>
              </xdr:nvGrpSpPr>
              <xdr:grpSpPr>
                <a:xfrm>
                  <a:off x="6336053" y="4550321"/>
                  <a:ext cx="139404" cy="155813"/>
                  <a:chOff x="6140937" y="3337188"/>
                  <a:chExt cx="752050" cy="877190"/>
                </a:xfrm>
              </xdr:grpSpPr>
              <xdr:sp macro="" textlink="">
                <xdr:nvSpPr>
                  <xdr:cNvPr id="217" name="Freeform: Shape 216">
                    <a:extLst>
                      <a:ext uri="{FF2B5EF4-FFF2-40B4-BE49-F238E27FC236}">
                        <a16:creationId xmlns:a16="http://schemas.microsoft.com/office/drawing/2014/main" id="{00000000-0008-0000-0A00-0000D9000000}"/>
                      </a:ext>
                    </a:extLst>
                  </xdr:cNvPr>
                  <xdr:cNvSpPr/>
                </xdr:nvSpPr>
                <xdr:spPr>
                  <a:xfrm>
                    <a:off x="6265458" y="3703172"/>
                    <a:ext cx="200024" cy="511206"/>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8" name="Freeform: Shape 217">
                    <a:extLst>
                      <a:ext uri="{FF2B5EF4-FFF2-40B4-BE49-F238E27FC236}">
                        <a16:creationId xmlns:a16="http://schemas.microsoft.com/office/drawing/2014/main" id="{00000000-0008-0000-0A00-0000DA000000}"/>
                      </a:ext>
                    </a:extLst>
                  </xdr:cNvPr>
                  <xdr:cNvSpPr/>
                </xdr:nvSpPr>
                <xdr:spPr>
                  <a:xfrm>
                    <a:off x="6286636" y="3337855"/>
                    <a:ext cx="105218"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9" name="Freeform: Shape 218">
                    <a:extLst>
                      <a:ext uri="{FF2B5EF4-FFF2-40B4-BE49-F238E27FC236}">
                        <a16:creationId xmlns:a16="http://schemas.microsoft.com/office/drawing/2014/main" id="{00000000-0008-0000-0A00-0000DB000000}"/>
                      </a:ext>
                    </a:extLst>
                  </xdr:cNvPr>
                  <xdr:cNvSpPr/>
                </xdr:nvSpPr>
                <xdr:spPr>
                  <a:xfrm>
                    <a:off x="6385977" y="3597759"/>
                    <a:ext cx="252232"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0" name="Freeform: Shape 219">
                    <a:extLst>
                      <a:ext uri="{FF2B5EF4-FFF2-40B4-BE49-F238E27FC236}">
                        <a16:creationId xmlns:a16="http://schemas.microsoft.com/office/drawing/2014/main" id="{00000000-0008-0000-0A00-0000DC000000}"/>
                      </a:ext>
                    </a:extLst>
                  </xdr:cNvPr>
                  <xdr:cNvSpPr/>
                </xdr:nvSpPr>
                <xdr:spPr>
                  <a:xfrm>
                    <a:off x="6140937" y="362180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1" name="Freeform: Shape 220">
                    <a:extLst>
                      <a:ext uri="{FF2B5EF4-FFF2-40B4-BE49-F238E27FC236}">
                        <a16:creationId xmlns:a16="http://schemas.microsoft.com/office/drawing/2014/main" id="{00000000-0008-0000-0A00-0000DD000000}"/>
                      </a:ext>
                    </a:extLst>
                  </xdr:cNvPr>
                  <xdr:cNvSpPr/>
                </xdr:nvSpPr>
                <xdr:spPr>
                  <a:xfrm>
                    <a:off x="6333824" y="3594013"/>
                    <a:ext cx="53549" cy="53550"/>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2" name="Freeform: Shape 221">
                    <a:extLst>
                      <a:ext uri="{FF2B5EF4-FFF2-40B4-BE49-F238E27FC236}">
                        <a16:creationId xmlns:a16="http://schemas.microsoft.com/office/drawing/2014/main" id="{00000000-0008-0000-0A00-0000DE000000}"/>
                      </a:ext>
                    </a:extLst>
                  </xdr:cNvPr>
                  <xdr:cNvSpPr/>
                </xdr:nvSpPr>
                <xdr:spPr>
                  <a:xfrm>
                    <a:off x="6675033" y="3600168"/>
                    <a:ext cx="142875" cy="433235"/>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3" name="Freeform: Shape 222">
                    <a:extLst>
                      <a:ext uri="{FF2B5EF4-FFF2-40B4-BE49-F238E27FC236}">
                        <a16:creationId xmlns:a16="http://schemas.microsoft.com/office/drawing/2014/main" id="{00000000-0008-0000-0A00-0000DF000000}"/>
                      </a:ext>
                    </a:extLst>
                  </xdr:cNvPr>
                  <xdr:cNvSpPr/>
                </xdr:nvSpPr>
                <xdr:spPr>
                  <a:xfrm>
                    <a:off x="6525297" y="3521320"/>
                    <a:ext cx="200027"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4" name="Freeform: Shape 223">
                    <a:extLst>
                      <a:ext uri="{FF2B5EF4-FFF2-40B4-BE49-F238E27FC236}">
                        <a16:creationId xmlns:a16="http://schemas.microsoft.com/office/drawing/2014/main" id="{00000000-0008-0000-0A00-0000E0000000}"/>
                      </a:ext>
                    </a:extLst>
                  </xdr:cNvPr>
                  <xdr:cNvSpPr/>
                </xdr:nvSpPr>
                <xdr:spPr>
                  <a:xfrm>
                    <a:off x="6730687" y="3337188"/>
                    <a:ext cx="107511" cy="196095"/>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5" name="Freeform: Shape 224">
                    <a:extLst>
                      <a:ext uri="{FF2B5EF4-FFF2-40B4-BE49-F238E27FC236}">
                        <a16:creationId xmlns:a16="http://schemas.microsoft.com/office/drawing/2014/main" id="{00000000-0008-0000-0A00-0000E1000000}"/>
                      </a:ext>
                    </a:extLst>
                  </xdr:cNvPr>
                  <xdr:cNvSpPr/>
                </xdr:nvSpPr>
                <xdr:spPr>
                  <a:xfrm>
                    <a:off x="6742584" y="3551010"/>
                    <a:ext cx="150403" cy="174846"/>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6" name="Freeform: Shape 225">
                    <a:extLst>
                      <a:ext uri="{FF2B5EF4-FFF2-40B4-BE49-F238E27FC236}">
                        <a16:creationId xmlns:a16="http://schemas.microsoft.com/office/drawing/2014/main" id="{00000000-0008-0000-0A00-0000E2000000}"/>
                      </a:ext>
                    </a:extLst>
                  </xdr:cNvPr>
                  <xdr:cNvSpPr/>
                </xdr:nvSpPr>
                <xdr:spPr>
                  <a:xfrm>
                    <a:off x="6728012" y="3528514"/>
                    <a:ext cx="38105" cy="38105"/>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grpSp>
            <xdr:nvGrpSpPr>
              <xdr:cNvPr id="193" name="Group 192">
                <a:extLst>
                  <a:ext uri="{FF2B5EF4-FFF2-40B4-BE49-F238E27FC236}">
                    <a16:creationId xmlns:a16="http://schemas.microsoft.com/office/drawing/2014/main" id="{00000000-0008-0000-0A00-0000C1000000}"/>
                  </a:ext>
                </a:extLst>
              </xdr:cNvPr>
              <xdr:cNvGrpSpPr/>
            </xdr:nvGrpSpPr>
            <xdr:grpSpPr>
              <a:xfrm>
                <a:off x="6286501" y="3981807"/>
                <a:ext cx="234950" cy="340737"/>
                <a:chOff x="6286501" y="3981807"/>
                <a:chExt cx="234950" cy="340737"/>
              </a:xfrm>
            </xdr:grpSpPr>
            <xdr:grpSp>
              <xdr:nvGrpSpPr>
                <xdr:cNvPr id="194" name="Group 193">
                  <a:extLst>
                    <a:ext uri="{FF2B5EF4-FFF2-40B4-BE49-F238E27FC236}">
                      <a16:creationId xmlns:a16="http://schemas.microsoft.com/office/drawing/2014/main" id="{00000000-0008-0000-0A00-0000C2000000}"/>
                    </a:ext>
                  </a:extLst>
                </xdr:cNvPr>
                <xdr:cNvGrpSpPr/>
              </xdr:nvGrpSpPr>
              <xdr:grpSpPr>
                <a:xfrm>
                  <a:off x="6313246" y="4164074"/>
                  <a:ext cx="174956" cy="161645"/>
                  <a:chOff x="5246547" y="2661059"/>
                  <a:chExt cx="528834" cy="505486"/>
                </a:xfrm>
              </xdr:grpSpPr>
              <xdr:sp macro="" textlink="">
                <xdr:nvSpPr>
                  <xdr:cNvPr id="196" name="Freeform: Shape 195">
                    <a:extLst>
                      <a:ext uri="{FF2B5EF4-FFF2-40B4-BE49-F238E27FC236}">
                        <a16:creationId xmlns:a16="http://schemas.microsoft.com/office/drawing/2014/main" id="{00000000-0008-0000-0A00-0000C4000000}"/>
                      </a:ext>
                    </a:extLst>
                  </xdr:cNvPr>
                  <xdr:cNvSpPr/>
                </xdr:nvSpPr>
                <xdr:spPr>
                  <a:xfrm>
                    <a:off x="5246547" y="2733173"/>
                    <a:ext cx="30047" cy="12018"/>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7" name="Freeform: Shape 196">
                    <a:extLst>
                      <a:ext uri="{FF2B5EF4-FFF2-40B4-BE49-F238E27FC236}">
                        <a16:creationId xmlns:a16="http://schemas.microsoft.com/office/drawing/2014/main" id="{00000000-0008-0000-0A00-0000C5000000}"/>
                      </a:ext>
                    </a:extLst>
                  </xdr:cNvPr>
                  <xdr:cNvSpPr/>
                </xdr:nvSpPr>
                <xdr:spPr>
                  <a:xfrm>
                    <a:off x="5266763" y="2681143"/>
                    <a:ext cx="29356"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8" name="Freeform: Shape 197">
                    <a:extLst>
                      <a:ext uri="{FF2B5EF4-FFF2-40B4-BE49-F238E27FC236}">
                        <a16:creationId xmlns:a16="http://schemas.microsoft.com/office/drawing/2014/main" id="{00000000-0008-0000-0A00-0000C6000000}"/>
                      </a:ext>
                    </a:extLst>
                  </xdr:cNvPr>
                  <xdr:cNvSpPr/>
                </xdr:nvSpPr>
                <xdr:spPr>
                  <a:xfrm>
                    <a:off x="5288614" y="2703817"/>
                    <a:ext cx="72113" cy="72113"/>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9" name="Freeform: Shape 198">
                    <a:extLst>
                      <a:ext uri="{FF2B5EF4-FFF2-40B4-BE49-F238E27FC236}">
                        <a16:creationId xmlns:a16="http://schemas.microsoft.com/office/drawing/2014/main" id="{00000000-0008-0000-0A00-0000C7000000}"/>
                      </a:ext>
                    </a:extLst>
                  </xdr:cNvPr>
                  <xdr:cNvSpPr/>
                </xdr:nvSpPr>
                <xdr:spPr>
                  <a:xfrm>
                    <a:off x="5318661" y="2661059"/>
                    <a:ext cx="12018"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00" name="Freeform: Shape 199">
                    <a:extLst>
                      <a:ext uri="{FF2B5EF4-FFF2-40B4-BE49-F238E27FC236}">
                        <a16:creationId xmlns:a16="http://schemas.microsoft.com/office/drawing/2014/main" id="{00000000-0008-0000-0A00-0000C8000000}"/>
                      </a:ext>
                    </a:extLst>
                  </xdr:cNvPr>
                  <xdr:cNvSpPr/>
                </xdr:nvSpPr>
                <xdr:spPr>
                  <a:xfrm>
                    <a:off x="5372746" y="2733173"/>
                    <a:ext cx="30047" cy="12018"/>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01" name="Freeform: Shape 200">
                    <a:extLst>
                      <a:ext uri="{FF2B5EF4-FFF2-40B4-BE49-F238E27FC236}">
                        <a16:creationId xmlns:a16="http://schemas.microsoft.com/office/drawing/2014/main" id="{00000000-0008-0000-0A00-0000C9000000}"/>
                      </a:ext>
                    </a:extLst>
                  </xdr:cNvPr>
                  <xdr:cNvSpPr/>
                </xdr:nvSpPr>
                <xdr:spPr>
                  <a:xfrm>
                    <a:off x="5353221" y="2681143"/>
                    <a:ext cx="29356"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02" name="Freeform: Shape 201">
                    <a:extLst>
                      <a:ext uri="{FF2B5EF4-FFF2-40B4-BE49-F238E27FC236}">
                        <a16:creationId xmlns:a16="http://schemas.microsoft.com/office/drawing/2014/main" id="{00000000-0008-0000-0A00-0000CA000000}"/>
                      </a:ext>
                    </a:extLst>
                  </xdr:cNvPr>
                  <xdr:cNvSpPr/>
                </xdr:nvSpPr>
                <xdr:spPr>
                  <a:xfrm>
                    <a:off x="5266763" y="2767866"/>
                    <a:ext cx="29356"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03" name="Freeform: Shape 202">
                    <a:extLst>
                      <a:ext uri="{FF2B5EF4-FFF2-40B4-BE49-F238E27FC236}">
                        <a16:creationId xmlns:a16="http://schemas.microsoft.com/office/drawing/2014/main" id="{00000000-0008-0000-0A00-0000CB000000}"/>
                      </a:ext>
                    </a:extLst>
                  </xdr:cNvPr>
                  <xdr:cNvSpPr/>
                </xdr:nvSpPr>
                <xdr:spPr>
                  <a:xfrm>
                    <a:off x="5318661" y="2787949"/>
                    <a:ext cx="12018"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04" name="Freeform: Shape 203">
                    <a:extLst>
                      <a:ext uri="{FF2B5EF4-FFF2-40B4-BE49-F238E27FC236}">
                        <a16:creationId xmlns:a16="http://schemas.microsoft.com/office/drawing/2014/main" id="{00000000-0008-0000-0A00-0000CC000000}"/>
                      </a:ext>
                    </a:extLst>
                  </xdr:cNvPr>
                  <xdr:cNvSpPr/>
                </xdr:nvSpPr>
                <xdr:spPr>
                  <a:xfrm>
                    <a:off x="5353221" y="2767866"/>
                    <a:ext cx="29356"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05" name="Freeform: Shape 204">
                    <a:extLst>
                      <a:ext uri="{FF2B5EF4-FFF2-40B4-BE49-F238E27FC236}">
                        <a16:creationId xmlns:a16="http://schemas.microsoft.com/office/drawing/2014/main" id="{00000000-0008-0000-0A00-0000CD000000}"/>
                      </a:ext>
                    </a:extLst>
                  </xdr:cNvPr>
                  <xdr:cNvSpPr/>
                </xdr:nvSpPr>
                <xdr:spPr>
                  <a:xfrm>
                    <a:off x="5497449" y="2864756"/>
                    <a:ext cx="102749" cy="57775"/>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06" name="Freeform: Shape 205">
                    <a:extLst>
                      <a:ext uri="{FF2B5EF4-FFF2-40B4-BE49-F238E27FC236}">
                        <a16:creationId xmlns:a16="http://schemas.microsoft.com/office/drawing/2014/main" id="{00000000-0008-0000-0A00-0000CE000000}"/>
                      </a:ext>
                    </a:extLst>
                  </xdr:cNvPr>
                  <xdr:cNvSpPr/>
                </xdr:nvSpPr>
                <xdr:spPr>
                  <a:xfrm>
                    <a:off x="5607410" y="2789806"/>
                    <a:ext cx="91758" cy="50912"/>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07" name="Freeform: Shape 206">
                    <a:extLst>
                      <a:ext uri="{FF2B5EF4-FFF2-40B4-BE49-F238E27FC236}">
                        <a16:creationId xmlns:a16="http://schemas.microsoft.com/office/drawing/2014/main" id="{00000000-0008-0000-0A00-0000CF000000}"/>
                      </a:ext>
                    </a:extLst>
                  </xdr:cNvPr>
                  <xdr:cNvSpPr/>
                </xdr:nvSpPr>
                <xdr:spPr>
                  <a:xfrm>
                    <a:off x="5617019" y="2864756"/>
                    <a:ext cx="118969" cy="57775"/>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08" name="Freeform: Shape 207">
                    <a:extLst>
                      <a:ext uri="{FF2B5EF4-FFF2-40B4-BE49-F238E27FC236}">
                        <a16:creationId xmlns:a16="http://schemas.microsoft.com/office/drawing/2014/main" id="{00000000-0008-0000-0A00-0000D0000000}"/>
                      </a:ext>
                    </a:extLst>
                  </xdr:cNvPr>
                  <xdr:cNvSpPr/>
                </xdr:nvSpPr>
                <xdr:spPr>
                  <a:xfrm>
                    <a:off x="5627512" y="2946569"/>
                    <a:ext cx="147869" cy="64066"/>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09" name="Freeform: Shape 208">
                    <a:extLst>
                      <a:ext uri="{FF2B5EF4-FFF2-40B4-BE49-F238E27FC236}">
                        <a16:creationId xmlns:a16="http://schemas.microsoft.com/office/drawing/2014/main" id="{00000000-0008-0000-0A00-0000D1000000}"/>
                      </a:ext>
                    </a:extLst>
                  </xdr:cNvPr>
                  <xdr:cNvSpPr/>
                </xdr:nvSpPr>
                <xdr:spPr>
                  <a:xfrm>
                    <a:off x="5507935" y="2789806"/>
                    <a:ext cx="81770" cy="50912"/>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0" name="Freeform: Shape 209">
                    <a:extLst>
                      <a:ext uri="{FF2B5EF4-FFF2-40B4-BE49-F238E27FC236}">
                        <a16:creationId xmlns:a16="http://schemas.microsoft.com/office/drawing/2014/main" id="{00000000-0008-0000-0A00-0000D2000000}"/>
                      </a:ext>
                    </a:extLst>
                  </xdr:cNvPr>
                  <xdr:cNvSpPr/>
                </xdr:nvSpPr>
                <xdr:spPr>
                  <a:xfrm>
                    <a:off x="5322267" y="3034674"/>
                    <a:ext cx="453107" cy="131871"/>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1" name="Freeform: Shape 210">
                    <a:extLst>
                      <a:ext uri="{FF2B5EF4-FFF2-40B4-BE49-F238E27FC236}">
                        <a16:creationId xmlns:a16="http://schemas.microsoft.com/office/drawing/2014/main" id="{00000000-0008-0000-0A00-0000D3000000}"/>
                      </a:ext>
                    </a:extLst>
                  </xdr:cNvPr>
                  <xdr:cNvSpPr/>
                </xdr:nvSpPr>
                <xdr:spPr>
                  <a:xfrm>
                    <a:off x="5361665" y="2864756"/>
                    <a:ext cx="118963" cy="57775"/>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2" name="Freeform: Shape 211">
                    <a:extLst>
                      <a:ext uri="{FF2B5EF4-FFF2-40B4-BE49-F238E27FC236}">
                        <a16:creationId xmlns:a16="http://schemas.microsoft.com/office/drawing/2014/main" id="{00000000-0008-0000-0A00-0000D4000000}"/>
                      </a:ext>
                    </a:extLst>
                  </xdr:cNvPr>
                  <xdr:cNvSpPr/>
                </xdr:nvSpPr>
                <xdr:spPr>
                  <a:xfrm>
                    <a:off x="5486157" y="2946569"/>
                    <a:ext cx="125333" cy="64066"/>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3" name="Freeform: Shape 212">
                    <a:extLst>
                      <a:ext uri="{FF2B5EF4-FFF2-40B4-BE49-F238E27FC236}">
                        <a16:creationId xmlns:a16="http://schemas.microsoft.com/office/drawing/2014/main" id="{00000000-0008-0000-0A00-0000D5000000}"/>
                      </a:ext>
                    </a:extLst>
                  </xdr:cNvPr>
                  <xdr:cNvSpPr/>
                </xdr:nvSpPr>
                <xdr:spPr>
                  <a:xfrm>
                    <a:off x="5322267" y="2946569"/>
                    <a:ext cx="147868" cy="64066"/>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4" name="Freeform: Shape 213">
                    <a:extLst>
                      <a:ext uri="{FF2B5EF4-FFF2-40B4-BE49-F238E27FC236}">
                        <a16:creationId xmlns:a16="http://schemas.microsoft.com/office/drawing/2014/main" id="{00000000-0008-0000-0A00-0000D6000000}"/>
                      </a:ext>
                    </a:extLst>
                  </xdr:cNvPr>
                  <xdr:cNvSpPr/>
                </xdr:nvSpPr>
                <xdr:spPr>
                  <a:xfrm>
                    <a:off x="5398479" y="2789806"/>
                    <a:ext cx="91752" cy="50912"/>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pic>
              <xdr:nvPicPr>
                <xdr:cNvPr id="195" name="Graphic 2" descr="Fir tree">
                  <a:extLst>
                    <a:ext uri="{FF2B5EF4-FFF2-40B4-BE49-F238E27FC236}">
                      <a16:creationId xmlns:a16="http://schemas.microsoft.com/office/drawing/2014/main" id="{00000000-0008-0000-0A00-0000C3000000}"/>
                    </a:ext>
                  </a:extLst>
                </xdr:cNvPr>
                <xdr:cNvPicPr>
                  <a:picLocks noChangeAspect="1"/>
                </xdr:cNvPicPr>
              </xdr:nvPicPr>
              <xdr:blipFill>
                <a:blip xmlns:r="http://schemas.openxmlformats.org/officeDocument/2006/relationships" r:embed="rId12"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286501" y="3981807"/>
                  <a:ext cx="234950" cy="186968"/>
                </a:xfrm>
                <a:prstGeom prst="rect">
                  <a:avLst/>
                </a:prstGeom>
              </xdr:spPr>
            </xdr:pic>
          </xdr:grpSp>
        </xdr:grpSp>
      </xdr:grpSp>
      <xdr:pic>
        <xdr:nvPicPr>
          <xdr:cNvPr id="590" name="Picture 589">
            <a:extLst>
              <a:ext uri="{FF2B5EF4-FFF2-40B4-BE49-F238E27FC236}">
                <a16:creationId xmlns:a16="http://schemas.microsoft.com/office/drawing/2014/main" id="{00000000-0008-0000-0A00-00004E02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bwMode="auto">
          <a:xfrm>
            <a:off x="6133003" y="3790950"/>
            <a:ext cx="255587" cy="1809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8" name="Graphic 4" descr="Sustainability">
            <a:extLst>
              <a:ext uri="{FF2B5EF4-FFF2-40B4-BE49-F238E27FC236}">
                <a16:creationId xmlns:a16="http://schemas.microsoft.com/office/drawing/2014/main" id="{00000000-0008-0000-0A00-00005602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6178550" y="1990725"/>
            <a:ext cx="174625" cy="170855"/>
          </a:xfrm>
          <a:prstGeom prst="rect">
            <a:avLst/>
          </a:prstGeom>
        </xdr:spPr>
      </xdr:pic>
    </xdr:grpSp>
    <xdr:clientData/>
  </xdr:twoCellAnchor>
  <xdr:twoCellAnchor>
    <xdr:from>
      <xdr:col>16</xdr:col>
      <xdr:colOff>142875</xdr:colOff>
      <xdr:row>11</xdr:row>
      <xdr:rowOff>9525</xdr:rowOff>
    </xdr:from>
    <xdr:to>
      <xdr:col>16</xdr:col>
      <xdr:colOff>467562</xdr:colOff>
      <xdr:row>21</xdr:row>
      <xdr:rowOff>158750</xdr:rowOff>
    </xdr:to>
    <xdr:grpSp>
      <xdr:nvGrpSpPr>
        <xdr:cNvPr id="608" name="Group 607">
          <a:extLst>
            <a:ext uri="{FF2B5EF4-FFF2-40B4-BE49-F238E27FC236}">
              <a16:creationId xmlns:a16="http://schemas.microsoft.com/office/drawing/2014/main" id="{00000000-0008-0000-0A00-000060020000}"/>
            </a:ext>
          </a:extLst>
        </xdr:cNvPr>
        <xdr:cNvGrpSpPr/>
      </xdr:nvGrpSpPr>
      <xdr:grpSpPr>
        <a:xfrm>
          <a:off x="13192125" y="2676525"/>
          <a:ext cx="324687" cy="2054225"/>
          <a:chOff x="8543925" y="2000250"/>
          <a:chExt cx="324687" cy="1958975"/>
        </a:xfrm>
      </xdr:grpSpPr>
      <xdr:grpSp>
        <xdr:nvGrpSpPr>
          <xdr:cNvPr id="238" name="Group 237">
            <a:extLst>
              <a:ext uri="{FF2B5EF4-FFF2-40B4-BE49-F238E27FC236}">
                <a16:creationId xmlns:a16="http://schemas.microsoft.com/office/drawing/2014/main" id="{00000000-0008-0000-0A00-0000EE000000}"/>
              </a:ext>
            </a:extLst>
          </xdr:cNvPr>
          <xdr:cNvGrpSpPr/>
        </xdr:nvGrpSpPr>
        <xdr:grpSpPr>
          <a:xfrm>
            <a:off x="8540750" y="2178050"/>
            <a:ext cx="324687" cy="1448584"/>
            <a:chOff x="6254750" y="3257550"/>
            <a:chExt cx="324687" cy="1448584"/>
          </a:xfrm>
        </xdr:grpSpPr>
        <xdr:grpSp>
          <xdr:nvGrpSpPr>
            <xdr:cNvPr id="239" name="Group 238">
              <a:extLst>
                <a:ext uri="{FF2B5EF4-FFF2-40B4-BE49-F238E27FC236}">
                  <a16:creationId xmlns:a16="http://schemas.microsoft.com/office/drawing/2014/main" id="{00000000-0008-0000-0A00-0000EF000000}"/>
                </a:ext>
              </a:extLst>
            </xdr:cNvPr>
            <xdr:cNvGrpSpPr/>
          </xdr:nvGrpSpPr>
          <xdr:grpSpPr>
            <a:xfrm>
              <a:off x="6257925" y="3257550"/>
              <a:ext cx="324687" cy="724027"/>
              <a:chOff x="6257925" y="3257550"/>
              <a:chExt cx="324687" cy="724027"/>
            </a:xfrm>
          </xdr:grpSpPr>
          <xdr:grpSp>
            <xdr:nvGrpSpPr>
              <xdr:cNvPr id="279" name="Group 278">
                <a:extLst>
                  <a:ext uri="{FF2B5EF4-FFF2-40B4-BE49-F238E27FC236}">
                    <a16:creationId xmlns:a16="http://schemas.microsoft.com/office/drawing/2014/main" id="{00000000-0008-0000-0A00-000017010000}"/>
                  </a:ext>
                </a:extLst>
              </xdr:cNvPr>
              <xdr:cNvGrpSpPr/>
            </xdr:nvGrpSpPr>
            <xdr:grpSpPr>
              <a:xfrm>
                <a:off x="6254750" y="3257550"/>
                <a:ext cx="324687" cy="363026"/>
                <a:chOff x="6254750" y="3257550"/>
                <a:chExt cx="324687" cy="363026"/>
              </a:xfrm>
            </xdr:grpSpPr>
            <xdr:grpSp>
              <xdr:nvGrpSpPr>
                <xdr:cNvPr id="283" name="Group 282">
                  <a:extLst>
                    <a:ext uri="{FF2B5EF4-FFF2-40B4-BE49-F238E27FC236}">
                      <a16:creationId xmlns:a16="http://schemas.microsoft.com/office/drawing/2014/main" id="{00000000-0008-0000-0A00-00001B010000}"/>
                    </a:ext>
                  </a:extLst>
                </xdr:cNvPr>
                <xdr:cNvGrpSpPr/>
              </xdr:nvGrpSpPr>
              <xdr:grpSpPr>
                <a:xfrm>
                  <a:off x="6257925" y="3439792"/>
                  <a:ext cx="324687" cy="180784"/>
                  <a:chOff x="6257925" y="3439792"/>
                  <a:chExt cx="324687" cy="180784"/>
                </a:xfrm>
              </xdr:grpSpPr>
              <xdr:pic>
                <xdr:nvPicPr>
                  <xdr:cNvPr id="285" name="Graphic 284" descr="Oil Barrel with solid fill">
                    <a:extLst>
                      <a:ext uri="{FF2B5EF4-FFF2-40B4-BE49-F238E27FC236}">
                        <a16:creationId xmlns:a16="http://schemas.microsoft.com/office/drawing/2014/main" id="{00000000-0008-0000-0A00-00001D01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286" name="Graphic 285" descr="Oil Barrel with solid fill">
                    <a:extLst>
                      <a:ext uri="{FF2B5EF4-FFF2-40B4-BE49-F238E27FC236}">
                        <a16:creationId xmlns:a16="http://schemas.microsoft.com/office/drawing/2014/main" id="{00000000-0008-0000-0A00-00001E01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284" name="Graphic 283" descr="Deciduous tree with solid fill">
                  <a:extLst>
                    <a:ext uri="{FF2B5EF4-FFF2-40B4-BE49-F238E27FC236}">
                      <a16:creationId xmlns:a16="http://schemas.microsoft.com/office/drawing/2014/main" id="{00000000-0008-0000-0A00-00001C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316272" y="3257550"/>
                  <a:ext cx="188572" cy="184022"/>
                </a:xfrm>
                <a:prstGeom prst="rect">
                  <a:avLst/>
                </a:prstGeom>
              </xdr:spPr>
            </xdr:pic>
          </xdr:grpSp>
          <xdr:grpSp>
            <xdr:nvGrpSpPr>
              <xdr:cNvPr id="280" name="Group 279">
                <a:extLst>
                  <a:ext uri="{FF2B5EF4-FFF2-40B4-BE49-F238E27FC236}">
                    <a16:creationId xmlns:a16="http://schemas.microsoft.com/office/drawing/2014/main" id="{00000000-0008-0000-0A00-000018010000}"/>
                  </a:ext>
                </a:extLst>
              </xdr:cNvPr>
              <xdr:cNvGrpSpPr/>
            </xdr:nvGrpSpPr>
            <xdr:grpSpPr>
              <a:xfrm>
                <a:off x="6304550" y="3620073"/>
                <a:ext cx="210550" cy="361504"/>
                <a:chOff x="6304550" y="3620073"/>
                <a:chExt cx="210550" cy="361504"/>
              </a:xfrm>
            </xdr:grpSpPr>
            <xdr:pic>
              <xdr:nvPicPr>
                <xdr:cNvPr id="281" name="Picture 280" descr="Outline geothermal energy icon isolated black Vector Image">
                  <a:extLst>
                    <a:ext uri="{FF2B5EF4-FFF2-40B4-BE49-F238E27FC236}">
                      <a16:creationId xmlns:a16="http://schemas.microsoft.com/office/drawing/2014/main" id="{00000000-0008-0000-0A00-000019010000}"/>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6311901" y="3620073"/>
                  <a:ext cx="203199" cy="198698"/>
                </a:xfrm>
                <a:prstGeom prst="rect">
                  <a:avLst/>
                </a:prstGeom>
                <a:noFill/>
              </xdr:spPr>
            </xdr:pic>
            <xdr:pic>
              <xdr:nvPicPr>
                <xdr:cNvPr id="282" name="Graphic 281" descr="Radioactive with solid fill">
                  <a:extLst>
                    <a:ext uri="{FF2B5EF4-FFF2-40B4-BE49-F238E27FC236}">
                      <a16:creationId xmlns:a16="http://schemas.microsoft.com/office/drawing/2014/main" id="{00000000-0008-0000-0A00-00001A01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6304550" y="3802664"/>
                  <a:ext cx="201862" cy="178913"/>
                </a:xfrm>
                <a:prstGeom prst="rect">
                  <a:avLst/>
                </a:prstGeom>
              </xdr:spPr>
            </xdr:pic>
          </xdr:grpSp>
        </xdr:grpSp>
        <xdr:grpSp>
          <xdr:nvGrpSpPr>
            <xdr:cNvPr id="240" name="Group 239">
              <a:extLst>
                <a:ext uri="{FF2B5EF4-FFF2-40B4-BE49-F238E27FC236}">
                  <a16:creationId xmlns:a16="http://schemas.microsoft.com/office/drawing/2014/main" id="{00000000-0008-0000-0A00-0000F0000000}"/>
                </a:ext>
              </a:extLst>
            </xdr:cNvPr>
            <xdr:cNvGrpSpPr/>
          </xdr:nvGrpSpPr>
          <xdr:grpSpPr>
            <a:xfrm>
              <a:off x="6286501" y="3981807"/>
              <a:ext cx="238125" cy="724327"/>
              <a:chOff x="6286501" y="3981807"/>
              <a:chExt cx="238125" cy="724327"/>
            </a:xfrm>
          </xdr:grpSpPr>
          <xdr:grpSp>
            <xdr:nvGrpSpPr>
              <xdr:cNvPr id="241" name="Group 240">
                <a:extLst>
                  <a:ext uri="{FF2B5EF4-FFF2-40B4-BE49-F238E27FC236}">
                    <a16:creationId xmlns:a16="http://schemas.microsoft.com/office/drawing/2014/main" id="{00000000-0008-0000-0A00-0000F1000000}"/>
                  </a:ext>
                </a:extLst>
              </xdr:cNvPr>
              <xdr:cNvGrpSpPr/>
            </xdr:nvGrpSpPr>
            <xdr:grpSpPr>
              <a:xfrm>
                <a:off x="6332878" y="4382508"/>
                <a:ext cx="163172" cy="323626"/>
                <a:chOff x="6332878" y="4382508"/>
                <a:chExt cx="163172" cy="323626"/>
              </a:xfrm>
            </xdr:grpSpPr>
            <xdr:grpSp>
              <xdr:nvGrpSpPr>
                <xdr:cNvPr id="264" name="Group 263">
                  <a:extLst>
                    <a:ext uri="{FF2B5EF4-FFF2-40B4-BE49-F238E27FC236}">
                      <a16:creationId xmlns:a16="http://schemas.microsoft.com/office/drawing/2014/main" id="{00000000-0008-0000-0A00-000008010000}"/>
                    </a:ext>
                  </a:extLst>
                </xdr:cNvPr>
                <xdr:cNvGrpSpPr/>
              </xdr:nvGrpSpPr>
              <xdr:grpSpPr>
                <a:xfrm>
                  <a:off x="6331581" y="4382508"/>
                  <a:ext cx="164469" cy="110117"/>
                  <a:chOff x="7088066" y="6165899"/>
                  <a:chExt cx="762000" cy="239296"/>
                </a:xfrm>
                <a:solidFill>
                  <a:schemeClr val="accent5">
                    <a:lumMod val="75000"/>
                  </a:schemeClr>
                </a:solidFill>
              </xdr:grpSpPr>
              <xdr:sp macro="" textlink="">
                <xdr:nvSpPr>
                  <xdr:cNvPr id="276" name="Freeform: Shape 275">
                    <a:extLst>
                      <a:ext uri="{FF2B5EF4-FFF2-40B4-BE49-F238E27FC236}">
                        <a16:creationId xmlns:a16="http://schemas.microsoft.com/office/drawing/2014/main" id="{00000000-0008-0000-0A00-000014010000}"/>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277" name="Freeform: Shape 276">
                    <a:extLst>
                      <a:ext uri="{FF2B5EF4-FFF2-40B4-BE49-F238E27FC236}">
                        <a16:creationId xmlns:a16="http://schemas.microsoft.com/office/drawing/2014/main" id="{00000000-0008-0000-0A00-000015010000}"/>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278" name="Freeform: Shape 277">
                    <a:extLst>
                      <a:ext uri="{FF2B5EF4-FFF2-40B4-BE49-F238E27FC236}">
                        <a16:creationId xmlns:a16="http://schemas.microsoft.com/office/drawing/2014/main" id="{00000000-0008-0000-0A00-000016010000}"/>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265" name="Group 264">
                  <a:extLst>
                    <a:ext uri="{FF2B5EF4-FFF2-40B4-BE49-F238E27FC236}">
                      <a16:creationId xmlns:a16="http://schemas.microsoft.com/office/drawing/2014/main" id="{00000000-0008-0000-0A00-000009010000}"/>
                    </a:ext>
                  </a:extLst>
                </xdr:cNvPr>
                <xdr:cNvGrpSpPr/>
              </xdr:nvGrpSpPr>
              <xdr:grpSpPr>
                <a:xfrm>
                  <a:off x="6336053" y="4550321"/>
                  <a:ext cx="139404" cy="155813"/>
                  <a:chOff x="6140937" y="3337188"/>
                  <a:chExt cx="752050" cy="877190"/>
                </a:xfrm>
              </xdr:grpSpPr>
              <xdr:sp macro="" textlink="">
                <xdr:nvSpPr>
                  <xdr:cNvPr id="266" name="Freeform: Shape 265">
                    <a:extLst>
                      <a:ext uri="{FF2B5EF4-FFF2-40B4-BE49-F238E27FC236}">
                        <a16:creationId xmlns:a16="http://schemas.microsoft.com/office/drawing/2014/main" id="{00000000-0008-0000-0A00-00000A010000}"/>
                      </a:ext>
                    </a:extLst>
                  </xdr:cNvPr>
                  <xdr:cNvSpPr/>
                </xdr:nvSpPr>
                <xdr:spPr>
                  <a:xfrm>
                    <a:off x="6265458" y="3703172"/>
                    <a:ext cx="200024" cy="511206"/>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7" name="Freeform: Shape 266">
                    <a:extLst>
                      <a:ext uri="{FF2B5EF4-FFF2-40B4-BE49-F238E27FC236}">
                        <a16:creationId xmlns:a16="http://schemas.microsoft.com/office/drawing/2014/main" id="{00000000-0008-0000-0A00-00000B010000}"/>
                      </a:ext>
                    </a:extLst>
                  </xdr:cNvPr>
                  <xdr:cNvSpPr/>
                </xdr:nvSpPr>
                <xdr:spPr>
                  <a:xfrm>
                    <a:off x="6286636" y="3337855"/>
                    <a:ext cx="105218"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8" name="Freeform: Shape 267">
                    <a:extLst>
                      <a:ext uri="{FF2B5EF4-FFF2-40B4-BE49-F238E27FC236}">
                        <a16:creationId xmlns:a16="http://schemas.microsoft.com/office/drawing/2014/main" id="{00000000-0008-0000-0A00-00000C010000}"/>
                      </a:ext>
                    </a:extLst>
                  </xdr:cNvPr>
                  <xdr:cNvSpPr/>
                </xdr:nvSpPr>
                <xdr:spPr>
                  <a:xfrm>
                    <a:off x="6385977" y="3597759"/>
                    <a:ext cx="252232"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9" name="Freeform: Shape 268">
                    <a:extLst>
                      <a:ext uri="{FF2B5EF4-FFF2-40B4-BE49-F238E27FC236}">
                        <a16:creationId xmlns:a16="http://schemas.microsoft.com/office/drawing/2014/main" id="{00000000-0008-0000-0A00-00000D010000}"/>
                      </a:ext>
                    </a:extLst>
                  </xdr:cNvPr>
                  <xdr:cNvSpPr/>
                </xdr:nvSpPr>
                <xdr:spPr>
                  <a:xfrm>
                    <a:off x="6140937" y="362180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0" name="Freeform: Shape 269">
                    <a:extLst>
                      <a:ext uri="{FF2B5EF4-FFF2-40B4-BE49-F238E27FC236}">
                        <a16:creationId xmlns:a16="http://schemas.microsoft.com/office/drawing/2014/main" id="{00000000-0008-0000-0A00-00000E010000}"/>
                      </a:ext>
                    </a:extLst>
                  </xdr:cNvPr>
                  <xdr:cNvSpPr/>
                </xdr:nvSpPr>
                <xdr:spPr>
                  <a:xfrm>
                    <a:off x="6333824" y="3594013"/>
                    <a:ext cx="53549" cy="53550"/>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1" name="Freeform: Shape 270">
                    <a:extLst>
                      <a:ext uri="{FF2B5EF4-FFF2-40B4-BE49-F238E27FC236}">
                        <a16:creationId xmlns:a16="http://schemas.microsoft.com/office/drawing/2014/main" id="{00000000-0008-0000-0A00-00000F010000}"/>
                      </a:ext>
                    </a:extLst>
                  </xdr:cNvPr>
                  <xdr:cNvSpPr/>
                </xdr:nvSpPr>
                <xdr:spPr>
                  <a:xfrm>
                    <a:off x="6675033" y="3600168"/>
                    <a:ext cx="142875" cy="433235"/>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2" name="Freeform: Shape 271">
                    <a:extLst>
                      <a:ext uri="{FF2B5EF4-FFF2-40B4-BE49-F238E27FC236}">
                        <a16:creationId xmlns:a16="http://schemas.microsoft.com/office/drawing/2014/main" id="{00000000-0008-0000-0A00-000010010000}"/>
                      </a:ext>
                    </a:extLst>
                  </xdr:cNvPr>
                  <xdr:cNvSpPr/>
                </xdr:nvSpPr>
                <xdr:spPr>
                  <a:xfrm>
                    <a:off x="6525297" y="3521320"/>
                    <a:ext cx="200027"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3" name="Freeform: Shape 272">
                    <a:extLst>
                      <a:ext uri="{FF2B5EF4-FFF2-40B4-BE49-F238E27FC236}">
                        <a16:creationId xmlns:a16="http://schemas.microsoft.com/office/drawing/2014/main" id="{00000000-0008-0000-0A00-000011010000}"/>
                      </a:ext>
                    </a:extLst>
                  </xdr:cNvPr>
                  <xdr:cNvSpPr/>
                </xdr:nvSpPr>
                <xdr:spPr>
                  <a:xfrm>
                    <a:off x="6730687" y="3337188"/>
                    <a:ext cx="107511" cy="196095"/>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4" name="Freeform: Shape 273">
                    <a:extLst>
                      <a:ext uri="{FF2B5EF4-FFF2-40B4-BE49-F238E27FC236}">
                        <a16:creationId xmlns:a16="http://schemas.microsoft.com/office/drawing/2014/main" id="{00000000-0008-0000-0A00-000012010000}"/>
                      </a:ext>
                    </a:extLst>
                  </xdr:cNvPr>
                  <xdr:cNvSpPr/>
                </xdr:nvSpPr>
                <xdr:spPr>
                  <a:xfrm>
                    <a:off x="6742584" y="3551010"/>
                    <a:ext cx="150403" cy="174846"/>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5" name="Freeform: Shape 274">
                    <a:extLst>
                      <a:ext uri="{FF2B5EF4-FFF2-40B4-BE49-F238E27FC236}">
                        <a16:creationId xmlns:a16="http://schemas.microsoft.com/office/drawing/2014/main" id="{00000000-0008-0000-0A00-000013010000}"/>
                      </a:ext>
                    </a:extLst>
                  </xdr:cNvPr>
                  <xdr:cNvSpPr/>
                </xdr:nvSpPr>
                <xdr:spPr>
                  <a:xfrm>
                    <a:off x="6728012" y="3528514"/>
                    <a:ext cx="38105" cy="38105"/>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grpSp>
            <xdr:nvGrpSpPr>
              <xdr:cNvPr id="242" name="Group 241">
                <a:extLst>
                  <a:ext uri="{FF2B5EF4-FFF2-40B4-BE49-F238E27FC236}">
                    <a16:creationId xmlns:a16="http://schemas.microsoft.com/office/drawing/2014/main" id="{00000000-0008-0000-0A00-0000F2000000}"/>
                  </a:ext>
                </a:extLst>
              </xdr:cNvPr>
              <xdr:cNvGrpSpPr/>
            </xdr:nvGrpSpPr>
            <xdr:grpSpPr>
              <a:xfrm>
                <a:off x="6286501" y="3981807"/>
                <a:ext cx="234950" cy="340737"/>
                <a:chOff x="6286501" y="3981807"/>
                <a:chExt cx="234950" cy="340737"/>
              </a:xfrm>
            </xdr:grpSpPr>
            <xdr:grpSp>
              <xdr:nvGrpSpPr>
                <xdr:cNvPr id="243" name="Group 242">
                  <a:extLst>
                    <a:ext uri="{FF2B5EF4-FFF2-40B4-BE49-F238E27FC236}">
                      <a16:creationId xmlns:a16="http://schemas.microsoft.com/office/drawing/2014/main" id="{00000000-0008-0000-0A00-0000F3000000}"/>
                    </a:ext>
                  </a:extLst>
                </xdr:cNvPr>
                <xdr:cNvGrpSpPr/>
              </xdr:nvGrpSpPr>
              <xdr:grpSpPr>
                <a:xfrm>
                  <a:off x="6313246" y="4164074"/>
                  <a:ext cx="174956" cy="161645"/>
                  <a:chOff x="5246547" y="2661059"/>
                  <a:chExt cx="528834" cy="505486"/>
                </a:xfrm>
              </xdr:grpSpPr>
              <xdr:sp macro="" textlink="">
                <xdr:nvSpPr>
                  <xdr:cNvPr id="245" name="Freeform: Shape 244">
                    <a:extLst>
                      <a:ext uri="{FF2B5EF4-FFF2-40B4-BE49-F238E27FC236}">
                        <a16:creationId xmlns:a16="http://schemas.microsoft.com/office/drawing/2014/main" id="{00000000-0008-0000-0A00-0000F5000000}"/>
                      </a:ext>
                    </a:extLst>
                  </xdr:cNvPr>
                  <xdr:cNvSpPr/>
                </xdr:nvSpPr>
                <xdr:spPr>
                  <a:xfrm>
                    <a:off x="5246547" y="2733173"/>
                    <a:ext cx="30047" cy="12018"/>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6" name="Freeform: Shape 245">
                    <a:extLst>
                      <a:ext uri="{FF2B5EF4-FFF2-40B4-BE49-F238E27FC236}">
                        <a16:creationId xmlns:a16="http://schemas.microsoft.com/office/drawing/2014/main" id="{00000000-0008-0000-0A00-0000F6000000}"/>
                      </a:ext>
                    </a:extLst>
                  </xdr:cNvPr>
                  <xdr:cNvSpPr/>
                </xdr:nvSpPr>
                <xdr:spPr>
                  <a:xfrm>
                    <a:off x="5266763" y="2681143"/>
                    <a:ext cx="29356"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7" name="Freeform: Shape 246">
                    <a:extLst>
                      <a:ext uri="{FF2B5EF4-FFF2-40B4-BE49-F238E27FC236}">
                        <a16:creationId xmlns:a16="http://schemas.microsoft.com/office/drawing/2014/main" id="{00000000-0008-0000-0A00-0000F7000000}"/>
                      </a:ext>
                    </a:extLst>
                  </xdr:cNvPr>
                  <xdr:cNvSpPr/>
                </xdr:nvSpPr>
                <xdr:spPr>
                  <a:xfrm>
                    <a:off x="5288614" y="2703817"/>
                    <a:ext cx="72113" cy="72113"/>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8" name="Freeform: Shape 247">
                    <a:extLst>
                      <a:ext uri="{FF2B5EF4-FFF2-40B4-BE49-F238E27FC236}">
                        <a16:creationId xmlns:a16="http://schemas.microsoft.com/office/drawing/2014/main" id="{00000000-0008-0000-0A00-0000F8000000}"/>
                      </a:ext>
                    </a:extLst>
                  </xdr:cNvPr>
                  <xdr:cNvSpPr/>
                </xdr:nvSpPr>
                <xdr:spPr>
                  <a:xfrm>
                    <a:off x="5318661" y="2661059"/>
                    <a:ext cx="12018"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9" name="Freeform: Shape 248">
                    <a:extLst>
                      <a:ext uri="{FF2B5EF4-FFF2-40B4-BE49-F238E27FC236}">
                        <a16:creationId xmlns:a16="http://schemas.microsoft.com/office/drawing/2014/main" id="{00000000-0008-0000-0A00-0000F9000000}"/>
                      </a:ext>
                    </a:extLst>
                  </xdr:cNvPr>
                  <xdr:cNvSpPr/>
                </xdr:nvSpPr>
                <xdr:spPr>
                  <a:xfrm>
                    <a:off x="5372746" y="2733173"/>
                    <a:ext cx="30047" cy="12018"/>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50" name="Freeform: Shape 249">
                    <a:extLst>
                      <a:ext uri="{FF2B5EF4-FFF2-40B4-BE49-F238E27FC236}">
                        <a16:creationId xmlns:a16="http://schemas.microsoft.com/office/drawing/2014/main" id="{00000000-0008-0000-0A00-0000FA000000}"/>
                      </a:ext>
                    </a:extLst>
                  </xdr:cNvPr>
                  <xdr:cNvSpPr/>
                </xdr:nvSpPr>
                <xdr:spPr>
                  <a:xfrm>
                    <a:off x="5353221" y="2681143"/>
                    <a:ext cx="29356"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51" name="Freeform: Shape 250">
                    <a:extLst>
                      <a:ext uri="{FF2B5EF4-FFF2-40B4-BE49-F238E27FC236}">
                        <a16:creationId xmlns:a16="http://schemas.microsoft.com/office/drawing/2014/main" id="{00000000-0008-0000-0A00-0000FB000000}"/>
                      </a:ext>
                    </a:extLst>
                  </xdr:cNvPr>
                  <xdr:cNvSpPr/>
                </xdr:nvSpPr>
                <xdr:spPr>
                  <a:xfrm>
                    <a:off x="5266763" y="2767866"/>
                    <a:ext cx="29356"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52" name="Freeform: Shape 251">
                    <a:extLst>
                      <a:ext uri="{FF2B5EF4-FFF2-40B4-BE49-F238E27FC236}">
                        <a16:creationId xmlns:a16="http://schemas.microsoft.com/office/drawing/2014/main" id="{00000000-0008-0000-0A00-0000FC000000}"/>
                      </a:ext>
                    </a:extLst>
                  </xdr:cNvPr>
                  <xdr:cNvSpPr/>
                </xdr:nvSpPr>
                <xdr:spPr>
                  <a:xfrm>
                    <a:off x="5318661" y="2787949"/>
                    <a:ext cx="12018"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53" name="Freeform: Shape 252">
                    <a:extLst>
                      <a:ext uri="{FF2B5EF4-FFF2-40B4-BE49-F238E27FC236}">
                        <a16:creationId xmlns:a16="http://schemas.microsoft.com/office/drawing/2014/main" id="{00000000-0008-0000-0A00-0000FD000000}"/>
                      </a:ext>
                    </a:extLst>
                  </xdr:cNvPr>
                  <xdr:cNvSpPr/>
                </xdr:nvSpPr>
                <xdr:spPr>
                  <a:xfrm>
                    <a:off x="5353221" y="2767866"/>
                    <a:ext cx="29356"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54" name="Freeform: Shape 253">
                    <a:extLst>
                      <a:ext uri="{FF2B5EF4-FFF2-40B4-BE49-F238E27FC236}">
                        <a16:creationId xmlns:a16="http://schemas.microsoft.com/office/drawing/2014/main" id="{00000000-0008-0000-0A00-0000FE000000}"/>
                      </a:ext>
                    </a:extLst>
                  </xdr:cNvPr>
                  <xdr:cNvSpPr/>
                </xdr:nvSpPr>
                <xdr:spPr>
                  <a:xfrm>
                    <a:off x="5497449" y="2864756"/>
                    <a:ext cx="102749" cy="57775"/>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55" name="Freeform: Shape 254">
                    <a:extLst>
                      <a:ext uri="{FF2B5EF4-FFF2-40B4-BE49-F238E27FC236}">
                        <a16:creationId xmlns:a16="http://schemas.microsoft.com/office/drawing/2014/main" id="{00000000-0008-0000-0A00-0000FF000000}"/>
                      </a:ext>
                    </a:extLst>
                  </xdr:cNvPr>
                  <xdr:cNvSpPr/>
                </xdr:nvSpPr>
                <xdr:spPr>
                  <a:xfrm>
                    <a:off x="5607410" y="2789806"/>
                    <a:ext cx="91758" cy="50912"/>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56" name="Freeform: Shape 255">
                    <a:extLst>
                      <a:ext uri="{FF2B5EF4-FFF2-40B4-BE49-F238E27FC236}">
                        <a16:creationId xmlns:a16="http://schemas.microsoft.com/office/drawing/2014/main" id="{00000000-0008-0000-0A00-000000010000}"/>
                      </a:ext>
                    </a:extLst>
                  </xdr:cNvPr>
                  <xdr:cNvSpPr/>
                </xdr:nvSpPr>
                <xdr:spPr>
                  <a:xfrm>
                    <a:off x="5617019" y="2864756"/>
                    <a:ext cx="118969" cy="57775"/>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57" name="Freeform: Shape 256">
                    <a:extLst>
                      <a:ext uri="{FF2B5EF4-FFF2-40B4-BE49-F238E27FC236}">
                        <a16:creationId xmlns:a16="http://schemas.microsoft.com/office/drawing/2014/main" id="{00000000-0008-0000-0A00-000001010000}"/>
                      </a:ext>
                    </a:extLst>
                  </xdr:cNvPr>
                  <xdr:cNvSpPr/>
                </xdr:nvSpPr>
                <xdr:spPr>
                  <a:xfrm>
                    <a:off x="5627512" y="2946569"/>
                    <a:ext cx="147869" cy="64066"/>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58" name="Freeform: Shape 257">
                    <a:extLst>
                      <a:ext uri="{FF2B5EF4-FFF2-40B4-BE49-F238E27FC236}">
                        <a16:creationId xmlns:a16="http://schemas.microsoft.com/office/drawing/2014/main" id="{00000000-0008-0000-0A00-000002010000}"/>
                      </a:ext>
                    </a:extLst>
                  </xdr:cNvPr>
                  <xdr:cNvSpPr/>
                </xdr:nvSpPr>
                <xdr:spPr>
                  <a:xfrm>
                    <a:off x="5507935" y="2789806"/>
                    <a:ext cx="81770" cy="50912"/>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59" name="Freeform: Shape 258">
                    <a:extLst>
                      <a:ext uri="{FF2B5EF4-FFF2-40B4-BE49-F238E27FC236}">
                        <a16:creationId xmlns:a16="http://schemas.microsoft.com/office/drawing/2014/main" id="{00000000-0008-0000-0A00-000003010000}"/>
                      </a:ext>
                    </a:extLst>
                  </xdr:cNvPr>
                  <xdr:cNvSpPr/>
                </xdr:nvSpPr>
                <xdr:spPr>
                  <a:xfrm>
                    <a:off x="5322267" y="3034674"/>
                    <a:ext cx="453107" cy="131871"/>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0" name="Freeform: Shape 259">
                    <a:extLst>
                      <a:ext uri="{FF2B5EF4-FFF2-40B4-BE49-F238E27FC236}">
                        <a16:creationId xmlns:a16="http://schemas.microsoft.com/office/drawing/2014/main" id="{00000000-0008-0000-0A00-000004010000}"/>
                      </a:ext>
                    </a:extLst>
                  </xdr:cNvPr>
                  <xdr:cNvSpPr/>
                </xdr:nvSpPr>
                <xdr:spPr>
                  <a:xfrm>
                    <a:off x="5361665" y="2864756"/>
                    <a:ext cx="118963" cy="57775"/>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1" name="Freeform: Shape 260">
                    <a:extLst>
                      <a:ext uri="{FF2B5EF4-FFF2-40B4-BE49-F238E27FC236}">
                        <a16:creationId xmlns:a16="http://schemas.microsoft.com/office/drawing/2014/main" id="{00000000-0008-0000-0A00-000005010000}"/>
                      </a:ext>
                    </a:extLst>
                  </xdr:cNvPr>
                  <xdr:cNvSpPr/>
                </xdr:nvSpPr>
                <xdr:spPr>
                  <a:xfrm>
                    <a:off x="5486157" y="2946569"/>
                    <a:ext cx="125333" cy="64066"/>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2" name="Freeform: Shape 261">
                    <a:extLst>
                      <a:ext uri="{FF2B5EF4-FFF2-40B4-BE49-F238E27FC236}">
                        <a16:creationId xmlns:a16="http://schemas.microsoft.com/office/drawing/2014/main" id="{00000000-0008-0000-0A00-000006010000}"/>
                      </a:ext>
                    </a:extLst>
                  </xdr:cNvPr>
                  <xdr:cNvSpPr/>
                </xdr:nvSpPr>
                <xdr:spPr>
                  <a:xfrm>
                    <a:off x="5322267" y="2946569"/>
                    <a:ext cx="147868" cy="64066"/>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3" name="Freeform: Shape 262">
                    <a:extLst>
                      <a:ext uri="{FF2B5EF4-FFF2-40B4-BE49-F238E27FC236}">
                        <a16:creationId xmlns:a16="http://schemas.microsoft.com/office/drawing/2014/main" id="{00000000-0008-0000-0A00-000007010000}"/>
                      </a:ext>
                    </a:extLst>
                  </xdr:cNvPr>
                  <xdr:cNvSpPr/>
                </xdr:nvSpPr>
                <xdr:spPr>
                  <a:xfrm>
                    <a:off x="5398479" y="2789806"/>
                    <a:ext cx="91752" cy="50912"/>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pic>
              <xdr:nvPicPr>
                <xdr:cNvPr id="244" name="Graphic 2" descr="Fir tree">
                  <a:extLst>
                    <a:ext uri="{FF2B5EF4-FFF2-40B4-BE49-F238E27FC236}">
                      <a16:creationId xmlns:a16="http://schemas.microsoft.com/office/drawing/2014/main" id="{00000000-0008-0000-0A00-0000F4000000}"/>
                    </a:ext>
                  </a:extLst>
                </xdr:cNvPr>
                <xdr:cNvPicPr>
                  <a:picLocks noChangeAspect="1"/>
                </xdr:cNvPicPr>
              </xdr:nvPicPr>
              <xdr:blipFill>
                <a:blip xmlns:r="http://schemas.openxmlformats.org/officeDocument/2006/relationships" r:embed="rId12"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286501" y="3981807"/>
                  <a:ext cx="234950" cy="186968"/>
                </a:xfrm>
                <a:prstGeom prst="rect">
                  <a:avLst/>
                </a:prstGeom>
              </xdr:spPr>
            </xdr:pic>
          </xdr:grpSp>
        </xdr:grpSp>
      </xdr:grpSp>
      <xdr:pic>
        <xdr:nvPicPr>
          <xdr:cNvPr id="591" name="Picture 590">
            <a:extLst>
              <a:ext uri="{FF2B5EF4-FFF2-40B4-BE49-F238E27FC236}">
                <a16:creationId xmlns:a16="http://schemas.microsoft.com/office/drawing/2014/main" id="{00000000-0008-0000-0A00-00004F02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bwMode="auto">
          <a:xfrm>
            <a:off x="8552353" y="3781425"/>
            <a:ext cx="255587" cy="1778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9" name="Graphic 4" descr="Sustainability">
            <a:extLst>
              <a:ext uri="{FF2B5EF4-FFF2-40B4-BE49-F238E27FC236}">
                <a16:creationId xmlns:a16="http://schemas.microsoft.com/office/drawing/2014/main" id="{00000000-0008-0000-0A00-00005702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8597900" y="2000250"/>
            <a:ext cx="174625" cy="174030"/>
          </a:xfrm>
          <a:prstGeom prst="rect">
            <a:avLst/>
          </a:prstGeom>
        </xdr:spPr>
      </xdr:pic>
    </xdr:grpSp>
    <xdr:clientData/>
  </xdr:twoCellAnchor>
  <xdr:twoCellAnchor>
    <xdr:from>
      <xdr:col>26</xdr:col>
      <xdr:colOff>170353</xdr:colOff>
      <xdr:row>11</xdr:row>
      <xdr:rowOff>9525</xdr:rowOff>
    </xdr:from>
    <xdr:to>
      <xdr:col>26</xdr:col>
      <xdr:colOff>496137</xdr:colOff>
      <xdr:row>21</xdr:row>
      <xdr:rowOff>168275</xdr:rowOff>
    </xdr:to>
    <xdr:grpSp>
      <xdr:nvGrpSpPr>
        <xdr:cNvPr id="610" name="Group 609">
          <a:extLst>
            <a:ext uri="{FF2B5EF4-FFF2-40B4-BE49-F238E27FC236}">
              <a16:creationId xmlns:a16="http://schemas.microsoft.com/office/drawing/2014/main" id="{00000000-0008-0000-0A00-000062020000}"/>
            </a:ext>
          </a:extLst>
        </xdr:cNvPr>
        <xdr:cNvGrpSpPr/>
      </xdr:nvGrpSpPr>
      <xdr:grpSpPr>
        <a:xfrm>
          <a:off x="22696978" y="2676525"/>
          <a:ext cx="316259" cy="2063750"/>
          <a:chOff x="13448203" y="2000250"/>
          <a:chExt cx="325784" cy="1968500"/>
        </a:xfrm>
      </xdr:grpSpPr>
      <xdr:grpSp>
        <xdr:nvGrpSpPr>
          <xdr:cNvPr id="483" name="Group 482">
            <a:extLst>
              <a:ext uri="{FF2B5EF4-FFF2-40B4-BE49-F238E27FC236}">
                <a16:creationId xmlns:a16="http://schemas.microsoft.com/office/drawing/2014/main" id="{00000000-0008-0000-0A00-0000E3010000}"/>
              </a:ext>
            </a:extLst>
          </xdr:cNvPr>
          <xdr:cNvGrpSpPr/>
        </xdr:nvGrpSpPr>
        <xdr:grpSpPr>
          <a:xfrm>
            <a:off x="13449300" y="2181225"/>
            <a:ext cx="324687" cy="1448584"/>
            <a:chOff x="6254750" y="3257550"/>
            <a:chExt cx="324687" cy="1448584"/>
          </a:xfrm>
        </xdr:grpSpPr>
        <xdr:grpSp>
          <xdr:nvGrpSpPr>
            <xdr:cNvPr id="484" name="Group 483">
              <a:extLst>
                <a:ext uri="{FF2B5EF4-FFF2-40B4-BE49-F238E27FC236}">
                  <a16:creationId xmlns:a16="http://schemas.microsoft.com/office/drawing/2014/main" id="{00000000-0008-0000-0A00-0000E4010000}"/>
                </a:ext>
              </a:extLst>
            </xdr:cNvPr>
            <xdr:cNvGrpSpPr/>
          </xdr:nvGrpSpPr>
          <xdr:grpSpPr>
            <a:xfrm>
              <a:off x="6257925" y="3257550"/>
              <a:ext cx="324687" cy="724027"/>
              <a:chOff x="6257925" y="3257550"/>
              <a:chExt cx="324687" cy="724027"/>
            </a:xfrm>
          </xdr:grpSpPr>
          <xdr:grpSp>
            <xdr:nvGrpSpPr>
              <xdr:cNvPr id="524" name="Group 523">
                <a:extLst>
                  <a:ext uri="{FF2B5EF4-FFF2-40B4-BE49-F238E27FC236}">
                    <a16:creationId xmlns:a16="http://schemas.microsoft.com/office/drawing/2014/main" id="{00000000-0008-0000-0A00-00000C020000}"/>
                  </a:ext>
                </a:extLst>
              </xdr:cNvPr>
              <xdr:cNvGrpSpPr/>
            </xdr:nvGrpSpPr>
            <xdr:grpSpPr>
              <a:xfrm>
                <a:off x="6254750" y="3257550"/>
                <a:ext cx="324687" cy="363026"/>
                <a:chOff x="6254750" y="3257550"/>
                <a:chExt cx="324687" cy="363026"/>
              </a:xfrm>
            </xdr:grpSpPr>
            <xdr:grpSp>
              <xdr:nvGrpSpPr>
                <xdr:cNvPr id="528" name="Group 527">
                  <a:extLst>
                    <a:ext uri="{FF2B5EF4-FFF2-40B4-BE49-F238E27FC236}">
                      <a16:creationId xmlns:a16="http://schemas.microsoft.com/office/drawing/2014/main" id="{00000000-0008-0000-0A00-000010020000}"/>
                    </a:ext>
                  </a:extLst>
                </xdr:cNvPr>
                <xdr:cNvGrpSpPr/>
              </xdr:nvGrpSpPr>
              <xdr:grpSpPr>
                <a:xfrm>
                  <a:off x="6257925" y="3439792"/>
                  <a:ext cx="324687" cy="180784"/>
                  <a:chOff x="6257925" y="3439792"/>
                  <a:chExt cx="324687" cy="180784"/>
                </a:xfrm>
              </xdr:grpSpPr>
              <xdr:pic>
                <xdr:nvPicPr>
                  <xdr:cNvPr id="530" name="Graphic 529" descr="Oil Barrel with solid fill">
                    <a:extLst>
                      <a:ext uri="{FF2B5EF4-FFF2-40B4-BE49-F238E27FC236}">
                        <a16:creationId xmlns:a16="http://schemas.microsoft.com/office/drawing/2014/main" id="{00000000-0008-0000-0A00-00001202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531" name="Graphic 530" descr="Oil Barrel with solid fill">
                    <a:extLst>
                      <a:ext uri="{FF2B5EF4-FFF2-40B4-BE49-F238E27FC236}">
                        <a16:creationId xmlns:a16="http://schemas.microsoft.com/office/drawing/2014/main" id="{00000000-0008-0000-0A00-00001302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529" name="Graphic 528" descr="Deciduous tree with solid fill">
                  <a:extLst>
                    <a:ext uri="{FF2B5EF4-FFF2-40B4-BE49-F238E27FC236}">
                      <a16:creationId xmlns:a16="http://schemas.microsoft.com/office/drawing/2014/main" id="{00000000-0008-0000-0A00-000011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316272" y="3257550"/>
                  <a:ext cx="188572" cy="184022"/>
                </a:xfrm>
                <a:prstGeom prst="rect">
                  <a:avLst/>
                </a:prstGeom>
              </xdr:spPr>
            </xdr:pic>
          </xdr:grpSp>
          <xdr:grpSp>
            <xdr:nvGrpSpPr>
              <xdr:cNvPr id="525" name="Group 524">
                <a:extLst>
                  <a:ext uri="{FF2B5EF4-FFF2-40B4-BE49-F238E27FC236}">
                    <a16:creationId xmlns:a16="http://schemas.microsoft.com/office/drawing/2014/main" id="{00000000-0008-0000-0A00-00000D020000}"/>
                  </a:ext>
                </a:extLst>
              </xdr:cNvPr>
              <xdr:cNvGrpSpPr/>
            </xdr:nvGrpSpPr>
            <xdr:grpSpPr>
              <a:xfrm>
                <a:off x="6304550" y="3620073"/>
                <a:ext cx="210550" cy="361504"/>
                <a:chOff x="6304550" y="3620073"/>
                <a:chExt cx="210550" cy="361504"/>
              </a:xfrm>
            </xdr:grpSpPr>
            <xdr:pic>
              <xdr:nvPicPr>
                <xdr:cNvPr id="526" name="Picture 525" descr="Outline geothermal energy icon isolated black Vector Image">
                  <a:extLst>
                    <a:ext uri="{FF2B5EF4-FFF2-40B4-BE49-F238E27FC236}">
                      <a16:creationId xmlns:a16="http://schemas.microsoft.com/office/drawing/2014/main" id="{00000000-0008-0000-0A00-00000E020000}"/>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6311901" y="3620073"/>
                  <a:ext cx="203199" cy="198698"/>
                </a:xfrm>
                <a:prstGeom prst="rect">
                  <a:avLst/>
                </a:prstGeom>
                <a:noFill/>
              </xdr:spPr>
            </xdr:pic>
            <xdr:pic>
              <xdr:nvPicPr>
                <xdr:cNvPr id="527" name="Graphic 526" descr="Radioactive with solid fill">
                  <a:extLst>
                    <a:ext uri="{FF2B5EF4-FFF2-40B4-BE49-F238E27FC236}">
                      <a16:creationId xmlns:a16="http://schemas.microsoft.com/office/drawing/2014/main" id="{00000000-0008-0000-0A00-00000F02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6304550" y="3802664"/>
                  <a:ext cx="201862" cy="178913"/>
                </a:xfrm>
                <a:prstGeom prst="rect">
                  <a:avLst/>
                </a:prstGeom>
              </xdr:spPr>
            </xdr:pic>
          </xdr:grpSp>
        </xdr:grpSp>
        <xdr:grpSp>
          <xdr:nvGrpSpPr>
            <xdr:cNvPr id="485" name="Group 484">
              <a:extLst>
                <a:ext uri="{FF2B5EF4-FFF2-40B4-BE49-F238E27FC236}">
                  <a16:creationId xmlns:a16="http://schemas.microsoft.com/office/drawing/2014/main" id="{00000000-0008-0000-0A00-0000E5010000}"/>
                </a:ext>
              </a:extLst>
            </xdr:cNvPr>
            <xdr:cNvGrpSpPr/>
          </xdr:nvGrpSpPr>
          <xdr:grpSpPr>
            <a:xfrm>
              <a:off x="6286501" y="3981807"/>
              <a:ext cx="238125" cy="724327"/>
              <a:chOff x="6286501" y="3981807"/>
              <a:chExt cx="238125" cy="724327"/>
            </a:xfrm>
          </xdr:grpSpPr>
          <xdr:grpSp>
            <xdr:nvGrpSpPr>
              <xdr:cNvPr id="486" name="Group 485">
                <a:extLst>
                  <a:ext uri="{FF2B5EF4-FFF2-40B4-BE49-F238E27FC236}">
                    <a16:creationId xmlns:a16="http://schemas.microsoft.com/office/drawing/2014/main" id="{00000000-0008-0000-0A00-0000E6010000}"/>
                  </a:ext>
                </a:extLst>
              </xdr:cNvPr>
              <xdr:cNvGrpSpPr/>
            </xdr:nvGrpSpPr>
            <xdr:grpSpPr>
              <a:xfrm>
                <a:off x="6332878" y="4382508"/>
                <a:ext cx="163172" cy="323626"/>
                <a:chOff x="6332878" y="4382508"/>
                <a:chExt cx="163172" cy="323626"/>
              </a:xfrm>
            </xdr:grpSpPr>
            <xdr:grpSp>
              <xdr:nvGrpSpPr>
                <xdr:cNvPr id="509" name="Group 508">
                  <a:extLst>
                    <a:ext uri="{FF2B5EF4-FFF2-40B4-BE49-F238E27FC236}">
                      <a16:creationId xmlns:a16="http://schemas.microsoft.com/office/drawing/2014/main" id="{00000000-0008-0000-0A00-0000FD010000}"/>
                    </a:ext>
                  </a:extLst>
                </xdr:cNvPr>
                <xdr:cNvGrpSpPr/>
              </xdr:nvGrpSpPr>
              <xdr:grpSpPr>
                <a:xfrm>
                  <a:off x="6331581" y="4382508"/>
                  <a:ext cx="164469" cy="110117"/>
                  <a:chOff x="7088066" y="6165899"/>
                  <a:chExt cx="762000" cy="239296"/>
                </a:xfrm>
                <a:solidFill>
                  <a:schemeClr val="accent5">
                    <a:lumMod val="75000"/>
                  </a:schemeClr>
                </a:solidFill>
              </xdr:grpSpPr>
              <xdr:sp macro="" textlink="">
                <xdr:nvSpPr>
                  <xdr:cNvPr id="521" name="Freeform: Shape 520">
                    <a:extLst>
                      <a:ext uri="{FF2B5EF4-FFF2-40B4-BE49-F238E27FC236}">
                        <a16:creationId xmlns:a16="http://schemas.microsoft.com/office/drawing/2014/main" id="{00000000-0008-0000-0A00-000009020000}"/>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522" name="Freeform: Shape 521">
                    <a:extLst>
                      <a:ext uri="{FF2B5EF4-FFF2-40B4-BE49-F238E27FC236}">
                        <a16:creationId xmlns:a16="http://schemas.microsoft.com/office/drawing/2014/main" id="{00000000-0008-0000-0A00-00000A020000}"/>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523" name="Freeform: Shape 522">
                    <a:extLst>
                      <a:ext uri="{FF2B5EF4-FFF2-40B4-BE49-F238E27FC236}">
                        <a16:creationId xmlns:a16="http://schemas.microsoft.com/office/drawing/2014/main" id="{00000000-0008-0000-0A00-00000B020000}"/>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510" name="Group 509">
                  <a:extLst>
                    <a:ext uri="{FF2B5EF4-FFF2-40B4-BE49-F238E27FC236}">
                      <a16:creationId xmlns:a16="http://schemas.microsoft.com/office/drawing/2014/main" id="{00000000-0008-0000-0A00-0000FE010000}"/>
                    </a:ext>
                  </a:extLst>
                </xdr:cNvPr>
                <xdr:cNvGrpSpPr/>
              </xdr:nvGrpSpPr>
              <xdr:grpSpPr>
                <a:xfrm>
                  <a:off x="6336053" y="4550321"/>
                  <a:ext cx="139404" cy="155813"/>
                  <a:chOff x="6140937" y="3337188"/>
                  <a:chExt cx="752050" cy="877190"/>
                </a:xfrm>
              </xdr:grpSpPr>
              <xdr:sp macro="" textlink="">
                <xdr:nvSpPr>
                  <xdr:cNvPr id="511" name="Freeform: Shape 510">
                    <a:extLst>
                      <a:ext uri="{FF2B5EF4-FFF2-40B4-BE49-F238E27FC236}">
                        <a16:creationId xmlns:a16="http://schemas.microsoft.com/office/drawing/2014/main" id="{00000000-0008-0000-0A00-0000FF010000}"/>
                      </a:ext>
                    </a:extLst>
                  </xdr:cNvPr>
                  <xdr:cNvSpPr/>
                </xdr:nvSpPr>
                <xdr:spPr>
                  <a:xfrm>
                    <a:off x="6265458" y="3703172"/>
                    <a:ext cx="200024" cy="511206"/>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2" name="Freeform: Shape 511">
                    <a:extLst>
                      <a:ext uri="{FF2B5EF4-FFF2-40B4-BE49-F238E27FC236}">
                        <a16:creationId xmlns:a16="http://schemas.microsoft.com/office/drawing/2014/main" id="{00000000-0008-0000-0A00-000000020000}"/>
                      </a:ext>
                    </a:extLst>
                  </xdr:cNvPr>
                  <xdr:cNvSpPr/>
                </xdr:nvSpPr>
                <xdr:spPr>
                  <a:xfrm>
                    <a:off x="6286636" y="3337855"/>
                    <a:ext cx="105218"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3" name="Freeform: Shape 512">
                    <a:extLst>
                      <a:ext uri="{FF2B5EF4-FFF2-40B4-BE49-F238E27FC236}">
                        <a16:creationId xmlns:a16="http://schemas.microsoft.com/office/drawing/2014/main" id="{00000000-0008-0000-0A00-000001020000}"/>
                      </a:ext>
                    </a:extLst>
                  </xdr:cNvPr>
                  <xdr:cNvSpPr/>
                </xdr:nvSpPr>
                <xdr:spPr>
                  <a:xfrm>
                    <a:off x="6385977" y="3597759"/>
                    <a:ext cx="252232"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4" name="Freeform: Shape 513">
                    <a:extLst>
                      <a:ext uri="{FF2B5EF4-FFF2-40B4-BE49-F238E27FC236}">
                        <a16:creationId xmlns:a16="http://schemas.microsoft.com/office/drawing/2014/main" id="{00000000-0008-0000-0A00-000002020000}"/>
                      </a:ext>
                    </a:extLst>
                  </xdr:cNvPr>
                  <xdr:cNvSpPr/>
                </xdr:nvSpPr>
                <xdr:spPr>
                  <a:xfrm>
                    <a:off x="6140937" y="362180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5" name="Freeform: Shape 514">
                    <a:extLst>
                      <a:ext uri="{FF2B5EF4-FFF2-40B4-BE49-F238E27FC236}">
                        <a16:creationId xmlns:a16="http://schemas.microsoft.com/office/drawing/2014/main" id="{00000000-0008-0000-0A00-000003020000}"/>
                      </a:ext>
                    </a:extLst>
                  </xdr:cNvPr>
                  <xdr:cNvSpPr/>
                </xdr:nvSpPr>
                <xdr:spPr>
                  <a:xfrm>
                    <a:off x="6333824" y="3594013"/>
                    <a:ext cx="53549" cy="53550"/>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6" name="Freeform: Shape 515">
                    <a:extLst>
                      <a:ext uri="{FF2B5EF4-FFF2-40B4-BE49-F238E27FC236}">
                        <a16:creationId xmlns:a16="http://schemas.microsoft.com/office/drawing/2014/main" id="{00000000-0008-0000-0A00-000004020000}"/>
                      </a:ext>
                    </a:extLst>
                  </xdr:cNvPr>
                  <xdr:cNvSpPr/>
                </xdr:nvSpPr>
                <xdr:spPr>
                  <a:xfrm>
                    <a:off x="6675033" y="3600168"/>
                    <a:ext cx="142875" cy="433235"/>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7" name="Freeform: Shape 516">
                    <a:extLst>
                      <a:ext uri="{FF2B5EF4-FFF2-40B4-BE49-F238E27FC236}">
                        <a16:creationId xmlns:a16="http://schemas.microsoft.com/office/drawing/2014/main" id="{00000000-0008-0000-0A00-000005020000}"/>
                      </a:ext>
                    </a:extLst>
                  </xdr:cNvPr>
                  <xdr:cNvSpPr/>
                </xdr:nvSpPr>
                <xdr:spPr>
                  <a:xfrm>
                    <a:off x="6525297" y="3521320"/>
                    <a:ext cx="200027"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8" name="Freeform: Shape 517">
                    <a:extLst>
                      <a:ext uri="{FF2B5EF4-FFF2-40B4-BE49-F238E27FC236}">
                        <a16:creationId xmlns:a16="http://schemas.microsoft.com/office/drawing/2014/main" id="{00000000-0008-0000-0A00-000006020000}"/>
                      </a:ext>
                    </a:extLst>
                  </xdr:cNvPr>
                  <xdr:cNvSpPr/>
                </xdr:nvSpPr>
                <xdr:spPr>
                  <a:xfrm>
                    <a:off x="6730687" y="3337188"/>
                    <a:ext cx="107511" cy="196095"/>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9" name="Freeform: Shape 518">
                    <a:extLst>
                      <a:ext uri="{FF2B5EF4-FFF2-40B4-BE49-F238E27FC236}">
                        <a16:creationId xmlns:a16="http://schemas.microsoft.com/office/drawing/2014/main" id="{00000000-0008-0000-0A00-000007020000}"/>
                      </a:ext>
                    </a:extLst>
                  </xdr:cNvPr>
                  <xdr:cNvSpPr/>
                </xdr:nvSpPr>
                <xdr:spPr>
                  <a:xfrm>
                    <a:off x="6742584" y="3551010"/>
                    <a:ext cx="150403" cy="174846"/>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20" name="Freeform: Shape 519">
                    <a:extLst>
                      <a:ext uri="{FF2B5EF4-FFF2-40B4-BE49-F238E27FC236}">
                        <a16:creationId xmlns:a16="http://schemas.microsoft.com/office/drawing/2014/main" id="{00000000-0008-0000-0A00-000008020000}"/>
                      </a:ext>
                    </a:extLst>
                  </xdr:cNvPr>
                  <xdr:cNvSpPr/>
                </xdr:nvSpPr>
                <xdr:spPr>
                  <a:xfrm>
                    <a:off x="6728012" y="3528514"/>
                    <a:ext cx="38105" cy="38105"/>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grpSp>
            <xdr:nvGrpSpPr>
              <xdr:cNvPr id="487" name="Group 486">
                <a:extLst>
                  <a:ext uri="{FF2B5EF4-FFF2-40B4-BE49-F238E27FC236}">
                    <a16:creationId xmlns:a16="http://schemas.microsoft.com/office/drawing/2014/main" id="{00000000-0008-0000-0A00-0000E7010000}"/>
                  </a:ext>
                </a:extLst>
              </xdr:cNvPr>
              <xdr:cNvGrpSpPr/>
            </xdr:nvGrpSpPr>
            <xdr:grpSpPr>
              <a:xfrm>
                <a:off x="6286501" y="3981807"/>
                <a:ext cx="234950" cy="340737"/>
                <a:chOff x="6286501" y="3981807"/>
                <a:chExt cx="234950" cy="340737"/>
              </a:xfrm>
            </xdr:grpSpPr>
            <xdr:grpSp>
              <xdr:nvGrpSpPr>
                <xdr:cNvPr id="488" name="Group 487">
                  <a:extLst>
                    <a:ext uri="{FF2B5EF4-FFF2-40B4-BE49-F238E27FC236}">
                      <a16:creationId xmlns:a16="http://schemas.microsoft.com/office/drawing/2014/main" id="{00000000-0008-0000-0A00-0000E8010000}"/>
                    </a:ext>
                  </a:extLst>
                </xdr:cNvPr>
                <xdr:cNvGrpSpPr/>
              </xdr:nvGrpSpPr>
              <xdr:grpSpPr>
                <a:xfrm>
                  <a:off x="6313246" y="4164074"/>
                  <a:ext cx="174956" cy="161645"/>
                  <a:chOff x="5246547" y="2661059"/>
                  <a:chExt cx="528834" cy="505486"/>
                </a:xfrm>
              </xdr:grpSpPr>
              <xdr:sp macro="" textlink="">
                <xdr:nvSpPr>
                  <xdr:cNvPr id="490" name="Freeform: Shape 489">
                    <a:extLst>
                      <a:ext uri="{FF2B5EF4-FFF2-40B4-BE49-F238E27FC236}">
                        <a16:creationId xmlns:a16="http://schemas.microsoft.com/office/drawing/2014/main" id="{00000000-0008-0000-0A00-0000EA010000}"/>
                      </a:ext>
                    </a:extLst>
                  </xdr:cNvPr>
                  <xdr:cNvSpPr/>
                </xdr:nvSpPr>
                <xdr:spPr>
                  <a:xfrm>
                    <a:off x="5246547" y="2733173"/>
                    <a:ext cx="30047" cy="12018"/>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1" name="Freeform: Shape 490">
                    <a:extLst>
                      <a:ext uri="{FF2B5EF4-FFF2-40B4-BE49-F238E27FC236}">
                        <a16:creationId xmlns:a16="http://schemas.microsoft.com/office/drawing/2014/main" id="{00000000-0008-0000-0A00-0000EB010000}"/>
                      </a:ext>
                    </a:extLst>
                  </xdr:cNvPr>
                  <xdr:cNvSpPr/>
                </xdr:nvSpPr>
                <xdr:spPr>
                  <a:xfrm>
                    <a:off x="5266763" y="2681143"/>
                    <a:ext cx="29356"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2" name="Freeform: Shape 491">
                    <a:extLst>
                      <a:ext uri="{FF2B5EF4-FFF2-40B4-BE49-F238E27FC236}">
                        <a16:creationId xmlns:a16="http://schemas.microsoft.com/office/drawing/2014/main" id="{00000000-0008-0000-0A00-0000EC010000}"/>
                      </a:ext>
                    </a:extLst>
                  </xdr:cNvPr>
                  <xdr:cNvSpPr/>
                </xdr:nvSpPr>
                <xdr:spPr>
                  <a:xfrm>
                    <a:off x="5288614" y="2703817"/>
                    <a:ext cx="72113" cy="72113"/>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3" name="Freeform: Shape 492">
                    <a:extLst>
                      <a:ext uri="{FF2B5EF4-FFF2-40B4-BE49-F238E27FC236}">
                        <a16:creationId xmlns:a16="http://schemas.microsoft.com/office/drawing/2014/main" id="{00000000-0008-0000-0A00-0000ED010000}"/>
                      </a:ext>
                    </a:extLst>
                  </xdr:cNvPr>
                  <xdr:cNvSpPr/>
                </xdr:nvSpPr>
                <xdr:spPr>
                  <a:xfrm>
                    <a:off x="5318661" y="2661059"/>
                    <a:ext cx="12018"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4" name="Freeform: Shape 493">
                    <a:extLst>
                      <a:ext uri="{FF2B5EF4-FFF2-40B4-BE49-F238E27FC236}">
                        <a16:creationId xmlns:a16="http://schemas.microsoft.com/office/drawing/2014/main" id="{00000000-0008-0000-0A00-0000EE010000}"/>
                      </a:ext>
                    </a:extLst>
                  </xdr:cNvPr>
                  <xdr:cNvSpPr/>
                </xdr:nvSpPr>
                <xdr:spPr>
                  <a:xfrm>
                    <a:off x="5372746" y="2733173"/>
                    <a:ext cx="30047" cy="12018"/>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5" name="Freeform: Shape 494">
                    <a:extLst>
                      <a:ext uri="{FF2B5EF4-FFF2-40B4-BE49-F238E27FC236}">
                        <a16:creationId xmlns:a16="http://schemas.microsoft.com/office/drawing/2014/main" id="{00000000-0008-0000-0A00-0000EF010000}"/>
                      </a:ext>
                    </a:extLst>
                  </xdr:cNvPr>
                  <xdr:cNvSpPr/>
                </xdr:nvSpPr>
                <xdr:spPr>
                  <a:xfrm>
                    <a:off x="5353221" y="2681143"/>
                    <a:ext cx="29356"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6" name="Freeform: Shape 495">
                    <a:extLst>
                      <a:ext uri="{FF2B5EF4-FFF2-40B4-BE49-F238E27FC236}">
                        <a16:creationId xmlns:a16="http://schemas.microsoft.com/office/drawing/2014/main" id="{00000000-0008-0000-0A00-0000F0010000}"/>
                      </a:ext>
                    </a:extLst>
                  </xdr:cNvPr>
                  <xdr:cNvSpPr/>
                </xdr:nvSpPr>
                <xdr:spPr>
                  <a:xfrm>
                    <a:off x="5266763" y="2767866"/>
                    <a:ext cx="29356"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7" name="Freeform: Shape 496">
                    <a:extLst>
                      <a:ext uri="{FF2B5EF4-FFF2-40B4-BE49-F238E27FC236}">
                        <a16:creationId xmlns:a16="http://schemas.microsoft.com/office/drawing/2014/main" id="{00000000-0008-0000-0A00-0000F1010000}"/>
                      </a:ext>
                    </a:extLst>
                  </xdr:cNvPr>
                  <xdr:cNvSpPr/>
                </xdr:nvSpPr>
                <xdr:spPr>
                  <a:xfrm>
                    <a:off x="5318661" y="2787949"/>
                    <a:ext cx="12018"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8" name="Freeform: Shape 497">
                    <a:extLst>
                      <a:ext uri="{FF2B5EF4-FFF2-40B4-BE49-F238E27FC236}">
                        <a16:creationId xmlns:a16="http://schemas.microsoft.com/office/drawing/2014/main" id="{00000000-0008-0000-0A00-0000F2010000}"/>
                      </a:ext>
                    </a:extLst>
                  </xdr:cNvPr>
                  <xdr:cNvSpPr/>
                </xdr:nvSpPr>
                <xdr:spPr>
                  <a:xfrm>
                    <a:off x="5353221" y="2767866"/>
                    <a:ext cx="29356"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9" name="Freeform: Shape 498">
                    <a:extLst>
                      <a:ext uri="{FF2B5EF4-FFF2-40B4-BE49-F238E27FC236}">
                        <a16:creationId xmlns:a16="http://schemas.microsoft.com/office/drawing/2014/main" id="{00000000-0008-0000-0A00-0000F3010000}"/>
                      </a:ext>
                    </a:extLst>
                  </xdr:cNvPr>
                  <xdr:cNvSpPr/>
                </xdr:nvSpPr>
                <xdr:spPr>
                  <a:xfrm>
                    <a:off x="5497449" y="2864756"/>
                    <a:ext cx="102749" cy="57775"/>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00" name="Freeform: Shape 499">
                    <a:extLst>
                      <a:ext uri="{FF2B5EF4-FFF2-40B4-BE49-F238E27FC236}">
                        <a16:creationId xmlns:a16="http://schemas.microsoft.com/office/drawing/2014/main" id="{00000000-0008-0000-0A00-0000F4010000}"/>
                      </a:ext>
                    </a:extLst>
                  </xdr:cNvPr>
                  <xdr:cNvSpPr/>
                </xdr:nvSpPr>
                <xdr:spPr>
                  <a:xfrm>
                    <a:off x="5607410" y="2789806"/>
                    <a:ext cx="91758" cy="50912"/>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01" name="Freeform: Shape 500">
                    <a:extLst>
                      <a:ext uri="{FF2B5EF4-FFF2-40B4-BE49-F238E27FC236}">
                        <a16:creationId xmlns:a16="http://schemas.microsoft.com/office/drawing/2014/main" id="{00000000-0008-0000-0A00-0000F5010000}"/>
                      </a:ext>
                    </a:extLst>
                  </xdr:cNvPr>
                  <xdr:cNvSpPr/>
                </xdr:nvSpPr>
                <xdr:spPr>
                  <a:xfrm>
                    <a:off x="5617019" y="2864756"/>
                    <a:ext cx="118969" cy="57775"/>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02" name="Freeform: Shape 501">
                    <a:extLst>
                      <a:ext uri="{FF2B5EF4-FFF2-40B4-BE49-F238E27FC236}">
                        <a16:creationId xmlns:a16="http://schemas.microsoft.com/office/drawing/2014/main" id="{00000000-0008-0000-0A00-0000F6010000}"/>
                      </a:ext>
                    </a:extLst>
                  </xdr:cNvPr>
                  <xdr:cNvSpPr/>
                </xdr:nvSpPr>
                <xdr:spPr>
                  <a:xfrm>
                    <a:off x="5627512" y="2946569"/>
                    <a:ext cx="147869" cy="64066"/>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03" name="Freeform: Shape 502">
                    <a:extLst>
                      <a:ext uri="{FF2B5EF4-FFF2-40B4-BE49-F238E27FC236}">
                        <a16:creationId xmlns:a16="http://schemas.microsoft.com/office/drawing/2014/main" id="{00000000-0008-0000-0A00-0000F7010000}"/>
                      </a:ext>
                    </a:extLst>
                  </xdr:cNvPr>
                  <xdr:cNvSpPr/>
                </xdr:nvSpPr>
                <xdr:spPr>
                  <a:xfrm>
                    <a:off x="5507935" y="2789806"/>
                    <a:ext cx="81770" cy="50912"/>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04" name="Freeform: Shape 503">
                    <a:extLst>
                      <a:ext uri="{FF2B5EF4-FFF2-40B4-BE49-F238E27FC236}">
                        <a16:creationId xmlns:a16="http://schemas.microsoft.com/office/drawing/2014/main" id="{00000000-0008-0000-0A00-0000F8010000}"/>
                      </a:ext>
                    </a:extLst>
                  </xdr:cNvPr>
                  <xdr:cNvSpPr/>
                </xdr:nvSpPr>
                <xdr:spPr>
                  <a:xfrm>
                    <a:off x="5322267" y="3034674"/>
                    <a:ext cx="453107" cy="131871"/>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05" name="Freeform: Shape 504">
                    <a:extLst>
                      <a:ext uri="{FF2B5EF4-FFF2-40B4-BE49-F238E27FC236}">
                        <a16:creationId xmlns:a16="http://schemas.microsoft.com/office/drawing/2014/main" id="{00000000-0008-0000-0A00-0000F9010000}"/>
                      </a:ext>
                    </a:extLst>
                  </xdr:cNvPr>
                  <xdr:cNvSpPr/>
                </xdr:nvSpPr>
                <xdr:spPr>
                  <a:xfrm>
                    <a:off x="5361665" y="2864756"/>
                    <a:ext cx="118963" cy="57775"/>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06" name="Freeform: Shape 505">
                    <a:extLst>
                      <a:ext uri="{FF2B5EF4-FFF2-40B4-BE49-F238E27FC236}">
                        <a16:creationId xmlns:a16="http://schemas.microsoft.com/office/drawing/2014/main" id="{00000000-0008-0000-0A00-0000FA010000}"/>
                      </a:ext>
                    </a:extLst>
                  </xdr:cNvPr>
                  <xdr:cNvSpPr/>
                </xdr:nvSpPr>
                <xdr:spPr>
                  <a:xfrm>
                    <a:off x="5486157" y="2946569"/>
                    <a:ext cx="125333" cy="64066"/>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07" name="Freeform: Shape 506">
                    <a:extLst>
                      <a:ext uri="{FF2B5EF4-FFF2-40B4-BE49-F238E27FC236}">
                        <a16:creationId xmlns:a16="http://schemas.microsoft.com/office/drawing/2014/main" id="{00000000-0008-0000-0A00-0000FB010000}"/>
                      </a:ext>
                    </a:extLst>
                  </xdr:cNvPr>
                  <xdr:cNvSpPr/>
                </xdr:nvSpPr>
                <xdr:spPr>
                  <a:xfrm>
                    <a:off x="5322267" y="2946569"/>
                    <a:ext cx="147868" cy="64066"/>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08" name="Freeform: Shape 507">
                    <a:extLst>
                      <a:ext uri="{FF2B5EF4-FFF2-40B4-BE49-F238E27FC236}">
                        <a16:creationId xmlns:a16="http://schemas.microsoft.com/office/drawing/2014/main" id="{00000000-0008-0000-0A00-0000FC010000}"/>
                      </a:ext>
                    </a:extLst>
                  </xdr:cNvPr>
                  <xdr:cNvSpPr/>
                </xdr:nvSpPr>
                <xdr:spPr>
                  <a:xfrm>
                    <a:off x="5398479" y="2789806"/>
                    <a:ext cx="91752" cy="50912"/>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pic>
              <xdr:nvPicPr>
                <xdr:cNvPr id="489" name="Graphic 2" descr="Fir tree">
                  <a:extLst>
                    <a:ext uri="{FF2B5EF4-FFF2-40B4-BE49-F238E27FC236}">
                      <a16:creationId xmlns:a16="http://schemas.microsoft.com/office/drawing/2014/main" id="{00000000-0008-0000-0A00-0000E9010000}"/>
                    </a:ext>
                  </a:extLst>
                </xdr:cNvPr>
                <xdr:cNvPicPr>
                  <a:picLocks noChangeAspect="1"/>
                </xdr:cNvPicPr>
              </xdr:nvPicPr>
              <xdr:blipFill>
                <a:blip xmlns:r="http://schemas.openxmlformats.org/officeDocument/2006/relationships" r:embed="rId12"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286501" y="3981807"/>
                  <a:ext cx="234950" cy="186968"/>
                </a:xfrm>
                <a:prstGeom prst="rect">
                  <a:avLst/>
                </a:prstGeom>
              </xdr:spPr>
            </xdr:pic>
          </xdr:grpSp>
        </xdr:grpSp>
      </xdr:grpSp>
      <xdr:pic>
        <xdr:nvPicPr>
          <xdr:cNvPr id="593" name="Picture 592">
            <a:extLst>
              <a:ext uri="{FF2B5EF4-FFF2-40B4-BE49-F238E27FC236}">
                <a16:creationId xmlns:a16="http://schemas.microsoft.com/office/drawing/2014/main" id="{00000000-0008-0000-0A00-00005102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bwMode="auto">
          <a:xfrm>
            <a:off x="13448203" y="3787775"/>
            <a:ext cx="255587" cy="1809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03" name="Graphic 4" descr="Sustainability">
            <a:extLst>
              <a:ext uri="{FF2B5EF4-FFF2-40B4-BE49-F238E27FC236}">
                <a16:creationId xmlns:a16="http://schemas.microsoft.com/office/drawing/2014/main" id="{00000000-0008-0000-0A00-00005B02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3512800" y="2000250"/>
            <a:ext cx="174625" cy="174030"/>
          </a:xfrm>
          <a:prstGeom prst="rect">
            <a:avLst/>
          </a:prstGeom>
        </xdr:spPr>
      </xdr:pic>
    </xdr:grpSp>
    <xdr:clientData/>
  </xdr:twoCellAnchor>
  <xdr:twoCellAnchor>
    <xdr:from>
      <xdr:col>31</xdr:col>
      <xdr:colOff>149225</xdr:colOff>
      <xdr:row>11</xdr:row>
      <xdr:rowOff>0</xdr:rowOff>
    </xdr:from>
    <xdr:to>
      <xdr:col>31</xdr:col>
      <xdr:colOff>473912</xdr:colOff>
      <xdr:row>21</xdr:row>
      <xdr:rowOff>171450</xdr:rowOff>
    </xdr:to>
    <xdr:grpSp>
      <xdr:nvGrpSpPr>
        <xdr:cNvPr id="611" name="Group 610">
          <a:extLst>
            <a:ext uri="{FF2B5EF4-FFF2-40B4-BE49-F238E27FC236}">
              <a16:creationId xmlns:a16="http://schemas.microsoft.com/office/drawing/2014/main" id="{00000000-0008-0000-0A00-000063020000}"/>
            </a:ext>
          </a:extLst>
        </xdr:cNvPr>
        <xdr:cNvGrpSpPr/>
      </xdr:nvGrpSpPr>
      <xdr:grpSpPr>
        <a:xfrm>
          <a:off x="27247850" y="2667000"/>
          <a:ext cx="324687" cy="2076450"/>
          <a:chOff x="15865475" y="1990725"/>
          <a:chExt cx="324687" cy="1981200"/>
        </a:xfrm>
      </xdr:grpSpPr>
      <xdr:grpSp>
        <xdr:nvGrpSpPr>
          <xdr:cNvPr id="532" name="Group 531">
            <a:extLst>
              <a:ext uri="{FF2B5EF4-FFF2-40B4-BE49-F238E27FC236}">
                <a16:creationId xmlns:a16="http://schemas.microsoft.com/office/drawing/2014/main" id="{00000000-0008-0000-0A00-000014020000}"/>
              </a:ext>
            </a:extLst>
          </xdr:cNvPr>
          <xdr:cNvGrpSpPr/>
        </xdr:nvGrpSpPr>
        <xdr:grpSpPr>
          <a:xfrm>
            <a:off x="15865475" y="2178050"/>
            <a:ext cx="324687" cy="1448584"/>
            <a:chOff x="6254750" y="3257550"/>
            <a:chExt cx="324687" cy="1448584"/>
          </a:xfrm>
        </xdr:grpSpPr>
        <xdr:grpSp>
          <xdr:nvGrpSpPr>
            <xdr:cNvPr id="533" name="Group 532">
              <a:extLst>
                <a:ext uri="{FF2B5EF4-FFF2-40B4-BE49-F238E27FC236}">
                  <a16:creationId xmlns:a16="http://schemas.microsoft.com/office/drawing/2014/main" id="{00000000-0008-0000-0A00-000015020000}"/>
                </a:ext>
              </a:extLst>
            </xdr:cNvPr>
            <xdr:cNvGrpSpPr/>
          </xdr:nvGrpSpPr>
          <xdr:grpSpPr>
            <a:xfrm>
              <a:off x="6257925" y="3257550"/>
              <a:ext cx="324687" cy="724027"/>
              <a:chOff x="6257925" y="3257550"/>
              <a:chExt cx="324687" cy="724027"/>
            </a:xfrm>
          </xdr:grpSpPr>
          <xdr:grpSp>
            <xdr:nvGrpSpPr>
              <xdr:cNvPr id="573" name="Group 572">
                <a:extLst>
                  <a:ext uri="{FF2B5EF4-FFF2-40B4-BE49-F238E27FC236}">
                    <a16:creationId xmlns:a16="http://schemas.microsoft.com/office/drawing/2014/main" id="{00000000-0008-0000-0A00-00003D020000}"/>
                  </a:ext>
                </a:extLst>
              </xdr:cNvPr>
              <xdr:cNvGrpSpPr/>
            </xdr:nvGrpSpPr>
            <xdr:grpSpPr>
              <a:xfrm>
                <a:off x="6254750" y="3257550"/>
                <a:ext cx="324687" cy="363026"/>
                <a:chOff x="6254750" y="3257550"/>
                <a:chExt cx="324687" cy="363026"/>
              </a:xfrm>
            </xdr:grpSpPr>
            <xdr:grpSp>
              <xdr:nvGrpSpPr>
                <xdr:cNvPr id="577" name="Group 576">
                  <a:extLst>
                    <a:ext uri="{FF2B5EF4-FFF2-40B4-BE49-F238E27FC236}">
                      <a16:creationId xmlns:a16="http://schemas.microsoft.com/office/drawing/2014/main" id="{00000000-0008-0000-0A00-000041020000}"/>
                    </a:ext>
                  </a:extLst>
                </xdr:cNvPr>
                <xdr:cNvGrpSpPr/>
              </xdr:nvGrpSpPr>
              <xdr:grpSpPr>
                <a:xfrm>
                  <a:off x="6257925" y="3439792"/>
                  <a:ext cx="324687" cy="180784"/>
                  <a:chOff x="6257925" y="3439792"/>
                  <a:chExt cx="324687" cy="180784"/>
                </a:xfrm>
              </xdr:grpSpPr>
              <xdr:pic>
                <xdr:nvPicPr>
                  <xdr:cNvPr id="579" name="Graphic 578" descr="Oil Barrel with solid fill">
                    <a:extLst>
                      <a:ext uri="{FF2B5EF4-FFF2-40B4-BE49-F238E27FC236}">
                        <a16:creationId xmlns:a16="http://schemas.microsoft.com/office/drawing/2014/main" id="{00000000-0008-0000-0A00-00004302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580" name="Graphic 579" descr="Oil Barrel with solid fill">
                    <a:extLst>
                      <a:ext uri="{FF2B5EF4-FFF2-40B4-BE49-F238E27FC236}">
                        <a16:creationId xmlns:a16="http://schemas.microsoft.com/office/drawing/2014/main" id="{00000000-0008-0000-0A00-00004402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578" name="Graphic 577" descr="Deciduous tree with solid fill">
                  <a:extLst>
                    <a:ext uri="{FF2B5EF4-FFF2-40B4-BE49-F238E27FC236}">
                      <a16:creationId xmlns:a16="http://schemas.microsoft.com/office/drawing/2014/main" id="{00000000-0008-0000-0A00-000042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316272" y="3257550"/>
                  <a:ext cx="188572" cy="184022"/>
                </a:xfrm>
                <a:prstGeom prst="rect">
                  <a:avLst/>
                </a:prstGeom>
              </xdr:spPr>
            </xdr:pic>
          </xdr:grpSp>
          <xdr:grpSp>
            <xdr:nvGrpSpPr>
              <xdr:cNvPr id="574" name="Group 573">
                <a:extLst>
                  <a:ext uri="{FF2B5EF4-FFF2-40B4-BE49-F238E27FC236}">
                    <a16:creationId xmlns:a16="http://schemas.microsoft.com/office/drawing/2014/main" id="{00000000-0008-0000-0A00-00003E020000}"/>
                  </a:ext>
                </a:extLst>
              </xdr:cNvPr>
              <xdr:cNvGrpSpPr/>
            </xdr:nvGrpSpPr>
            <xdr:grpSpPr>
              <a:xfrm>
                <a:off x="6304550" y="3620073"/>
                <a:ext cx="210550" cy="361504"/>
                <a:chOff x="6304550" y="3620073"/>
                <a:chExt cx="210550" cy="361504"/>
              </a:xfrm>
            </xdr:grpSpPr>
            <xdr:pic>
              <xdr:nvPicPr>
                <xdr:cNvPr id="575" name="Picture 574" descr="Outline geothermal energy icon isolated black Vector Image">
                  <a:extLst>
                    <a:ext uri="{FF2B5EF4-FFF2-40B4-BE49-F238E27FC236}">
                      <a16:creationId xmlns:a16="http://schemas.microsoft.com/office/drawing/2014/main" id="{00000000-0008-0000-0A00-00003F020000}"/>
                    </a:ext>
                  </a:extLst>
                </xdr:cNvPr>
                <xdr:cNvPicPr>
                  <a:picLocks noChangeAspect="1" noChangeArrowheads="1"/>
                </xdr:cNvPicPr>
              </xdr:nvPicPr>
              <xdr:blipFill rotWithShape="1">
                <a:blip xmlns:r="http://schemas.openxmlformats.org/officeDocument/2006/relationships" r:embed="rId17"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6311901" y="3620073"/>
                  <a:ext cx="203199" cy="198698"/>
                </a:xfrm>
                <a:prstGeom prst="rect">
                  <a:avLst/>
                </a:prstGeom>
                <a:noFill/>
              </xdr:spPr>
            </xdr:pic>
            <xdr:pic>
              <xdr:nvPicPr>
                <xdr:cNvPr id="576" name="Graphic 575" descr="Radioactive with solid fill">
                  <a:extLst>
                    <a:ext uri="{FF2B5EF4-FFF2-40B4-BE49-F238E27FC236}">
                      <a16:creationId xmlns:a16="http://schemas.microsoft.com/office/drawing/2014/main" id="{00000000-0008-0000-0A00-00004002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6304550" y="3802664"/>
                  <a:ext cx="201862" cy="178913"/>
                </a:xfrm>
                <a:prstGeom prst="rect">
                  <a:avLst/>
                </a:prstGeom>
              </xdr:spPr>
            </xdr:pic>
          </xdr:grpSp>
        </xdr:grpSp>
        <xdr:grpSp>
          <xdr:nvGrpSpPr>
            <xdr:cNvPr id="534" name="Group 533">
              <a:extLst>
                <a:ext uri="{FF2B5EF4-FFF2-40B4-BE49-F238E27FC236}">
                  <a16:creationId xmlns:a16="http://schemas.microsoft.com/office/drawing/2014/main" id="{00000000-0008-0000-0A00-000016020000}"/>
                </a:ext>
              </a:extLst>
            </xdr:cNvPr>
            <xdr:cNvGrpSpPr/>
          </xdr:nvGrpSpPr>
          <xdr:grpSpPr>
            <a:xfrm>
              <a:off x="6286501" y="3981807"/>
              <a:ext cx="238125" cy="724327"/>
              <a:chOff x="6286501" y="3981807"/>
              <a:chExt cx="238125" cy="724327"/>
            </a:xfrm>
          </xdr:grpSpPr>
          <xdr:grpSp>
            <xdr:nvGrpSpPr>
              <xdr:cNvPr id="535" name="Group 534">
                <a:extLst>
                  <a:ext uri="{FF2B5EF4-FFF2-40B4-BE49-F238E27FC236}">
                    <a16:creationId xmlns:a16="http://schemas.microsoft.com/office/drawing/2014/main" id="{00000000-0008-0000-0A00-000017020000}"/>
                  </a:ext>
                </a:extLst>
              </xdr:cNvPr>
              <xdr:cNvGrpSpPr/>
            </xdr:nvGrpSpPr>
            <xdr:grpSpPr>
              <a:xfrm>
                <a:off x="6332878" y="4382508"/>
                <a:ext cx="163172" cy="323626"/>
                <a:chOff x="6332878" y="4382508"/>
                <a:chExt cx="163172" cy="323626"/>
              </a:xfrm>
            </xdr:grpSpPr>
            <xdr:grpSp>
              <xdr:nvGrpSpPr>
                <xdr:cNvPr id="558" name="Group 557">
                  <a:extLst>
                    <a:ext uri="{FF2B5EF4-FFF2-40B4-BE49-F238E27FC236}">
                      <a16:creationId xmlns:a16="http://schemas.microsoft.com/office/drawing/2014/main" id="{00000000-0008-0000-0A00-00002E020000}"/>
                    </a:ext>
                  </a:extLst>
                </xdr:cNvPr>
                <xdr:cNvGrpSpPr/>
              </xdr:nvGrpSpPr>
              <xdr:grpSpPr>
                <a:xfrm>
                  <a:off x="6331581" y="4382508"/>
                  <a:ext cx="164469" cy="110117"/>
                  <a:chOff x="7088066" y="6165899"/>
                  <a:chExt cx="762000" cy="239296"/>
                </a:xfrm>
                <a:solidFill>
                  <a:schemeClr val="accent5">
                    <a:lumMod val="75000"/>
                  </a:schemeClr>
                </a:solidFill>
              </xdr:grpSpPr>
              <xdr:sp macro="" textlink="">
                <xdr:nvSpPr>
                  <xdr:cNvPr id="570" name="Freeform: Shape 569">
                    <a:extLst>
                      <a:ext uri="{FF2B5EF4-FFF2-40B4-BE49-F238E27FC236}">
                        <a16:creationId xmlns:a16="http://schemas.microsoft.com/office/drawing/2014/main" id="{00000000-0008-0000-0A00-00003A020000}"/>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571" name="Freeform: Shape 570">
                    <a:extLst>
                      <a:ext uri="{FF2B5EF4-FFF2-40B4-BE49-F238E27FC236}">
                        <a16:creationId xmlns:a16="http://schemas.microsoft.com/office/drawing/2014/main" id="{00000000-0008-0000-0A00-00003B020000}"/>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572" name="Freeform: Shape 571">
                    <a:extLst>
                      <a:ext uri="{FF2B5EF4-FFF2-40B4-BE49-F238E27FC236}">
                        <a16:creationId xmlns:a16="http://schemas.microsoft.com/office/drawing/2014/main" id="{00000000-0008-0000-0A00-00003C020000}"/>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559" name="Group 558">
                  <a:extLst>
                    <a:ext uri="{FF2B5EF4-FFF2-40B4-BE49-F238E27FC236}">
                      <a16:creationId xmlns:a16="http://schemas.microsoft.com/office/drawing/2014/main" id="{00000000-0008-0000-0A00-00002F020000}"/>
                    </a:ext>
                  </a:extLst>
                </xdr:cNvPr>
                <xdr:cNvGrpSpPr/>
              </xdr:nvGrpSpPr>
              <xdr:grpSpPr>
                <a:xfrm>
                  <a:off x="6336053" y="4550321"/>
                  <a:ext cx="139404" cy="155813"/>
                  <a:chOff x="6140937" y="3337188"/>
                  <a:chExt cx="752050" cy="877190"/>
                </a:xfrm>
              </xdr:grpSpPr>
              <xdr:sp macro="" textlink="">
                <xdr:nvSpPr>
                  <xdr:cNvPr id="560" name="Freeform: Shape 559">
                    <a:extLst>
                      <a:ext uri="{FF2B5EF4-FFF2-40B4-BE49-F238E27FC236}">
                        <a16:creationId xmlns:a16="http://schemas.microsoft.com/office/drawing/2014/main" id="{00000000-0008-0000-0A00-000030020000}"/>
                      </a:ext>
                    </a:extLst>
                  </xdr:cNvPr>
                  <xdr:cNvSpPr/>
                </xdr:nvSpPr>
                <xdr:spPr>
                  <a:xfrm>
                    <a:off x="6265458" y="3703172"/>
                    <a:ext cx="200024" cy="511206"/>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1" name="Freeform: Shape 560">
                    <a:extLst>
                      <a:ext uri="{FF2B5EF4-FFF2-40B4-BE49-F238E27FC236}">
                        <a16:creationId xmlns:a16="http://schemas.microsoft.com/office/drawing/2014/main" id="{00000000-0008-0000-0A00-000031020000}"/>
                      </a:ext>
                    </a:extLst>
                  </xdr:cNvPr>
                  <xdr:cNvSpPr/>
                </xdr:nvSpPr>
                <xdr:spPr>
                  <a:xfrm>
                    <a:off x="6286636" y="3337855"/>
                    <a:ext cx="105218"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2" name="Freeform: Shape 561">
                    <a:extLst>
                      <a:ext uri="{FF2B5EF4-FFF2-40B4-BE49-F238E27FC236}">
                        <a16:creationId xmlns:a16="http://schemas.microsoft.com/office/drawing/2014/main" id="{00000000-0008-0000-0A00-000032020000}"/>
                      </a:ext>
                    </a:extLst>
                  </xdr:cNvPr>
                  <xdr:cNvSpPr/>
                </xdr:nvSpPr>
                <xdr:spPr>
                  <a:xfrm>
                    <a:off x="6385977" y="3597759"/>
                    <a:ext cx="252232"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3" name="Freeform: Shape 562">
                    <a:extLst>
                      <a:ext uri="{FF2B5EF4-FFF2-40B4-BE49-F238E27FC236}">
                        <a16:creationId xmlns:a16="http://schemas.microsoft.com/office/drawing/2014/main" id="{00000000-0008-0000-0A00-000033020000}"/>
                      </a:ext>
                    </a:extLst>
                  </xdr:cNvPr>
                  <xdr:cNvSpPr/>
                </xdr:nvSpPr>
                <xdr:spPr>
                  <a:xfrm>
                    <a:off x="6140937" y="362180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4" name="Freeform: Shape 563">
                    <a:extLst>
                      <a:ext uri="{FF2B5EF4-FFF2-40B4-BE49-F238E27FC236}">
                        <a16:creationId xmlns:a16="http://schemas.microsoft.com/office/drawing/2014/main" id="{00000000-0008-0000-0A00-000034020000}"/>
                      </a:ext>
                    </a:extLst>
                  </xdr:cNvPr>
                  <xdr:cNvSpPr/>
                </xdr:nvSpPr>
                <xdr:spPr>
                  <a:xfrm>
                    <a:off x="6333824" y="3594013"/>
                    <a:ext cx="53549" cy="53550"/>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5" name="Freeform: Shape 564">
                    <a:extLst>
                      <a:ext uri="{FF2B5EF4-FFF2-40B4-BE49-F238E27FC236}">
                        <a16:creationId xmlns:a16="http://schemas.microsoft.com/office/drawing/2014/main" id="{00000000-0008-0000-0A00-000035020000}"/>
                      </a:ext>
                    </a:extLst>
                  </xdr:cNvPr>
                  <xdr:cNvSpPr/>
                </xdr:nvSpPr>
                <xdr:spPr>
                  <a:xfrm>
                    <a:off x="6675033" y="3600168"/>
                    <a:ext cx="142875" cy="433235"/>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6" name="Freeform: Shape 565">
                    <a:extLst>
                      <a:ext uri="{FF2B5EF4-FFF2-40B4-BE49-F238E27FC236}">
                        <a16:creationId xmlns:a16="http://schemas.microsoft.com/office/drawing/2014/main" id="{00000000-0008-0000-0A00-000036020000}"/>
                      </a:ext>
                    </a:extLst>
                  </xdr:cNvPr>
                  <xdr:cNvSpPr/>
                </xdr:nvSpPr>
                <xdr:spPr>
                  <a:xfrm>
                    <a:off x="6525297" y="3521320"/>
                    <a:ext cx="200027"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7" name="Freeform: Shape 566">
                    <a:extLst>
                      <a:ext uri="{FF2B5EF4-FFF2-40B4-BE49-F238E27FC236}">
                        <a16:creationId xmlns:a16="http://schemas.microsoft.com/office/drawing/2014/main" id="{00000000-0008-0000-0A00-000037020000}"/>
                      </a:ext>
                    </a:extLst>
                  </xdr:cNvPr>
                  <xdr:cNvSpPr/>
                </xdr:nvSpPr>
                <xdr:spPr>
                  <a:xfrm>
                    <a:off x="6730687" y="3337188"/>
                    <a:ext cx="107511" cy="196095"/>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8" name="Freeform: Shape 567">
                    <a:extLst>
                      <a:ext uri="{FF2B5EF4-FFF2-40B4-BE49-F238E27FC236}">
                        <a16:creationId xmlns:a16="http://schemas.microsoft.com/office/drawing/2014/main" id="{00000000-0008-0000-0A00-000038020000}"/>
                      </a:ext>
                    </a:extLst>
                  </xdr:cNvPr>
                  <xdr:cNvSpPr/>
                </xdr:nvSpPr>
                <xdr:spPr>
                  <a:xfrm>
                    <a:off x="6742584" y="3551010"/>
                    <a:ext cx="150403" cy="174846"/>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9" name="Freeform: Shape 568">
                    <a:extLst>
                      <a:ext uri="{FF2B5EF4-FFF2-40B4-BE49-F238E27FC236}">
                        <a16:creationId xmlns:a16="http://schemas.microsoft.com/office/drawing/2014/main" id="{00000000-0008-0000-0A00-000039020000}"/>
                      </a:ext>
                    </a:extLst>
                  </xdr:cNvPr>
                  <xdr:cNvSpPr/>
                </xdr:nvSpPr>
                <xdr:spPr>
                  <a:xfrm>
                    <a:off x="6728012" y="3528514"/>
                    <a:ext cx="38105" cy="38105"/>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grpSp>
            <xdr:nvGrpSpPr>
              <xdr:cNvPr id="536" name="Group 535">
                <a:extLst>
                  <a:ext uri="{FF2B5EF4-FFF2-40B4-BE49-F238E27FC236}">
                    <a16:creationId xmlns:a16="http://schemas.microsoft.com/office/drawing/2014/main" id="{00000000-0008-0000-0A00-000018020000}"/>
                  </a:ext>
                </a:extLst>
              </xdr:cNvPr>
              <xdr:cNvGrpSpPr/>
            </xdr:nvGrpSpPr>
            <xdr:grpSpPr>
              <a:xfrm>
                <a:off x="6286501" y="3981807"/>
                <a:ext cx="234950" cy="340737"/>
                <a:chOff x="6286501" y="3981807"/>
                <a:chExt cx="234950" cy="340737"/>
              </a:xfrm>
            </xdr:grpSpPr>
            <xdr:grpSp>
              <xdr:nvGrpSpPr>
                <xdr:cNvPr id="537" name="Group 536">
                  <a:extLst>
                    <a:ext uri="{FF2B5EF4-FFF2-40B4-BE49-F238E27FC236}">
                      <a16:creationId xmlns:a16="http://schemas.microsoft.com/office/drawing/2014/main" id="{00000000-0008-0000-0A00-000019020000}"/>
                    </a:ext>
                  </a:extLst>
                </xdr:cNvPr>
                <xdr:cNvGrpSpPr/>
              </xdr:nvGrpSpPr>
              <xdr:grpSpPr>
                <a:xfrm>
                  <a:off x="6313246" y="4164074"/>
                  <a:ext cx="174956" cy="161645"/>
                  <a:chOff x="5246547" y="2661059"/>
                  <a:chExt cx="528834" cy="505486"/>
                </a:xfrm>
              </xdr:grpSpPr>
              <xdr:sp macro="" textlink="">
                <xdr:nvSpPr>
                  <xdr:cNvPr id="539" name="Freeform: Shape 538">
                    <a:extLst>
                      <a:ext uri="{FF2B5EF4-FFF2-40B4-BE49-F238E27FC236}">
                        <a16:creationId xmlns:a16="http://schemas.microsoft.com/office/drawing/2014/main" id="{00000000-0008-0000-0A00-00001B020000}"/>
                      </a:ext>
                    </a:extLst>
                  </xdr:cNvPr>
                  <xdr:cNvSpPr/>
                </xdr:nvSpPr>
                <xdr:spPr>
                  <a:xfrm>
                    <a:off x="5246547" y="2733173"/>
                    <a:ext cx="30047" cy="12018"/>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0" name="Freeform: Shape 539">
                    <a:extLst>
                      <a:ext uri="{FF2B5EF4-FFF2-40B4-BE49-F238E27FC236}">
                        <a16:creationId xmlns:a16="http://schemas.microsoft.com/office/drawing/2014/main" id="{00000000-0008-0000-0A00-00001C020000}"/>
                      </a:ext>
                    </a:extLst>
                  </xdr:cNvPr>
                  <xdr:cNvSpPr/>
                </xdr:nvSpPr>
                <xdr:spPr>
                  <a:xfrm>
                    <a:off x="5266763" y="2681143"/>
                    <a:ext cx="29356"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1" name="Freeform: Shape 540">
                    <a:extLst>
                      <a:ext uri="{FF2B5EF4-FFF2-40B4-BE49-F238E27FC236}">
                        <a16:creationId xmlns:a16="http://schemas.microsoft.com/office/drawing/2014/main" id="{00000000-0008-0000-0A00-00001D020000}"/>
                      </a:ext>
                    </a:extLst>
                  </xdr:cNvPr>
                  <xdr:cNvSpPr/>
                </xdr:nvSpPr>
                <xdr:spPr>
                  <a:xfrm>
                    <a:off x="5288614" y="2703817"/>
                    <a:ext cx="72113" cy="72113"/>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2" name="Freeform: Shape 541">
                    <a:extLst>
                      <a:ext uri="{FF2B5EF4-FFF2-40B4-BE49-F238E27FC236}">
                        <a16:creationId xmlns:a16="http://schemas.microsoft.com/office/drawing/2014/main" id="{00000000-0008-0000-0A00-00001E020000}"/>
                      </a:ext>
                    </a:extLst>
                  </xdr:cNvPr>
                  <xdr:cNvSpPr/>
                </xdr:nvSpPr>
                <xdr:spPr>
                  <a:xfrm>
                    <a:off x="5318661" y="2661059"/>
                    <a:ext cx="12018"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3" name="Freeform: Shape 542">
                    <a:extLst>
                      <a:ext uri="{FF2B5EF4-FFF2-40B4-BE49-F238E27FC236}">
                        <a16:creationId xmlns:a16="http://schemas.microsoft.com/office/drawing/2014/main" id="{00000000-0008-0000-0A00-00001F020000}"/>
                      </a:ext>
                    </a:extLst>
                  </xdr:cNvPr>
                  <xdr:cNvSpPr/>
                </xdr:nvSpPr>
                <xdr:spPr>
                  <a:xfrm>
                    <a:off x="5372746" y="2733173"/>
                    <a:ext cx="30047" cy="12018"/>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4" name="Freeform: Shape 543">
                    <a:extLst>
                      <a:ext uri="{FF2B5EF4-FFF2-40B4-BE49-F238E27FC236}">
                        <a16:creationId xmlns:a16="http://schemas.microsoft.com/office/drawing/2014/main" id="{00000000-0008-0000-0A00-000020020000}"/>
                      </a:ext>
                    </a:extLst>
                  </xdr:cNvPr>
                  <xdr:cNvSpPr/>
                </xdr:nvSpPr>
                <xdr:spPr>
                  <a:xfrm>
                    <a:off x="5353221" y="2681143"/>
                    <a:ext cx="29356"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5" name="Freeform: Shape 544">
                    <a:extLst>
                      <a:ext uri="{FF2B5EF4-FFF2-40B4-BE49-F238E27FC236}">
                        <a16:creationId xmlns:a16="http://schemas.microsoft.com/office/drawing/2014/main" id="{00000000-0008-0000-0A00-000021020000}"/>
                      </a:ext>
                    </a:extLst>
                  </xdr:cNvPr>
                  <xdr:cNvSpPr/>
                </xdr:nvSpPr>
                <xdr:spPr>
                  <a:xfrm>
                    <a:off x="5266763" y="2767866"/>
                    <a:ext cx="29356"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6" name="Freeform: Shape 545">
                    <a:extLst>
                      <a:ext uri="{FF2B5EF4-FFF2-40B4-BE49-F238E27FC236}">
                        <a16:creationId xmlns:a16="http://schemas.microsoft.com/office/drawing/2014/main" id="{00000000-0008-0000-0A00-000022020000}"/>
                      </a:ext>
                    </a:extLst>
                  </xdr:cNvPr>
                  <xdr:cNvSpPr/>
                </xdr:nvSpPr>
                <xdr:spPr>
                  <a:xfrm>
                    <a:off x="5318661" y="2787949"/>
                    <a:ext cx="12018"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7" name="Freeform: Shape 546">
                    <a:extLst>
                      <a:ext uri="{FF2B5EF4-FFF2-40B4-BE49-F238E27FC236}">
                        <a16:creationId xmlns:a16="http://schemas.microsoft.com/office/drawing/2014/main" id="{00000000-0008-0000-0A00-000023020000}"/>
                      </a:ext>
                    </a:extLst>
                  </xdr:cNvPr>
                  <xdr:cNvSpPr/>
                </xdr:nvSpPr>
                <xdr:spPr>
                  <a:xfrm>
                    <a:off x="5353221" y="2767866"/>
                    <a:ext cx="29356"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8" name="Freeform: Shape 547">
                    <a:extLst>
                      <a:ext uri="{FF2B5EF4-FFF2-40B4-BE49-F238E27FC236}">
                        <a16:creationId xmlns:a16="http://schemas.microsoft.com/office/drawing/2014/main" id="{00000000-0008-0000-0A00-000024020000}"/>
                      </a:ext>
                    </a:extLst>
                  </xdr:cNvPr>
                  <xdr:cNvSpPr/>
                </xdr:nvSpPr>
                <xdr:spPr>
                  <a:xfrm>
                    <a:off x="5497449" y="2864756"/>
                    <a:ext cx="102749" cy="57775"/>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9" name="Freeform: Shape 548">
                    <a:extLst>
                      <a:ext uri="{FF2B5EF4-FFF2-40B4-BE49-F238E27FC236}">
                        <a16:creationId xmlns:a16="http://schemas.microsoft.com/office/drawing/2014/main" id="{00000000-0008-0000-0A00-000025020000}"/>
                      </a:ext>
                    </a:extLst>
                  </xdr:cNvPr>
                  <xdr:cNvSpPr/>
                </xdr:nvSpPr>
                <xdr:spPr>
                  <a:xfrm>
                    <a:off x="5607410" y="2789806"/>
                    <a:ext cx="91758" cy="50912"/>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0" name="Freeform: Shape 549">
                    <a:extLst>
                      <a:ext uri="{FF2B5EF4-FFF2-40B4-BE49-F238E27FC236}">
                        <a16:creationId xmlns:a16="http://schemas.microsoft.com/office/drawing/2014/main" id="{00000000-0008-0000-0A00-000026020000}"/>
                      </a:ext>
                    </a:extLst>
                  </xdr:cNvPr>
                  <xdr:cNvSpPr/>
                </xdr:nvSpPr>
                <xdr:spPr>
                  <a:xfrm>
                    <a:off x="5617019" y="2864756"/>
                    <a:ext cx="118969" cy="57775"/>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1" name="Freeform: Shape 550">
                    <a:extLst>
                      <a:ext uri="{FF2B5EF4-FFF2-40B4-BE49-F238E27FC236}">
                        <a16:creationId xmlns:a16="http://schemas.microsoft.com/office/drawing/2014/main" id="{00000000-0008-0000-0A00-000027020000}"/>
                      </a:ext>
                    </a:extLst>
                  </xdr:cNvPr>
                  <xdr:cNvSpPr/>
                </xdr:nvSpPr>
                <xdr:spPr>
                  <a:xfrm>
                    <a:off x="5627512" y="2946569"/>
                    <a:ext cx="147869" cy="64066"/>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2" name="Freeform: Shape 551">
                    <a:extLst>
                      <a:ext uri="{FF2B5EF4-FFF2-40B4-BE49-F238E27FC236}">
                        <a16:creationId xmlns:a16="http://schemas.microsoft.com/office/drawing/2014/main" id="{00000000-0008-0000-0A00-000028020000}"/>
                      </a:ext>
                    </a:extLst>
                  </xdr:cNvPr>
                  <xdr:cNvSpPr/>
                </xdr:nvSpPr>
                <xdr:spPr>
                  <a:xfrm>
                    <a:off x="5507935" y="2789806"/>
                    <a:ext cx="81770" cy="50912"/>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3" name="Freeform: Shape 552">
                    <a:extLst>
                      <a:ext uri="{FF2B5EF4-FFF2-40B4-BE49-F238E27FC236}">
                        <a16:creationId xmlns:a16="http://schemas.microsoft.com/office/drawing/2014/main" id="{00000000-0008-0000-0A00-000029020000}"/>
                      </a:ext>
                    </a:extLst>
                  </xdr:cNvPr>
                  <xdr:cNvSpPr/>
                </xdr:nvSpPr>
                <xdr:spPr>
                  <a:xfrm>
                    <a:off x="5322267" y="3034674"/>
                    <a:ext cx="453107" cy="131871"/>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4" name="Freeform: Shape 553">
                    <a:extLst>
                      <a:ext uri="{FF2B5EF4-FFF2-40B4-BE49-F238E27FC236}">
                        <a16:creationId xmlns:a16="http://schemas.microsoft.com/office/drawing/2014/main" id="{00000000-0008-0000-0A00-00002A020000}"/>
                      </a:ext>
                    </a:extLst>
                  </xdr:cNvPr>
                  <xdr:cNvSpPr/>
                </xdr:nvSpPr>
                <xdr:spPr>
                  <a:xfrm>
                    <a:off x="5361665" y="2864756"/>
                    <a:ext cx="118963" cy="57775"/>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5" name="Freeform: Shape 554">
                    <a:extLst>
                      <a:ext uri="{FF2B5EF4-FFF2-40B4-BE49-F238E27FC236}">
                        <a16:creationId xmlns:a16="http://schemas.microsoft.com/office/drawing/2014/main" id="{00000000-0008-0000-0A00-00002B020000}"/>
                      </a:ext>
                    </a:extLst>
                  </xdr:cNvPr>
                  <xdr:cNvSpPr/>
                </xdr:nvSpPr>
                <xdr:spPr>
                  <a:xfrm>
                    <a:off x="5486157" y="2946569"/>
                    <a:ext cx="125333" cy="64066"/>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6" name="Freeform: Shape 555">
                    <a:extLst>
                      <a:ext uri="{FF2B5EF4-FFF2-40B4-BE49-F238E27FC236}">
                        <a16:creationId xmlns:a16="http://schemas.microsoft.com/office/drawing/2014/main" id="{00000000-0008-0000-0A00-00002C020000}"/>
                      </a:ext>
                    </a:extLst>
                  </xdr:cNvPr>
                  <xdr:cNvSpPr/>
                </xdr:nvSpPr>
                <xdr:spPr>
                  <a:xfrm>
                    <a:off x="5322267" y="2946569"/>
                    <a:ext cx="147868" cy="64066"/>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7" name="Freeform: Shape 556">
                    <a:extLst>
                      <a:ext uri="{FF2B5EF4-FFF2-40B4-BE49-F238E27FC236}">
                        <a16:creationId xmlns:a16="http://schemas.microsoft.com/office/drawing/2014/main" id="{00000000-0008-0000-0A00-00002D020000}"/>
                      </a:ext>
                    </a:extLst>
                  </xdr:cNvPr>
                  <xdr:cNvSpPr/>
                </xdr:nvSpPr>
                <xdr:spPr>
                  <a:xfrm>
                    <a:off x="5398479" y="2789806"/>
                    <a:ext cx="91752" cy="50912"/>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pic>
              <xdr:nvPicPr>
                <xdr:cNvPr id="538" name="Graphic 2" descr="Fir tree">
                  <a:extLst>
                    <a:ext uri="{FF2B5EF4-FFF2-40B4-BE49-F238E27FC236}">
                      <a16:creationId xmlns:a16="http://schemas.microsoft.com/office/drawing/2014/main" id="{00000000-0008-0000-0A00-00001A020000}"/>
                    </a:ext>
                  </a:extLst>
                </xdr:cNvPr>
                <xdr:cNvPicPr>
                  <a:picLocks noChangeAspect="1"/>
                </xdr:cNvPicPr>
              </xdr:nvPicPr>
              <xdr:blipFill>
                <a:blip xmlns:r="http://schemas.openxmlformats.org/officeDocument/2006/relationships" r:embed="rId12"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286501" y="3981807"/>
                  <a:ext cx="234950" cy="186968"/>
                </a:xfrm>
                <a:prstGeom prst="rect">
                  <a:avLst/>
                </a:prstGeom>
              </xdr:spPr>
            </xdr:pic>
          </xdr:grpSp>
        </xdr:grpSp>
      </xdr:grpSp>
      <xdr:pic>
        <xdr:nvPicPr>
          <xdr:cNvPr id="594" name="Picture 593">
            <a:extLst>
              <a:ext uri="{FF2B5EF4-FFF2-40B4-BE49-F238E27FC236}">
                <a16:creationId xmlns:a16="http://schemas.microsoft.com/office/drawing/2014/main" id="{00000000-0008-0000-0A00-00005202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bwMode="auto">
          <a:xfrm>
            <a:off x="15896128" y="3790950"/>
            <a:ext cx="258762" cy="1809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04" name="Graphic 4" descr="Sustainability">
            <a:extLst>
              <a:ext uri="{FF2B5EF4-FFF2-40B4-BE49-F238E27FC236}">
                <a16:creationId xmlns:a16="http://schemas.microsoft.com/office/drawing/2014/main" id="{00000000-0008-0000-0A00-00005C02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5922625" y="1990725"/>
            <a:ext cx="174625" cy="174030"/>
          </a:xfrm>
          <a:prstGeom prst="rect">
            <a:avLst/>
          </a:prstGeom>
        </xdr:spPr>
      </xdr:pic>
    </xdr:grpSp>
    <xdr:clientData/>
  </xdr:twoCellAnchor>
  <xdr:twoCellAnchor>
    <xdr:from>
      <xdr:col>1</xdr:col>
      <xdr:colOff>171264</xdr:colOff>
      <xdr:row>25</xdr:row>
      <xdr:rowOff>49677</xdr:rowOff>
    </xdr:from>
    <xdr:to>
      <xdr:col>1</xdr:col>
      <xdr:colOff>420967</xdr:colOff>
      <xdr:row>25</xdr:row>
      <xdr:rowOff>142500</xdr:rowOff>
    </xdr:to>
    <xdr:grpSp>
      <xdr:nvGrpSpPr>
        <xdr:cNvPr id="627" name="Group 626">
          <a:extLst>
            <a:ext uri="{FF2B5EF4-FFF2-40B4-BE49-F238E27FC236}">
              <a16:creationId xmlns:a16="http://schemas.microsoft.com/office/drawing/2014/main" id="{00000000-0008-0000-0A00-000073020000}"/>
            </a:ext>
          </a:extLst>
        </xdr:cNvPr>
        <xdr:cNvGrpSpPr/>
      </xdr:nvGrpSpPr>
      <xdr:grpSpPr>
        <a:xfrm>
          <a:off x="1790514" y="5383677"/>
          <a:ext cx="249703" cy="92823"/>
          <a:chOff x="2380895" y="2086104"/>
          <a:chExt cx="657294" cy="479838"/>
        </a:xfrm>
      </xdr:grpSpPr>
      <xdr:sp macro="" textlink="">
        <xdr:nvSpPr>
          <xdr:cNvPr id="628" name="Rectangle 627">
            <a:extLst>
              <a:ext uri="{FF2B5EF4-FFF2-40B4-BE49-F238E27FC236}">
                <a16:creationId xmlns:a16="http://schemas.microsoft.com/office/drawing/2014/main" id="{00000000-0008-0000-0A00-000074020000}"/>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629" name="Arrow: Right 628">
            <a:extLst>
              <a:ext uri="{FF2B5EF4-FFF2-40B4-BE49-F238E27FC236}">
                <a16:creationId xmlns:a16="http://schemas.microsoft.com/office/drawing/2014/main" id="{00000000-0008-0000-0A00-000075020000}"/>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1</xdr:col>
      <xdr:colOff>145677</xdr:colOff>
      <xdr:row>23</xdr:row>
      <xdr:rowOff>41648</xdr:rowOff>
    </xdr:from>
    <xdr:to>
      <xdr:col>1</xdr:col>
      <xdr:colOff>344207</xdr:colOff>
      <xdr:row>23</xdr:row>
      <xdr:rowOff>156882</xdr:rowOff>
    </xdr:to>
    <xdr:grpSp>
      <xdr:nvGrpSpPr>
        <xdr:cNvPr id="630" name="Group 629">
          <a:extLst>
            <a:ext uri="{FF2B5EF4-FFF2-40B4-BE49-F238E27FC236}">
              <a16:creationId xmlns:a16="http://schemas.microsoft.com/office/drawing/2014/main" id="{00000000-0008-0000-0A00-000076020000}"/>
            </a:ext>
          </a:extLst>
        </xdr:cNvPr>
        <xdr:cNvGrpSpPr/>
      </xdr:nvGrpSpPr>
      <xdr:grpSpPr>
        <a:xfrm>
          <a:off x="1764927" y="4994648"/>
          <a:ext cx="198530" cy="115234"/>
          <a:chOff x="1041239" y="1239474"/>
          <a:chExt cx="306094" cy="216270"/>
        </a:xfrm>
      </xdr:grpSpPr>
      <xdr:sp macro="" textlink="">
        <xdr:nvSpPr>
          <xdr:cNvPr id="631" name="Rectangle 630">
            <a:extLst>
              <a:ext uri="{FF2B5EF4-FFF2-40B4-BE49-F238E27FC236}">
                <a16:creationId xmlns:a16="http://schemas.microsoft.com/office/drawing/2014/main" id="{00000000-0008-0000-0A00-000077020000}"/>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632" name="Arrow: Right 631">
            <a:extLst>
              <a:ext uri="{FF2B5EF4-FFF2-40B4-BE49-F238E27FC236}">
                <a16:creationId xmlns:a16="http://schemas.microsoft.com/office/drawing/2014/main" id="{00000000-0008-0000-0A00-000078020000}"/>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6</xdr:col>
      <xdr:colOff>163607</xdr:colOff>
      <xdr:row>23</xdr:row>
      <xdr:rowOff>40340</xdr:rowOff>
    </xdr:from>
    <xdr:to>
      <xdr:col>6</xdr:col>
      <xdr:colOff>362137</xdr:colOff>
      <xdr:row>23</xdr:row>
      <xdr:rowOff>155574</xdr:rowOff>
    </xdr:to>
    <xdr:grpSp>
      <xdr:nvGrpSpPr>
        <xdr:cNvPr id="633" name="Group 632">
          <a:extLst>
            <a:ext uri="{FF2B5EF4-FFF2-40B4-BE49-F238E27FC236}">
              <a16:creationId xmlns:a16="http://schemas.microsoft.com/office/drawing/2014/main" id="{00000000-0008-0000-0A00-000079020000}"/>
            </a:ext>
          </a:extLst>
        </xdr:cNvPr>
        <xdr:cNvGrpSpPr/>
      </xdr:nvGrpSpPr>
      <xdr:grpSpPr>
        <a:xfrm>
          <a:off x="5045170" y="4993340"/>
          <a:ext cx="198530" cy="115234"/>
          <a:chOff x="1041239" y="1239474"/>
          <a:chExt cx="306094" cy="216270"/>
        </a:xfrm>
      </xdr:grpSpPr>
      <xdr:sp macro="" textlink="">
        <xdr:nvSpPr>
          <xdr:cNvPr id="634" name="Rectangle 633">
            <a:extLst>
              <a:ext uri="{FF2B5EF4-FFF2-40B4-BE49-F238E27FC236}">
                <a16:creationId xmlns:a16="http://schemas.microsoft.com/office/drawing/2014/main" id="{00000000-0008-0000-0A00-00007A020000}"/>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635" name="Arrow: Right 634">
            <a:extLst>
              <a:ext uri="{FF2B5EF4-FFF2-40B4-BE49-F238E27FC236}">
                <a16:creationId xmlns:a16="http://schemas.microsoft.com/office/drawing/2014/main" id="{00000000-0008-0000-0A00-00007B020000}"/>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11</xdr:col>
      <xdr:colOff>163607</xdr:colOff>
      <xdr:row>23</xdr:row>
      <xdr:rowOff>40340</xdr:rowOff>
    </xdr:from>
    <xdr:to>
      <xdr:col>11</xdr:col>
      <xdr:colOff>362137</xdr:colOff>
      <xdr:row>23</xdr:row>
      <xdr:rowOff>155574</xdr:rowOff>
    </xdr:to>
    <xdr:grpSp>
      <xdr:nvGrpSpPr>
        <xdr:cNvPr id="636" name="Group 635">
          <a:extLst>
            <a:ext uri="{FF2B5EF4-FFF2-40B4-BE49-F238E27FC236}">
              <a16:creationId xmlns:a16="http://schemas.microsoft.com/office/drawing/2014/main" id="{00000000-0008-0000-0A00-00007C020000}"/>
            </a:ext>
          </a:extLst>
        </xdr:cNvPr>
        <xdr:cNvGrpSpPr/>
      </xdr:nvGrpSpPr>
      <xdr:grpSpPr>
        <a:xfrm>
          <a:off x="9188545" y="4993340"/>
          <a:ext cx="198530" cy="115234"/>
          <a:chOff x="1041239" y="1239474"/>
          <a:chExt cx="306094" cy="216270"/>
        </a:xfrm>
      </xdr:grpSpPr>
      <xdr:sp macro="" textlink="">
        <xdr:nvSpPr>
          <xdr:cNvPr id="637" name="Rectangle 636">
            <a:extLst>
              <a:ext uri="{FF2B5EF4-FFF2-40B4-BE49-F238E27FC236}">
                <a16:creationId xmlns:a16="http://schemas.microsoft.com/office/drawing/2014/main" id="{00000000-0008-0000-0A00-00007D020000}"/>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638" name="Arrow: Right 637">
            <a:extLst>
              <a:ext uri="{FF2B5EF4-FFF2-40B4-BE49-F238E27FC236}">
                <a16:creationId xmlns:a16="http://schemas.microsoft.com/office/drawing/2014/main" id="{00000000-0008-0000-0A00-00007E020000}"/>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16</xdr:col>
      <xdr:colOff>173505</xdr:colOff>
      <xdr:row>23</xdr:row>
      <xdr:rowOff>29507</xdr:rowOff>
    </xdr:from>
    <xdr:to>
      <xdr:col>16</xdr:col>
      <xdr:colOff>365685</xdr:colOff>
      <xdr:row>23</xdr:row>
      <xdr:rowOff>144741</xdr:rowOff>
    </xdr:to>
    <xdr:grpSp>
      <xdr:nvGrpSpPr>
        <xdr:cNvPr id="639" name="Group 638">
          <a:extLst>
            <a:ext uri="{FF2B5EF4-FFF2-40B4-BE49-F238E27FC236}">
              <a16:creationId xmlns:a16="http://schemas.microsoft.com/office/drawing/2014/main" id="{00000000-0008-0000-0A00-00007F020000}"/>
            </a:ext>
          </a:extLst>
        </xdr:cNvPr>
        <xdr:cNvGrpSpPr/>
      </xdr:nvGrpSpPr>
      <xdr:grpSpPr>
        <a:xfrm>
          <a:off x="13222755" y="4982507"/>
          <a:ext cx="192180" cy="115234"/>
          <a:chOff x="1041239" y="1239474"/>
          <a:chExt cx="306094" cy="216270"/>
        </a:xfrm>
      </xdr:grpSpPr>
      <xdr:sp macro="" textlink="">
        <xdr:nvSpPr>
          <xdr:cNvPr id="640" name="Rectangle 639">
            <a:extLst>
              <a:ext uri="{FF2B5EF4-FFF2-40B4-BE49-F238E27FC236}">
                <a16:creationId xmlns:a16="http://schemas.microsoft.com/office/drawing/2014/main" id="{00000000-0008-0000-0A00-000080020000}"/>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641" name="Arrow: Right 640">
            <a:extLst>
              <a:ext uri="{FF2B5EF4-FFF2-40B4-BE49-F238E27FC236}">
                <a16:creationId xmlns:a16="http://schemas.microsoft.com/office/drawing/2014/main" id="{00000000-0008-0000-0A00-000081020000}"/>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21</xdr:col>
      <xdr:colOff>181537</xdr:colOff>
      <xdr:row>23</xdr:row>
      <xdr:rowOff>43888</xdr:rowOff>
    </xdr:from>
    <xdr:to>
      <xdr:col>21</xdr:col>
      <xdr:colOff>380067</xdr:colOff>
      <xdr:row>23</xdr:row>
      <xdr:rowOff>159122</xdr:rowOff>
    </xdr:to>
    <xdr:grpSp>
      <xdr:nvGrpSpPr>
        <xdr:cNvPr id="642" name="Group 641">
          <a:extLst>
            <a:ext uri="{FF2B5EF4-FFF2-40B4-BE49-F238E27FC236}">
              <a16:creationId xmlns:a16="http://schemas.microsoft.com/office/drawing/2014/main" id="{00000000-0008-0000-0A00-000082020000}"/>
            </a:ext>
          </a:extLst>
        </xdr:cNvPr>
        <xdr:cNvGrpSpPr/>
      </xdr:nvGrpSpPr>
      <xdr:grpSpPr>
        <a:xfrm>
          <a:off x="17659912" y="4996888"/>
          <a:ext cx="198530" cy="115234"/>
          <a:chOff x="1041239" y="1239474"/>
          <a:chExt cx="306094" cy="216270"/>
        </a:xfrm>
      </xdr:grpSpPr>
      <xdr:sp macro="" textlink="">
        <xdr:nvSpPr>
          <xdr:cNvPr id="643" name="Rectangle 642">
            <a:extLst>
              <a:ext uri="{FF2B5EF4-FFF2-40B4-BE49-F238E27FC236}">
                <a16:creationId xmlns:a16="http://schemas.microsoft.com/office/drawing/2014/main" id="{00000000-0008-0000-0A00-000083020000}"/>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644" name="Arrow: Right 643">
            <a:extLst>
              <a:ext uri="{FF2B5EF4-FFF2-40B4-BE49-F238E27FC236}">
                <a16:creationId xmlns:a16="http://schemas.microsoft.com/office/drawing/2014/main" id="{00000000-0008-0000-0A00-000084020000}"/>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26</xdr:col>
      <xdr:colOff>181537</xdr:colOff>
      <xdr:row>23</xdr:row>
      <xdr:rowOff>43888</xdr:rowOff>
    </xdr:from>
    <xdr:to>
      <xdr:col>26</xdr:col>
      <xdr:colOff>380067</xdr:colOff>
      <xdr:row>23</xdr:row>
      <xdr:rowOff>159122</xdr:rowOff>
    </xdr:to>
    <xdr:grpSp>
      <xdr:nvGrpSpPr>
        <xdr:cNvPr id="645" name="Group 644">
          <a:extLst>
            <a:ext uri="{FF2B5EF4-FFF2-40B4-BE49-F238E27FC236}">
              <a16:creationId xmlns:a16="http://schemas.microsoft.com/office/drawing/2014/main" id="{00000000-0008-0000-0A00-000085020000}"/>
            </a:ext>
          </a:extLst>
        </xdr:cNvPr>
        <xdr:cNvGrpSpPr/>
      </xdr:nvGrpSpPr>
      <xdr:grpSpPr>
        <a:xfrm>
          <a:off x="22708162" y="4996888"/>
          <a:ext cx="198530" cy="115234"/>
          <a:chOff x="1041239" y="1239474"/>
          <a:chExt cx="306094" cy="216270"/>
        </a:xfrm>
      </xdr:grpSpPr>
      <xdr:sp macro="" textlink="">
        <xdr:nvSpPr>
          <xdr:cNvPr id="646" name="Rectangle 645">
            <a:extLst>
              <a:ext uri="{FF2B5EF4-FFF2-40B4-BE49-F238E27FC236}">
                <a16:creationId xmlns:a16="http://schemas.microsoft.com/office/drawing/2014/main" id="{00000000-0008-0000-0A00-000086020000}"/>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647" name="Arrow: Right 646">
            <a:extLst>
              <a:ext uri="{FF2B5EF4-FFF2-40B4-BE49-F238E27FC236}">
                <a16:creationId xmlns:a16="http://schemas.microsoft.com/office/drawing/2014/main" id="{00000000-0008-0000-0A00-000087020000}"/>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31</xdr:col>
      <xdr:colOff>191436</xdr:colOff>
      <xdr:row>23</xdr:row>
      <xdr:rowOff>36230</xdr:rowOff>
    </xdr:from>
    <xdr:to>
      <xdr:col>31</xdr:col>
      <xdr:colOff>389966</xdr:colOff>
      <xdr:row>23</xdr:row>
      <xdr:rowOff>148289</xdr:rowOff>
    </xdr:to>
    <xdr:grpSp>
      <xdr:nvGrpSpPr>
        <xdr:cNvPr id="648" name="Group 647">
          <a:extLst>
            <a:ext uri="{FF2B5EF4-FFF2-40B4-BE49-F238E27FC236}">
              <a16:creationId xmlns:a16="http://schemas.microsoft.com/office/drawing/2014/main" id="{00000000-0008-0000-0A00-000088020000}"/>
            </a:ext>
          </a:extLst>
        </xdr:cNvPr>
        <xdr:cNvGrpSpPr/>
      </xdr:nvGrpSpPr>
      <xdr:grpSpPr>
        <a:xfrm>
          <a:off x="27290061" y="4989230"/>
          <a:ext cx="198530" cy="112059"/>
          <a:chOff x="1041239" y="1239474"/>
          <a:chExt cx="306094" cy="216270"/>
        </a:xfrm>
      </xdr:grpSpPr>
      <xdr:sp macro="" textlink="">
        <xdr:nvSpPr>
          <xdr:cNvPr id="649" name="Rectangle 648">
            <a:extLst>
              <a:ext uri="{FF2B5EF4-FFF2-40B4-BE49-F238E27FC236}">
                <a16:creationId xmlns:a16="http://schemas.microsoft.com/office/drawing/2014/main" id="{00000000-0008-0000-0A00-000089020000}"/>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650" name="Arrow: Right 649">
            <a:extLst>
              <a:ext uri="{FF2B5EF4-FFF2-40B4-BE49-F238E27FC236}">
                <a16:creationId xmlns:a16="http://schemas.microsoft.com/office/drawing/2014/main" id="{00000000-0008-0000-0A00-00008A020000}"/>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6</xdr:col>
      <xdr:colOff>171264</xdr:colOff>
      <xdr:row>31</xdr:row>
      <xdr:rowOff>46502</xdr:rowOff>
    </xdr:from>
    <xdr:to>
      <xdr:col>6</xdr:col>
      <xdr:colOff>420967</xdr:colOff>
      <xdr:row>31</xdr:row>
      <xdr:rowOff>145675</xdr:rowOff>
    </xdr:to>
    <xdr:grpSp>
      <xdr:nvGrpSpPr>
        <xdr:cNvPr id="651" name="Group 650">
          <a:extLst>
            <a:ext uri="{FF2B5EF4-FFF2-40B4-BE49-F238E27FC236}">
              <a16:creationId xmlns:a16="http://schemas.microsoft.com/office/drawing/2014/main" id="{00000000-0008-0000-0A00-00008B020000}"/>
            </a:ext>
          </a:extLst>
        </xdr:cNvPr>
        <xdr:cNvGrpSpPr/>
      </xdr:nvGrpSpPr>
      <xdr:grpSpPr>
        <a:xfrm>
          <a:off x="5052827" y="6523502"/>
          <a:ext cx="249703" cy="99173"/>
          <a:chOff x="2380895" y="2086104"/>
          <a:chExt cx="657294" cy="479838"/>
        </a:xfrm>
      </xdr:grpSpPr>
      <xdr:sp macro="" textlink="">
        <xdr:nvSpPr>
          <xdr:cNvPr id="652" name="Rectangle 651">
            <a:extLst>
              <a:ext uri="{FF2B5EF4-FFF2-40B4-BE49-F238E27FC236}">
                <a16:creationId xmlns:a16="http://schemas.microsoft.com/office/drawing/2014/main" id="{00000000-0008-0000-0A00-00008C020000}"/>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653" name="Arrow: Right 652">
            <a:extLst>
              <a:ext uri="{FF2B5EF4-FFF2-40B4-BE49-F238E27FC236}">
                <a16:creationId xmlns:a16="http://schemas.microsoft.com/office/drawing/2014/main" id="{00000000-0008-0000-0A00-00008D020000}"/>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11</xdr:col>
      <xdr:colOff>171264</xdr:colOff>
      <xdr:row>30</xdr:row>
      <xdr:rowOff>49677</xdr:rowOff>
    </xdr:from>
    <xdr:to>
      <xdr:col>11</xdr:col>
      <xdr:colOff>420967</xdr:colOff>
      <xdr:row>30</xdr:row>
      <xdr:rowOff>142500</xdr:rowOff>
    </xdr:to>
    <xdr:grpSp>
      <xdr:nvGrpSpPr>
        <xdr:cNvPr id="657" name="Group 656">
          <a:extLst>
            <a:ext uri="{FF2B5EF4-FFF2-40B4-BE49-F238E27FC236}">
              <a16:creationId xmlns:a16="http://schemas.microsoft.com/office/drawing/2014/main" id="{00000000-0008-0000-0A00-000091020000}"/>
            </a:ext>
          </a:extLst>
        </xdr:cNvPr>
        <xdr:cNvGrpSpPr/>
      </xdr:nvGrpSpPr>
      <xdr:grpSpPr>
        <a:xfrm>
          <a:off x="9196202" y="6336177"/>
          <a:ext cx="249703" cy="92823"/>
          <a:chOff x="2380895" y="2086104"/>
          <a:chExt cx="657294" cy="479838"/>
        </a:xfrm>
      </xdr:grpSpPr>
      <xdr:sp macro="" textlink="">
        <xdr:nvSpPr>
          <xdr:cNvPr id="658" name="Rectangle 657">
            <a:extLst>
              <a:ext uri="{FF2B5EF4-FFF2-40B4-BE49-F238E27FC236}">
                <a16:creationId xmlns:a16="http://schemas.microsoft.com/office/drawing/2014/main" id="{00000000-0008-0000-0A00-000092020000}"/>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659" name="Arrow: Right 658">
            <a:extLst>
              <a:ext uri="{FF2B5EF4-FFF2-40B4-BE49-F238E27FC236}">
                <a16:creationId xmlns:a16="http://schemas.microsoft.com/office/drawing/2014/main" id="{00000000-0008-0000-0A00-000093020000}"/>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16</xdr:col>
      <xdr:colOff>171264</xdr:colOff>
      <xdr:row>32</xdr:row>
      <xdr:rowOff>46502</xdr:rowOff>
    </xdr:from>
    <xdr:to>
      <xdr:col>16</xdr:col>
      <xdr:colOff>420967</xdr:colOff>
      <xdr:row>32</xdr:row>
      <xdr:rowOff>145675</xdr:rowOff>
    </xdr:to>
    <xdr:grpSp>
      <xdr:nvGrpSpPr>
        <xdr:cNvPr id="660" name="Group 659">
          <a:extLst>
            <a:ext uri="{FF2B5EF4-FFF2-40B4-BE49-F238E27FC236}">
              <a16:creationId xmlns:a16="http://schemas.microsoft.com/office/drawing/2014/main" id="{00000000-0008-0000-0A00-000094020000}"/>
            </a:ext>
          </a:extLst>
        </xdr:cNvPr>
        <xdr:cNvGrpSpPr/>
      </xdr:nvGrpSpPr>
      <xdr:grpSpPr>
        <a:xfrm>
          <a:off x="13220514" y="6714002"/>
          <a:ext cx="249703" cy="99173"/>
          <a:chOff x="2380895" y="2086104"/>
          <a:chExt cx="657294" cy="479838"/>
        </a:xfrm>
      </xdr:grpSpPr>
      <xdr:sp macro="" textlink="">
        <xdr:nvSpPr>
          <xdr:cNvPr id="661" name="Rectangle 660">
            <a:extLst>
              <a:ext uri="{FF2B5EF4-FFF2-40B4-BE49-F238E27FC236}">
                <a16:creationId xmlns:a16="http://schemas.microsoft.com/office/drawing/2014/main" id="{00000000-0008-0000-0A00-000095020000}"/>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662" name="Arrow: Right 661">
            <a:extLst>
              <a:ext uri="{FF2B5EF4-FFF2-40B4-BE49-F238E27FC236}">
                <a16:creationId xmlns:a16="http://schemas.microsoft.com/office/drawing/2014/main" id="{00000000-0008-0000-0A00-000096020000}"/>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21</xdr:col>
      <xdr:colOff>171264</xdr:colOff>
      <xdr:row>46</xdr:row>
      <xdr:rowOff>49677</xdr:rowOff>
    </xdr:from>
    <xdr:to>
      <xdr:col>21</xdr:col>
      <xdr:colOff>420967</xdr:colOff>
      <xdr:row>46</xdr:row>
      <xdr:rowOff>142500</xdr:rowOff>
    </xdr:to>
    <xdr:grpSp>
      <xdr:nvGrpSpPr>
        <xdr:cNvPr id="715" name="Group 714">
          <a:extLst>
            <a:ext uri="{FF2B5EF4-FFF2-40B4-BE49-F238E27FC236}">
              <a16:creationId xmlns:a16="http://schemas.microsoft.com/office/drawing/2014/main" id="{00000000-0008-0000-0A00-0000CB020000}"/>
            </a:ext>
          </a:extLst>
        </xdr:cNvPr>
        <xdr:cNvGrpSpPr/>
      </xdr:nvGrpSpPr>
      <xdr:grpSpPr>
        <a:xfrm>
          <a:off x="17649639" y="9384177"/>
          <a:ext cx="249703" cy="92823"/>
          <a:chOff x="2380895" y="2086104"/>
          <a:chExt cx="657294" cy="479838"/>
        </a:xfrm>
      </xdr:grpSpPr>
      <xdr:sp macro="" textlink="">
        <xdr:nvSpPr>
          <xdr:cNvPr id="716" name="Rectangle 715">
            <a:extLst>
              <a:ext uri="{FF2B5EF4-FFF2-40B4-BE49-F238E27FC236}">
                <a16:creationId xmlns:a16="http://schemas.microsoft.com/office/drawing/2014/main" id="{00000000-0008-0000-0A00-0000CC020000}"/>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717" name="Arrow: Right 716">
            <a:extLst>
              <a:ext uri="{FF2B5EF4-FFF2-40B4-BE49-F238E27FC236}">
                <a16:creationId xmlns:a16="http://schemas.microsoft.com/office/drawing/2014/main" id="{00000000-0008-0000-0A00-0000CD020000}"/>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26</xdr:col>
      <xdr:colOff>171264</xdr:colOff>
      <xdr:row>52</xdr:row>
      <xdr:rowOff>46502</xdr:rowOff>
    </xdr:from>
    <xdr:to>
      <xdr:col>26</xdr:col>
      <xdr:colOff>420967</xdr:colOff>
      <xdr:row>52</xdr:row>
      <xdr:rowOff>145675</xdr:rowOff>
    </xdr:to>
    <xdr:grpSp>
      <xdr:nvGrpSpPr>
        <xdr:cNvPr id="718" name="Group 717">
          <a:extLst>
            <a:ext uri="{FF2B5EF4-FFF2-40B4-BE49-F238E27FC236}">
              <a16:creationId xmlns:a16="http://schemas.microsoft.com/office/drawing/2014/main" id="{00000000-0008-0000-0A00-0000CE020000}"/>
            </a:ext>
          </a:extLst>
        </xdr:cNvPr>
        <xdr:cNvGrpSpPr/>
      </xdr:nvGrpSpPr>
      <xdr:grpSpPr>
        <a:xfrm>
          <a:off x="22697889" y="10524002"/>
          <a:ext cx="249703" cy="99173"/>
          <a:chOff x="2380895" y="2086104"/>
          <a:chExt cx="657294" cy="479838"/>
        </a:xfrm>
      </xdr:grpSpPr>
      <xdr:sp macro="" textlink="">
        <xdr:nvSpPr>
          <xdr:cNvPr id="719" name="Rectangle 718">
            <a:extLst>
              <a:ext uri="{FF2B5EF4-FFF2-40B4-BE49-F238E27FC236}">
                <a16:creationId xmlns:a16="http://schemas.microsoft.com/office/drawing/2014/main" id="{00000000-0008-0000-0A00-0000CF020000}"/>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720" name="Arrow: Right 719">
            <a:extLst>
              <a:ext uri="{FF2B5EF4-FFF2-40B4-BE49-F238E27FC236}">
                <a16:creationId xmlns:a16="http://schemas.microsoft.com/office/drawing/2014/main" id="{00000000-0008-0000-0A00-0000D0020000}"/>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31</xdr:col>
      <xdr:colOff>171264</xdr:colOff>
      <xdr:row>47</xdr:row>
      <xdr:rowOff>49677</xdr:rowOff>
    </xdr:from>
    <xdr:to>
      <xdr:col>31</xdr:col>
      <xdr:colOff>420967</xdr:colOff>
      <xdr:row>47</xdr:row>
      <xdr:rowOff>142500</xdr:rowOff>
    </xdr:to>
    <xdr:grpSp>
      <xdr:nvGrpSpPr>
        <xdr:cNvPr id="721" name="Group 720">
          <a:extLst>
            <a:ext uri="{FF2B5EF4-FFF2-40B4-BE49-F238E27FC236}">
              <a16:creationId xmlns:a16="http://schemas.microsoft.com/office/drawing/2014/main" id="{00000000-0008-0000-0A00-0000D1020000}"/>
            </a:ext>
          </a:extLst>
        </xdr:cNvPr>
        <xdr:cNvGrpSpPr/>
      </xdr:nvGrpSpPr>
      <xdr:grpSpPr>
        <a:xfrm>
          <a:off x="27269889" y="9574677"/>
          <a:ext cx="249703" cy="92823"/>
          <a:chOff x="2380895" y="2086104"/>
          <a:chExt cx="657294" cy="479838"/>
        </a:xfrm>
      </xdr:grpSpPr>
      <xdr:sp macro="" textlink="">
        <xdr:nvSpPr>
          <xdr:cNvPr id="722" name="Rectangle 721">
            <a:extLst>
              <a:ext uri="{FF2B5EF4-FFF2-40B4-BE49-F238E27FC236}">
                <a16:creationId xmlns:a16="http://schemas.microsoft.com/office/drawing/2014/main" id="{00000000-0008-0000-0A00-0000D2020000}"/>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723" name="Arrow: Right 722">
            <a:extLst>
              <a:ext uri="{FF2B5EF4-FFF2-40B4-BE49-F238E27FC236}">
                <a16:creationId xmlns:a16="http://schemas.microsoft.com/office/drawing/2014/main" id="{00000000-0008-0000-0A00-0000D3020000}"/>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21</xdr:col>
      <xdr:colOff>152400</xdr:colOff>
      <xdr:row>11</xdr:row>
      <xdr:rowOff>0</xdr:rowOff>
    </xdr:from>
    <xdr:to>
      <xdr:col>21</xdr:col>
      <xdr:colOff>477087</xdr:colOff>
      <xdr:row>22</xdr:row>
      <xdr:rowOff>0</xdr:rowOff>
    </xdr:to>
    <xdr:grpSp>
      <xdr:nvGrpSpPr>
        <xdr:cNvPr id="857" name="Group 856">
          <a:extLst>
            <a:ext uri="{FF2B5EF4-FFF2-40B4-BE49-F238E27FC236}">
              <a16:creationId xmlns:a16="http://schemas.microsoft.com/office/drawing/2014/main" id="{00000000-0008-0000-0A00-000059030000}"/>
            </a:ext>
          </a:extLst>
        </xdr:cNvPr>
        <xdr:cNvGrpSpPr/>
      </xdr:nvGrpSpPr>
      <xdr:grpSpPr>
        <a:xfrm>
          <a:off x="17630775" y="2667000"/>
          <a:ext cx="324687" cy="2095500"/>
          <a:chOff x="1238250" y="1990725"/>
          <a:chExt cx="324687" cy="1990725"/>
        </a:xfrm>
      </xdr:grpSpPr>
      <xdr:grpSp>
        <xdr:nvGrpSpPr>
          <xdr:cNvPr id="858" name="Group 857">
            <a:extLst>
              <a:ext uri="{FF2B5EF4-FFF2-40B4-BE49-F238E27FC236}">
                <a16:creationId xmlns:a16="http://schemas.microsoft.com/office/drawing/2014/main" id="{00000000-0008-0000-0A00-00005A030000}"/>
              </a:ext>
            </a:extLst>
          </xdr:cNvPr>
          <xdr:cNvGrpSpPr/>
        </xdr:nvGrpSpPr>
        <xdr:grpSpPr>
          <a:xfrm>
            <a:off x="1238250" y="2181225"/>
            <a:ext cx="324687" cy="1448584"/>
            <a:chOff x="6254750" y="3257550"/>
            <a:chExt cx="324687" cy="1448584"/>
          </a:xfrm>
        </xdr:grpSpPr>
        <xdr:grpSp>
          <xdr:nvGrpSpPr>
            <xdr:cNvPr id="861" name="Group 860">
              <a:extLst>
                <a:ext uri="{FF2B5EF4-FFF2-40B4-BE49-F238E27FC236}">
                  <a16:creationId xmlns:a16="http://schemas.microsoft.com/office/drawing/2014/main" id="{00000000-0008-0000-0A00-00005D030000}"/>
                </a:ext>
              </a:extLst>
            </xdr:cNvPr>
            <xdr:cNvGrpSpPr/>
          </xdr:nvGrpSpPr>
          <xdr:grpSpPr>
            <a:xfrm>
              <a:off x="6257925" y="3257550"/>
              <a:ext cx="324687" cy="724027"/>
              <a:chOff x="6257925" y="3257550"/>
              <a:chExt cx="324687" cy="724027"/>
            </a:xfrm>
          </xdr:grpSpPr>
          <xdr:grpSp>
            <xdr:nvGrpSpPr>
              <xdr:cNvPr id="901" name="Group 900">
                <a:extLst>
                  <a:ext uri="{FF2B5EF4-FFF2-40B4-BE49-F238E27FC236}">
                    <a16:creationId xmlns:a16="http://schemas.microsoft.com/office/drawing/2014/main" id="{00000000-0008-0000-0A00-000085030000}"/>
                  </a:ext>
                </a:extLst>
              </xdr:cNvPr>
              <xdr:cNvGrpSpPr/>
            </xdr:nvGrpSpPr>
            <xdr:grpSpPr>
              <a:xfrm>
                <a:off x="6254750" y="3257550"/>
                <a:ext cx="324687" cy="363026"/>
                <a:chOff x="6254750" y="3257550"/>
                <a:chExt cx="324687" cy="363026"/>
              </a:xfrm>
            </xdr:grpSpPr>
            <xdr:grpSp>
              <xdr:nvGrpSpPr>
                <xdr:cNvPr id="905" name="Group 904">
                  <a:extLst>
                    <a:ext uri="{FF2B5EF4-FFF2-40B4-BE49-F238E27FC236}">
                      <a16:creationId xmlns:a16="http://schemas.microsoft.com/office/drawing/2014/main" id="{00000000-0008-0000-0A00-000089030000}"/>
                    </a:ext>
                  </a:extLst>
                </xdr:cNvPr>
                <xdr:cNvGrpSpPr/>
              </xdr:nvGrpSpPr>
              <xdr:grpSpPr>
                <a:xfrm>
                  <a:off x="6257925" y="3439792"/>
                  <a:ext cx="324687" cy="180784"/>
                  <a:chOff x="6257925" y="3439792"/>
                  <a:chExt cx="324687" cy="180784"/>
                </a:xfrm>
              </xdr:grpSpPr>
              <xdr:pic>
                <xdr:nvPicPr>
                  <xdr:cNvPr id="907" name="Graphic 906" descr="Oil Barrel with solid fill">
                    <a:extLst>
                      <a:ext uri="{FF2B5EF4-FFF2-40B4-BE49-F238E27FC236}">
                        <a16:creationId xmlns:a16="http://schemas.microsoft.com/office/drawing/2014/main" id="{00000000-0008-0000-0A00-00008B03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908" name="Graphic 907" descr="Oil Barrel with solid fill">
                    <a:extLst>
                      <a:ext uri="{FF2B5EF4-FFF2-40B4-BE49-F238E27FC236}">
                        <a16:creationId xmlns:a16="http://schemas.microsoft.com/office/drawing/2014/main" id="{00000000-0008-0000-0A00-00008C03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906" name="Graphic 905" descr="Deciduous tree with solid fill">
                  <a:extLst>
                    <a:ext uri="{FF2B5EF4-FFF2-40B4-BE49-F238E27FC236}">
                      <a16:creationId xmlns:a16="http://schemas.microsoft.com/office/drawing/2014/main" id="{00000000-0008-0000-0A00-00008A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316272" y="3257550"/>
                  <a:ext cx="188572" cy="184022"/>
                </a:xfrm>
                <a:prstGeom prst="rect">
                  <a:avLst/>
                </a:prstGeom>
              </xdr:spPr>
            </xdr:pic>
          </xdr:grpSp>
          <xdr:grpSp>
            <xdr:nvGrpSpPr>
              <xdr:cNvPr id="902" name="Group 901">
                <a:extLst>
                  <a:ext uri="{FF2B5EF4-FFF2-40B4-BE49-F238E27FC236}">
                    <a16:creationId xmlns:a16="http://schemas.microsoft.com/office/drawing/2014/main" id="{00000000-0008-0000-0A00-000086030000}"/>
                  </a:ext>
                </a:extLst>
              </xdr:cNvPr>
              <xdr:cNvGrpSpPr/>
            </xdr:nvGrpSpPr>
            <xdr:grpSpPr>
              <a:xfrm>
                <a:off x="6304550" y="3620073"/>
                <a:ext cx="210550" cy="361504"/>
                <a:chOff x="6304550" y="3620073"/>
                <a:chExt cx="210550" cy="361504"/>
              </a:xfrm>
            </xdr:grpSpPr>
            <xdr:pic>
              <xdr:nvPicPr>
                <xdr:cNvPr id="903" name="Picture 902" descr="Outline geothermal energy icon isolated black Vector Image">
                  <a:extLst>
                    <a:ext uri="{FF2B5EF4-FFF2-40B4-BE49-F238E27FC236}">
                      <a16:creationId xmlns:a16="http://schemas.microsoft.com/office/drawing/2014/main" id="{00000000-0008-0000-0A00-000087030000}"/>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6311901" y="3620073"/>
                  <a:ext cx="203199" cy="198698"/>
                </a:xfrm>
                <a:prstGeom prst="rect">
                  <a:avLst/>
                </a:prstGeom>
                <a:noFill/>
              </xdr:spPr>
            </xdr:pic>
            <xdr:pic>
              <xdr:nvPicPr>
                <xdr:cNvPr id="904" name="Graphic 903" descr="Radioactive with solid fill">
                  <a:extLst>
                    <a:ext uri="{FF2B5EF4-FFF2-40B4-BE49-F238E27FC236}">
                      <a16:creationId xmlns:a16="http://schemas.microsoft.com/office/drawing/2014/main" id="{00000000-0008-0000-0A00-00008803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6304550" y="3802664"/>
                  <a:ext cx="201862" cy="178913"/>
                </a:xfrm>
                <a:prstGeom prst="rect">
                  <a:avLst/>
                </a:prstGeom>
              </xdr:spPr>
            </xdr:pic>
          </xdr:grpSp>
        </xdr:grpSp>
        <xdr:grpSp>
          <xdr:nvGrpSpPr>
            <xdr:cNvPr id="862" name="Group 861">
              <a:extLst>
                <a:ext uri="{FF2B5EF4-FFF2-40B4-BE49-F238E27FC236}">
                  <a16:creationId xmlns:a16="http://schemas.microsoft.com/office/drawing/2014/main" id="{00000000-0008-0000-0A00-00005E030000}"/>
                </a:ext>
              </a:extLst>
            </xdr:cNvPr>
            <xdr:cNvGrpSpPr/>
          </xdr:nvGrpSpPr>
          <xdr:grpSpPr>
            <a:xfrm>
              <a:off x="6286501" y="3981807"/>
              <a:ext cx="238125" cy="724327"/>
              <a:chOff x="6286501" y="3981807"/>
              <a:chExt cx="238125" cy="724327"/>
            </a:xfrm>
          </xdr:grpSpPr>
          <xdr:grpSp>
            <xdr:nvGrpSpPr>
              <xdr:cNvPr id="863" name="Group 862">
                <a:extLst>
                  <a:ext uri="{FF2B5EF4-FFF2-40B4-BE49-F238E27FC236}">
                    <a16:creationId xmlns:a16="http://schemas.microsoft.com/office/drawing/2014/main" id="{00000000-0008-0000-0A00-00005F030000}"/>
                  </a:ext>
                </a:extLst>
              </xdr:cNvPr>
              <xdr:cNvGrpSpPr/>
            </xdr:nvGrpSpPr>
            <xdr:grpSpPr>
              <a:xfrm>
                <a:off x="6332878" y="4382508"/>
                <a:ext cx="163172" cy="323626"/>
                <a:chOff x="6332878" y="4382508"/>
                <a:chExt cx="163172" cy="323626"/>
              </a:xfrm>
            </xdr:grpSpPr>
            <xdr:grpSp>
              <xdr:nvGrpSpPr>
                <xdr:cNvPr id="886" name="Group 885">
                  <a:extLst>
                    <a:ext uri="{FF2B5EF4-FFF2-40B4-BE49-F238E27FC236}">
                      <a16:creationId xmlns:a16="http://schemas.microsoft.com/office/drawing/2014/main" id="{00000000-0008-0000-0A00-000076030000}"/>
                    </a:ext>
                  </a:extLst>
                </xdr:cNvPr>
                <xdr:cNvGrpSpPr/>
              </xdr:nvGrpSpPr>
              <xdr:grpSpPr>
                <a:xfrm>
                  <a:off x="6331581" y="4382508"/>
                  <a:ext cx="164469" cy="110117"/>
                  <a:chOff x="7088066" y="6165899"/>
                  <a:chExt cx="762000" cy="239296"/>
                </a:xfrm>
                <a:solidFill>
                  <a:schemeClr val="accent5">
                    <a:lumMod val="75000"/>
                  </a:schemeClr>
                </a:solidFill>
              </xdr:grpSpPr>
              <xdr:sp macro="" textlink="">
                <xdr:nvSpPr>
                  <xdr:cNvPr id="898" name="Freeform: Shape 897">
                    <a:extLst>
                      <a:ext uri="{FF2B5EF4-FFF2-40B4-BE49-F238E27FC236}">
                        <a16:creationId xmlns:a16="http://schemas.microsoft.com/office/drawing/2014/main" id="{00000000-0008-0000-0A00-000082030000}"/>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899" name="Freeform: Shape 898">
                    <a:extLst>
                      <a:ext uri="{FF2B5EF4-FFF2-40B4-BE49-F238E27FC236}">
                        <a16:creationId xmlns:a16="http://schemas.microsoft.com/office/drawing/2014/main" id="{00000000-0008-0000-0A00-000083030000}"/>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900" name="Freeform: Shape 899">
                    <a:extLst>
                      <a:ext uri="{FF2B5EF4-FFF2-40B4-BE49-F238E27FC236}">
                        <a16:creationId xmlns:a16="http://schemas.microsoft.com/office/drawing/2014/main" id="{00000000-0008-0000-0A00-000084030000}"/>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887" name="Group 886">
                  <a:extLst>
                    <a:ext uri="{FF2B5EF4-FFF2-40B4-BE49-F238E27FC236}">
                      <a16:creationId xmlns:a16="http://schemas.microsoft.com/office/drawing/2014/main" id="{00000000-0008-0000-0A00-000077030000}"/>
                    </a:ext>
                  </a:extLst>
                </xdr:cNvPr>
                <xdr:cNvGrpSpPr/>
              </xdr:nvGrpSpPr>
              <xdr:grpSpPr>
                <a:xfrm>
                  <a:off x="6336053" y="4550321"/>
                  <a:ext cx="139404" cy="155813"/>
                  <a:chOff x="6140937" y="3337188"/>
                  <a:chExt cx="752050" cy="877190"/>
                </a:xfrm>
              </xdr:grpSpPr>
              <xdr:sp macro="" textlink="">
                <xdr:nvSpPr>
                  <xdr:cNvPr id="888" name="Freeform: Shape 887">
                    <a:extLst>
                      <a:ext uri="{FF2B5EF4-FFF2-40B4-BE49-F238E27FC236}">
                        <a16:creationId xmlns:a16="http://schemas.microsoft.com/office/drawing/2014/main" id="{00000000-0008-0000-0A00-000078030000}"/>
                      </a:ext>
                    </a:extLst>
                  </xdr:cNvPr>
                  <xdr:cNvSpPr/>
                </xdr:nvSpPr>
                <xdr:spPr>
                  <a:xfrm>
                    <a:off x="6265458" y="3703172"/>
                    <a:ext cx="200024" cy="511206"/>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89" name="Freeform: Shape 888">
                    <a:extLst>
                      <a:ext uri="{FF2B5EF4-FFF2-40B4-BE49-F238E27FC236}">
                        <a16:creationId xmlns:a16="http://schemas.microsoft.com/office/drawing/2014/main" id="{00000000-0008-0000-0A00-000079030000}"/>
                      </a:ext>
                    </a:extLst>
                  </xdr:cNvPr>
                  <xdr:cNvSpPr/>
                </xdr:nvSpPr>
                <xdr:spPr>
                  <a:xfrm>
                    <a:off x="6286636" y="3337855"/>
                    <a:ext cx="105218"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90" name="Freeform: Shape 889">
                    <a:extLst>
                      <a:ext uri="{FF2B5EF4-FFF2-40B4-BE49-F238E27FC236}">
                        <a16:creationId xmlns:a16="http://schemas.microsoft.com/office/drawing/2014/main" id="{00000000-0008-0000-0A00-00007A030000}"/>
                      </a:ext>
                    </a:extLst>
                  </xdr:cNvPr>
                  <xdr:cNvSpPr/>
                </xdr:nvSpPr>
                <xdr:spPr>
                  <a:xfrm>
                    <a:off x="6385977" y="3597759"/>
                    <a:ext cx="252232"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91" name="Freeform: Shape 890">
                    <a:extLst>
                      <a:ext uri="{FF2B5EF4-FFF2-40B4-BE49-F238E27FC236}">
                        <a16:creationId xmlns:a16="http://schemas.microsoft.com/office/drawing/2014/main" id="{00000000-0008-0000-0A00-00007B030000}"/>
                      </a:ext>
                    </a:extLst>
                  </xdr:cNvPr>
                  <xdr:cNvSpPr/>
                </xdr:nvSpPr>
                <xdr:spPr>
                  <a:xfrm>
                    <a:off x="6140937" y="362180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92" name="Freeform: Shape 891">
                    <a:extLst>
                      <a:ext uri="{FF2B5EF4-FFF2-40B4-BE49-F238E27FC236}">
                        <a16:creationId xmlns:a16="http://schemas.microsoft.com/office/drawing/2014/main" id="{00000000-0008-0000-0A00-00007C030000}"/>
                      </a:ext>
                    </a:extLst>
                  </xdr:cNvPr>
                  <xdr:cNvSpPr/>
                </xdr:nvSpPr>
                <xdr:spPr>
                  <a:xfrm>
                    <a:off x="6333824" y="3594013"/>
                    <a:ext cx="53549" cy="53550"/>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93" name="Freeform: Shape 892">
                    <a:extLst>
                      <a:ext uri="{FF2B5EF4-FFF2-40B4-BE49-F238E27FC236}">
                        <a16:creationId xmlns:a16="http://schemas.microsoft.com/office/drawing/2014/main" id="{00000000-0008-0000-0A00-00007D030000}"/>
                      </a:ext>
                    </a:extLst>
                  </xdr:cNvPr>
                  <xdr:cNvSpPr/>
                </xdr:nvSpPr>
                <xdr:spPr>
                  <a:xfrm>
                    <a:off x="6675033" y="3600168"/>
                    <a:ext cx="142875" cy="433235"/>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94" name="Freeform: Shape 893">
                    <a:extLst>
                      <a:ext uri="{FF2B5EF4-FFF2-40B4-BE49-F238E27FC236}">
                        <a16:creationId xmlns:a16="http://schemas.microsoft.com/office/drawing/2014/main" id="{00000000-0008-0000-0A00-00007E030000}"/>
                      </a:ext>
                    </a:extLst>
                  </xdr:cNvPr>
                  <xdr:cNvSpPr/>
                </xdr:nvSpPr>
                <xdr:spPr>
                  <a:xfrm>
                    <a:off x="6525297" y="3521320"/>
                    <a:ext cx="200027"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95" name="Freeform: Shape 894">
                    <a:extLst>
                      <a:ext uri="{FF2B5EF4-FFF2-40B4-BE49-F238E27FC236}">
                        <a16:creationId xmlns:a16="http://schemas.microsoft.com/office/drawing/2014/main" id="{00000000-0008-0000-0A00-00007F030000}"/>
                      </a:ext>
                    </a:extLst>
                  </xdr:cNvPr>
                  <xdr:cNvSpPr/>
                </xdr:nvSpPr>
                <xdr:spPr>
                  <a:xfrm>
                    <a:off x="6730687" y="3337188"/>
                    <a:ext cx="107511" cy="196095"/>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96" name="Freeform: Shape 895">
                    <a:extLst>
                      <a:ext uri="{FF2B5EF4-FFF2-40B4-BE49-F238E27FC236}">
                        <a16:creationId xmlns:a16="http://schemas.microsoft.com/office/drawing/2014/main" id="{00000000-0008-0000-0A00-000080030000}"/>
                      </a:ext>
                    </a:extLst>
                  </xdr:cNvPr>
                  <xdr:cNvSpPr/>
                </xdr:nvSpPr>
                <xdr:spPr>
                  <a:xfrm>
                    <a:off x="6742584" y="3551010"/>
                    <a:ext cx="150403" cy="174846"/>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97" name="Freeform: Shape 896">
                    <a:extLst>
                      <a:ext uri="{FF2B5EF4-FFF2-40B4-BE49-F238E27FC236}">
                        <a16:creationId xmlns:a16="http://schemas.microsoft.com/office/drawing/2014/main" id="{00000000-0008-0000-0A00-000081030000}"/>
                      </a:ext>
                    </a:extLst>
                  </xdr:cNvPr>
                  <xdr:cNvSpPr/>
                </xdr:nvSpPr>
                <xdr:spPr>
                  <a:xfrm>
                    <a:off x="6728012" y="3528514"/>
                    <a:ext cx="38105" cy="38105"/>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grpSp>
            <xdr:nvGrpSpPr>
              <xdr:cNvPr id="864" name="Group 863">
                <a:extLst>
                  <a:ext uri="{FF2B5EF4-FFF2-40B4-BE49-F238E27FC236}">
                    <a16:creationId xmlns:a16="http://schemas.microsoft.com/office/drawing/2014/main" id="{00000000-0008-0000-0A00-000060030000}"/>
                  </a:ext>
                </a:extLst>
              </xdr:cNvPr>
              <xdr:cNvGrpSpPr/>
            </xdr:nvGrpSpPr>
            <xdr:grpSpPr>
              <a:xfrm>
                <a:off x="6286501" y="3981807"/>
                <a:ext cx="234950" cy="340737"/>
                <a:chOff x="6286501" y="3981807"/>
                <a:chExt cx="234950" cy="340737"/>
              </a:xfrm>
            </xdr:grpSpPr>
            <xdr:grpSp>
              <xdr:nvGrpSpPr>
                <xdr:cNvPr id="865" name="Group 864">
                  <a:extLst>
                    <a:ext uri="{FF2B5EF4-FFF2-40B4-BE49-F238E27FC236}">
                      <a16:creationId xmlns:a16="http://schemas.microsoft.com/office/drawing/2014/main" id="{00000000-0008-0000-0A00-000061030000}"/>
                    </a:ext>
                  </a:extLst>
                </xdr:cNvPr>
                <xdr:cNvGrpSpPr/>
              </xdr:nvGrpSpPr>
              <xdr:grpSpPr>
                <a:xfrm>
                  <a:off x="6313246" y="4164074"/>
                  <a:ext cx="174956" cy="161645"/>
                  <a:chOff x="5246547" y="2661059"/>
                  <a:chExt cx="528834" cy="505486"/>
                </a:xfrm>
              </xdr:grpSpPr>
              <xdr:sp macro="" textlink="">
                <xdr:nvSpPr>
                  <xdr:cNvPr id="867" name="Freeform: Shape 866">
                    <a:extLst>
                      <a:ext uri="{FF2B5EF4-FFF2-40B4-BE49-F238E27FC236}">
                        <a16:creationId xmlns:a16="http://schemas.microsoft.com/office/drawing/2014/main" id="{00000000-0008-0000-0A00-000063030000}"/>
                      </a:ext>
                    </a:extLst>
                  </xdr:cNvPr>
                  <xdr:cNvSpPr/>
                </xdr:nvSpPr>
                <xdr:spPr>
                  <a:xfrm>
                    <a:off x="5246547" y="2733173"/>
                    <a:ext cx="30047" cy="12018"/>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68" name="Freeform: Shape 867">
                    <a:extLst>
                      <a:ext uri="{FF2B5EF4-FFF2-40B4-BE49-F238E27FC236}">
                        <a16:creationId xmlns:a16="http://schemas.microsoft.com/office/drawing/2014/main" id="{00000000-0008-0000-0A00-000064030000}"/>
                      </a:ext>
                    </a:extLst>
                  </xdr:cNvPr>
                  <xdr:cNvSpPr/>
                </xdr:nvSpPr>
                <xdr:spPr>
                  <a:xfrm>
                    <a:off x="5266763" y="2681143"/>
                    <a:ext cx="29356"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69" name="Freeform: Shape 868">
                    <a:extLst>
                      <a:ext uri="{FF2B5EF4-FFF2-40B4-BE49-F238E27FC236}">
                        <a16:creationId xmlns:a16="http://schemas.microsoft.com/office/drawing/2014/main" id="{00000000-0008-0000-0A00-000065030000}"/>
                      </a:ext>
                    </a:extLst>
                  </xdr:cNvPr>
                  <xdr:cNvSpPr/>
                </xdr:nvSpPr>
                <xdr:spPr>
                  <a:xfrm>
                    <a:off x="5288614" y="2703817"/>
                    <a:ext cx="72113" cy="72113"/>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70" name="Freeform: Shape 869">
                    <a:extLst>
                      <a:ext uri="{FF2B5EF4-FFF2-40B4-BE49-F238E27FC236}">
                        <a16:creationId xmlns:a16="http://schemas.microsoft.com/office/drawing/2014/main" id="{00000000-0008-0000-0A00-000066030000}"/>
                      </a:ext>
                    </a:extLst>
                  </xdr:cNvPr>
                  <xdr:cNvSpPr/>
                </xdr:nvSpPr>
                <xdr:spPr>
                  <a:xfrm>
                    <a:off x="5318661" y="2661059"/>
                    <a:ext cx="12018"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71" name="Freeform: Shape 870">
                    <a:extLst>
                      <a:ext uri="{FF2B5EF4-FFF2-40B4-BE49-F238E27FC236}">
                        <a16:creationId xmlns:a16="http://schemas.microsoft.com/office/drawing/2014/main" id="{00000000-0008-0000-0A00-000067030000}"/>
                      </a:ext>
                    </a:extLst>
                  </xdr:cNvPr>
                  <xdr:cNvSpPr/>
                </xdr:nvSpPr>
                <xdr:spPr>
                  <a:xfrm>
                    <a:off x="5372746" y="2733173"/>
                    <a:ext cx="30047" cy="12018"/>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72" name="Freeform: Shape 871">
                    <a:extLst>
                      <a:ext uri="{FF2B5EF4-FFF2-40B4-BE49-F238E27FC236}">
                        <a16:creationId xmlns:a16="http://schemas.microsoft.com/office/drawing/2014/main" id="{00000000-0008-0000-0A00-000068030000}"/>
                      </a:ext>
                    </a:extLst>
                  </xdr:cNvPr>
                  <xdr:cNvSpPr/>
                </xdr:nvSpPr>
                <xdr:spPr>
                  <a:xfrm>
                    <a:off x="5353221" y="2681143"/>
                    <a:ext cx="29356"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73" name="Freeform: Shape 872">
                    <a:extLst>
                      <a:ext uri="{FF2B5EF4-FFF2-40B4-BE49-F238E27FC236}">
                        <a16:creationId xmlns:a16="http://schemas.microsoft.com/office/drawing/2014/main" id="{00000000-0008-0000-0A00-000069030000}"/>
                      </a:ext>
                    </a:extLst>
                  </xdr:cNvPr>
                  <xdr:cNvSpPr/>
                </xdr:nvSpPr>
                <xdr:spPr>
                  <a:xfrm>
                    <a:off x="5266763" y="2767866"/>
                    <a:ext cx="29356"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74" name="Freeform: Shape 873">
                    <a:extLst>
                      <a:ext uri="{FF2B5EF4-FFF2-40B4-BE49-F238E27FC236}">
                        <a16:creationId xmlns:a16="http://schemas.microsoft.com/office/drawing/2014/main" id="{00000000-0008-0000-0A00-00006A030000}"/>
                      </a:ext>
                    </a:extLst>
                  </xdr:cNvPr>
                  <xdr:cNvSpPr/>
                </xdr:nvSpPr>
                <xdr:spPr>
                  <a:xfrm>
                    <a:off x="5318661" y="2787949"/>
                    <a:ext cx="12018"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75" name="Freeform: Shape 874">
                    <a:extLst>
                      <a:ext uri="{FF2B5EF4-FFF2-40B4-BE49-F238E27FC236}">
                        <a16:creationId xmlns:a16="http://schemas.microsoft.com/office/drawing/2014/main" id="{00000000-0008-0000-0A00-00006B030000}"/>
                      </a:ext>
                    </a:extLst>
                  </xdr:cNvPr>
                  <xdr:cNvSpPr/>
                </xdr:nvSpPr>
                <xdr:spPr>
                  <a:xfrm>
                    <a:off x="5353221" y="2767866"/>
                    <a:ext cx="29356"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76" name="Freeform: Shape 875">
                    <a:extLst>
                      <a:ext uri="{FF2B5EF4-FFF2-40B4-BE49-F238E27FC236}">
                        <a16:creationId xmlns:a16="http://schemas.microsoft.com/office/drawing/2014/main" id="{00000000-0008-0000-0A00-00006C030000}"/>
                      </a:ext>
                    </a:extLst>
                  </xdr:cNvPr>
                  <xdr:cNvSpPr/>
                </xdr:nvSpPr>
                <xdr:spPr>
                  <a:xfrm>
                    <a:off x="5497449" y="2864756"/>
                    <a:ext cx="102749" cy="57775"/>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77" name="Freeform: Shape 876">
                    <a:extLst>
                      <a:ext uri="{FF2B5EF4-FFF2-40B4-BE49-F238E27FC236}">
                        <a16:creationId xmlns:a16="http://schemas.microsoft.com/office/drawing/2014/main" id="{00000000-0008-0000-0A00-00006D030000}"/>
                      </a:ext>
                    </a:extLst>
                  </xdr:cNvPr>
                  <xdr:cNvSpPr/>
                </xdr:nvSpPr>
                <xdr:spPr>
                  <a:xfrm>
                    <a:off x="5607410" y="2789806"/>
                    <a:ext cx="91758" cy="50912"/>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78" name="Freeform: Shape 877">
                    <a:extLst>
                      <a:ext uri="{FF2B5EF4-FFF2-40B4-BE49-F238E27FC236}">
                        <a16:creationId xmlns:a16="http://schemas.microsoft.com/office/drawing/2014/main" id="{00000000-0008-0000-0A00-00006E030000}"/>
                      </a:ext>
                    </a:extLst>
                  </xdr:cNvPr>
                  <xdr:cNvSpPr/>
                </xdr:nvSpPr>
                <xdr:spPr>
                  <a:xfrm>
                    <a:off x="5617019" y="2864756"/>
                    <a:ext cx="118969" cy="57775"/>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79" name="Freeform: Shape 878">
                    <a:extLst>
                      <a:ext uri="{FF2B5EF4-FFF2-40B4-BE49-F238E27FC236}">
                        <a16:creationId xmlns:a16="http://schemas.microsoft.com/office/drawing/2014/main" id="{00000000-0008-0000-0A00-00006F030000}"/>
                      </a:ext>
                    </a:extLst>
                  </xdr:cNvPr>
                  <xdr:cNvSpPr/>
                </xdr:nvSpPr>
                <xdr:spPr>
                  <a:xfrm>
                    <a:off x="5627512" y="2946569"/>
                    <a:ext cx="147869" cy="64066"/>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80" name="Freeform: Shape 879">
                    <a:extLst>
                      <a:ext uri="{FF2B5EF4-FFF2-40B4-BE49-F238E27FC236}">
                        <a16:creationId xmlns:a16="http://schemas.microsoft.com/office/drawing/2014/main" id="{00000000-0008-0000-0A00-000070030000}"/>
                      </a:ext>
                    </a:extLst>
                  </xdr:cNvPr>
                  <xdr:cNvSpPr/>
                </xdr:nvSpPr>
                <xdr:spPr>
                  <a:xfrm>
                    <a:off x="5507935" y="2789806"/>
                    <a:ext cx="81770" cy="50912"/>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81" name="Freeform: Shape 880">
                    <a:extLst>
                      <a:ext uri="{FF2B5EF4-FFF2-40B4-BE49-F238E27FC236}">
                        <a16:creationId xmlns:a16="http://schemas.microsoft.com/office/drawing/2014/main" id="{00000000-0008-0000-0A00-000071030000}"/>
                      </a:ext>
                    </a:extLst>
                  </xdr:cNvPr>
                  <xdr:cNvSpPr/>
                </xdr:nvSpPr>
                <xdr:spPr>
                  <a:xfrm>
                    <a:off x="5322267" y="3034674"/>
                    <a:ext cx="453107" cy="131871"/>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82" name="Freeform: Shape 881">
                    <a:extLst>
                      <a:ext uri="{FF2B5EF4-FFF2-40B4-BE49-F238E27FC236}">
                        <a16:creationId xmlns:a16="http://schemas.microsoft.com/office/drawing/2014/main" id="{00000000-0008-0000-0A00-000072030000}"/>
                      </a:ext>
                    </a:extLst>
                  </xdr:cNvPr>
                  <xdr:cNvSpPr/>
                </xdr:nvSpPr>
                <xdr:spPr>
                  <a:xfrm>
                    <a:off x="5361665" y="2864756"/>
                    <a:ext cx="118963" cy="57775"/>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83" name="Freeform: Shape 882">
                    <a:extLst>
                      <a:ext uri="{FF2B5EF4-FFF2-40B4-BE49-F238E27FC236}">
                        <a16:creationId xmlns:a16="http://schemas.microsoft.com/office/drawing/2014/main" id="{00000000-0008-0000-0A00-000073030000}"/>
                      </a:ext>
                    </a:extLst>
                  </xdr:cNvPr>
                  <xdr:cNvSpPr/>
                </xdr:nvSpPr>
                <xdr:spPr>
                  <a:xfrm>
                    <a:off x="5486157" y="2946569"/>
                    <a:ext cx="125333" cy="64066"/>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84" name="Freeform: Shape 883">
                    <a:extLst>
                      <a:ext uri="{FF2B5EF4-FFF2-40B4-BE49-F238E27FC236}">
                        <a16:creationId xmlns:a16="http://schemas.microsoft.com/office/drawing/2014/main" id="{00000000-0008-0000-0A00-000074030000}"/>
                      </a:ext>
                    </a:extLst>
                  </xdr:cNvPr>
                  <xdr:cNvSpPr/>
                </xdr:nvSpPr>
                <xdr:spPr>
                  <a:xfrm>
                    <a:off x="5322267" y="2946569"/>
                    <a:ext cx="147868" cy="64066"/>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85" name="Freeform: Shape 884">
                    <a:extLst>
                      <a:ext uri="{FF2B5EF4-FFF2-40B4-BE49-F238E27FC236}">
                        <a16:creationId xmlns:a16="http://schemas.microsoft.com/office/drawing/2014/main" id="{00000000-0008-0000-0A00-000075030000}"/>
                      </a:ext>
                    </a:extLst>
                  </xdr:cNvPr>
                  <xdr:cNvSpPr/>
                </xdr:nvSpPr>
                <xdr:spPr>
                  <a:xfrm>
                    <a:off x="5398479" y="2789806"/>
                    <a:ext cx="91752" cy="50912"/>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pic>
              <xdr:nvPicPr>
                <xdr:cNvPr id="866" name="Graphic 2" descr="Fir tree">
                  <a:extLst>
                    <a:ext uri="{FF2B5EF4-FFF2-40B4-BE49-F238E27FC236}">
                      <a16:creationId xmlns:a16="http://schemas.microsoft.com/office/drawing/2014/main" id="{00000000-0008-0000-0A00-000062030000}"/>
                    </a:ext>
                  </a:extLst>
                </xdr:cNvPr>
                <xdr:cNvPicPr>
                  <a:picLocks noChangeAspect="1"/>
                </xdr:cNvPicPr>
              </xdr:nvPicPr>
              <xdr:blipFill>
                <a:blip xmlns:r="http://schemas.openxmlformats.org/officeDocument/2006/relationships" r:embed="rId12"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286501" y="3981807"/>
                  <a:ext cx="234950" cy="186968"/>
                </a:xfrm>
                <a:prstGeom prst="rect">
                  <a:avLst/>
                </a:prstGeom>
              </xdr:spPr>
            </xdr:pic>
          </xdr:grpSp>
        </xdr:grpSp>
      </xdr:grpSp>
      <xdr:pic>
        <xdr:nvPicPr>
          <xdr:cNvPr id="859" name="Picture 858">
            <a:extLst>
              <a:ext uri="{FF2B5EF4-FFF2-40B4-BE49-F238E27FC236}">
                <a16:creationId xmlns:a16="http://schemas.microsoft.com/office/drawing/2014/main" id="{00000000-0008-0000-0A00-00005B03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bwMode="auto">
          <a:xfrm>
            <a:off x="1265728" y="3800475"/>
            <a:ext cx="255587" cy="1809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60" name="Graphic 4" descr="Sustainability">
            <a:extLst>
              <a:ext uri="{FF2B5EF4-FFF2-40B4-BE49-F238E27FC236}">
                <a16:creationId xmlns:a16="http://schemas.microsoft.com/office/drawing/2014/main" id="{00000000-0008-0000-0A00-00005C03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314450" y="1990725"/>
            <a:ext cx="171450" cy="170855"/>
          </a:xfrm>
          <a:prstGeom prst="rect">
            <a:avLst/>
          </a:prstGeom>
        </xdr:spPr>
      </xdr:pic>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53</xdr:col>
      <xdr:colOff>577850</xdr:colOff>
      <xdr:row>0</xdr:row>
      <xdr:rowOff>0</xdr:rowOff>
    </xdr:from>
    <xdr:to>
      <xdr:col>64</xdr:col>
      <xdr:colOff>133671</xdr:colOff>
      <xdr:row>16</xdr:row>
      <xdr:rowOff>6500</xdr:rowOff>
    </xdr:to>
    <xdr:pic>
      <xdr:nvPicPr>
        <xdr:cNvPr id="2" name="Picture 1">
          <a:extLst>
            <a:ext uri="{FF2B5EF4-FFF2-40B4-BE49-F238E27FC236}">
              <a16:creationId xmlns:a16="http://schemas.microsoft.com/office/drawing/2014/main" id="{95F1F189-E84C-44E9-8544-1B29FE9EA2E3}"/>
            </a:ext>
          </a:extLst>
        </xdr:cNvPr>
        <xdr:cNvPicPr>
          <a:picLocks noChangeAspect="1"/>
        </xdr:cNvPicPr>
      </xdr:nvPicPr>
      <xdr:blipFill>
        <a:blip xmlns:r="http://schemas.openxmlformats.org/officeDocument/2006/relationships" r:embed="rId1"/>
        <a:stretch>
          <a:fillRect/>
        </a:stretch>
      </xdr:blipFill>
      <xdr:spPr>
        <a:xfrm>
          <a:off x="32886650" y="0"/>
          <a:ext cx="6261421" cy="29211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43295</xdr:colOff>
      <xdr:row>33</xdr:row>
      <xdr:rowOff>32472</xdr:rowOff>
    </xdr:from>
    <xdr:to>
      <xdr:col>13</xdr:col>
      <xdr:colOff>542058</xdr:colOff>
      <xdr:row>55</xdr:row>
      <xdr:rowOff>139152</xdr:rowOff>
    </xdr:to>
    <xdr:graphicFrame macro="">
      <xdr:nvGraphicFramePr>
        <xdr:cNvPr id="3" name="Chart 2">
          <a:extLst>
            <a:ext uri="{FF2B5EF4-FFF2-40B4-BE49-F238E27FC236}">
              <a16:creationId xmlns:a16="http://schemas.microsoft.com/office/drawing/2014/main" id="{A3454B1C-2C0C-4EC2-8125-465A66B92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77787</xdr:colOff>
      <xdr:row>4</xdr:row>
      <xdr:rowOff>24679</xdr:rowOff>
    </xdr:from>
    <xdr:to>
      <xdr:col>27</xdr:col>
      <xdr:colOff>576550</xdr:colOff>
      <xdr:row>26</xdr:row>
      <xdr:rowOff>131359</xdr:rowOff>
    </xdr:to>
    <xdr:graphicFrame macro="">
      <xdr:nvGraphicFramePr>
        <xdr:cNvPr id="4" name="Chart 3">
          <a:extLst>
            <a:ext uri="{FF2B5EF4-FFF2-40B4-BE49-F238E27FC236}">
              <a16:creationId xmlns:a16="http://schemas.microsoft.com/office/drawing/2014/main" id="{78663EE8-D46C-4266-81F6-D2E4CF0BF1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35068</xdr:colOff>
      <xdr:row>33</xdr:row>
      <xdr:rowOff>32471</xdr:rowOff>
    </xdr:from>
    <xdr:to>
      <xdr:col>27</xdr:col>
      <xdr:colOff>533831</xdr:colOff>
      <xdr:row>55</xdr:row>
      <xdr:rowOff>139151</xdr:rowOff>
    </xdr:to>
    <xdr:graphicFrame macro="">
      <xdr:nvGraphicFramePr>
        <xdr:cNvPr id="5" name="Chart 4">
          <a:extLst>
            <a:ext uri="{FF2B5EF4-FFF2-40B4-BE49-F238E27FC236}">
              <a16:creationId xmlns:a16="http://schemas.microsoft.com/office/drawing/2014/main" id="{67DD8F01-0BAF-4F50-96C7-9DA5598FF2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55994</xdr:colOff>
      <xdr:row>4</xdr:row>
      <xdr:rowOff>31174</xdr:rowOff>
    </xdr:from>
    <xdr:to>
      <xdr:col>41</xdr:col>
      <xdr:colOff>554758</xdr:colOff>
      <xdr:row>26</xdr:row>
      <xdr:rowOff>137854</xdr:rowOff>
    </xdr:to>
    <xdr:graphicFrame macro="">
      <xdr:nvGraphicFramePr>
        <xdr:cNvPr id="6" name="Chart 5">
          <a:extLst>
            <a:ext uri="{FF2B5EF4-FFF2-40B4-BE49-F238E27FC236}">
              <a16:creationId xmlns:a16="http://schemas.microsoft.com/office/drawing/2014/main" id="{179A4417-B860-4C40-A32A-0B7D9BE67F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29</xdr:col>
      <xdr:colOff>40264</xdr:colOff>
      <xdr:row>33</xdr:row>
      <xdr:rowOff>38966</xdr:rowOff>
    </xdr:from>
    <xdr:to>
      <xdr:col>41</xdr:col>
      <xdr:colOff>539028</xdr:colOff>
      <xdr:row>55</xdr:row>
      <xdr:rowOff>145646</xdr:rowOff>
    </xdr:to>
    <xdr:graphicFrame macro="">
      <xdr:nvGraphicFramePr>
        <xdr:cNvPr id="7" name="Chart 6">
          <a:extLst>
            <a:ext uri="{FF2B5EF4-FFF2-40B4-BE49-F238E27FC236}">
              <a16:creationId xmlns:a16="http://schemas.microsoft.com/office/drawing/2014/main" id="{47F8FB7D-F2C4-485B-9F2C-46AFD77D2E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58015</xdr:colOff>
      <xdr:row>4</xdr:row>
      <xdr:rowOff>13855</xdr:rowOff>
    </xdr:from>
    <xdr:to>
      <xdr:col>56</xdr:col>
      <xdr:colOff>556779</xdr:colOff>
      <xdr:row>26</xdr:row>
      <xdr:rowOff>120535</xdr:rowOff>
    </xdr:to>
    <xdr:graphicFrame macro="">
      <xdr:nvGraphicFramePr>
        <xdr:cNvPr id="8" name="Chart 7">
          <a:extLst>
            <a:ext uri="{FF2B5EF4-FFF2-40B4-BE49-F238E27FC236}">
              <a16:creationId xmlns:a16="http://schemas.microsoft.com/office/drawing/2014/main" id="{A9DF47E2-F0D6-4B4C-83C8-CDBFDF97B9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44</xdr:col>
      <xdr:colOff>21215</xdr:colOff>
      <xdr:row>33</xdr:row>
      <xdr:rowOff>25978</xdr:rowOff>
    </xdr:from>
    <xdr:to>
      <xdr:col>56</xdr:col>
      <xdr:colOff>519979</xdr:colOff>
      <xdr:row>55</xdr:row>
      <xdr:rowOff>132658</xdr:rowOff>
    </xdr:to>
    <xdr:graphicFrame macro="">
      <xdr:nvGraphicFramePr>
        <xdr:cNvPr id="9" name="Chart 8">
          <a:extLst>
            <a:ext uri="{FF2B5EF4-FFF2-40B4-BE49-F238E27FC236}">
              <a16:creationId xmlns:a16="http://schemas.microsoft.com/office/drawing/2014/main" id="{BEC58FF6-BAE8-4B82-8C12-47B01D1B85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261936</xdr:colOff>
      <xdr:row>27</xdr:row>
      <xdr:rowOff>71441</xdr:rowOff>
    </xdr:from>
    <xdr:to>
      <xdr:col>7</xdr:col>
      <xdr:colOff>142874</xdr:colOff>
      <xdr:row>32</xdr:row>
      <xdr:rowOff>142878</xdr:rowOff>
    </xdr:to>
    <xdr:sp macro="" textlink="">
      <xdr:nvSpPr>
        <xdr:cNvPr id="12" name="Arrow: Right 11">
          <a:extLst>
            <a:ext uri="{FF2B5EF4-FFF2-40B4-BE49-F238E27FC236}">
              <a16:creationId xmlns:a16="http://schemas.microsoft.com/office/drawing/2014/main" id="{9059C9E6-510B-4EF7-ACF4-A1D63E163B53}"/>
            </a:ext>
          </a:extLst>
        </xdr:cNvPr>
        <xdr:cNvSpPr/>
      </xdr:nvSpPr>
      <xdr:spPr>
        <a:xfrm rot="5400000">
          <a:off x="3714749" y="4905378"/>
          <a:ext cx="1023937" cy="500063"/>
        </a:xfrm>
        <a:prstGeom prst="rightArrow">
          <a:avLst>
            <a:gd name="adj1" fmla="val 50000"/>
            <a:gd name="adj2" fmla="val 131818"/>
          </a:avLst>
        </a:prstGeom>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142875</xdr:colOff>
      <xdr:row>27</xdr:row>
      <xdr:rowOff>71437</xdr:rowOff>
    </xdr:from>
    <xdr:to>
      <xdr:col>36</xdr:col>
      <xdr:colOff>23813</xdr:colOff>
      <xdr:row>32</xdr:row>
      <xdr:rowOff>142874</xdr:rowOff>
    </xdr:to>
    <xdr:sp macro="" textlink="">
      <xdr:nvSpPr>
        <xdr:cNvPr id="13" name="Arrow: Right 12">
          <a:extLst>
            <a:ext uri="{FF2B5EF4-FFF2-40B4-BE49-F238E27FC236}">
              <a16:creationId xmlns:a16="http://schemas.microsoft.com/office/drawing/2014/main" id="{6B0F7DC2-407E-45D6-BA6F-CAF1A464B822}"/>
            </a:ext>
          </a:extLst>
        </xdr:cNvPr>
        <xdr:cNvSpPr/>
      </xdr:nvSpPr>
      <xdr:spPr>
        <a:xfrm rot="5400000">
          <a:off x="21550313" y="4905374"/>
          <a:ext cx="1023937" cy="500063"/>
        </a:xfrm>
        <a:prstGeom prst="rightArrow">
          <a:avLst>
            <a:gd name="adj1" fmla="val 50000"/>
            <a:gd name="adj2" fmla="val 131818"/>
          </a:avLst>
        </a:prstGeom>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9525</xdr:colOff>
      <xdr:row>27</xdr:row>
      <xdr:rowOff>57149</xdr:rowOff>
    </xdr:from>
    <xdr:to>
      <xdr:col>50</xdr:col>
      <xdr:colOff>509588</xdr:colOff>
      <xdr:row>32</xdr:row>
      <xdr:rowOff>128586</xdr:rowOff>
    </xdr:to>
    <xdr:sp macro="" textlink="">
      <xdr:nvSpPr>
        <xdr:cNvPr id="14" name="Arrow: Right 13">
          <a:extLst>
            <a:ext uri="{FF2B5EF4-FFF2-40B4-BE49-F238E27FC236}">
              <a16:creationId xmlns:a16="http://schemas.microsoft.com/office/drawing/2014/main" id="{A2CA0237-F7D9-4333-B2B2-ABA210C88A65}"/>
            </a:ext>
          </a:extLst>
        </xdr:cNvPr>
        <xdr:cNvSpPr/>
      </xdr:nvSpPr>
      <xdr:spPr>
        <a:xfrm rot="5400000">
          <a:off x="30703838" y="4891086"/>
          <a:ext cx="1023937" cy="500063"/>
        </a:xfrm>
        <a:prstGeom prst="rightArrow">
          <a:avLst>
            <a:gd name="adj1" fmla="val 50000"/>
            <a:gd name="adj2" fmla="val 131818"/>
          </a:avLst>
        </a:prstGeom>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23811</xdr:colOff>
      <xdr:row>41</xdr:row>
      <xdr:rowOff>95249</xdr:rowOff>
    </xdr:from>
    <xdr:to>
      <xdr:col>15</xdr:col>
      <xdr:colOff>71436</xdr:colOff>
      <xdr:row>44</xdr:row>
      <xdr:rowOff>95249</xdr:rowOff>
    </xdr:to>
    <xdr:sp macro="" textlink="">
      <xdr:nvSpPr>
        <xdr:cNvPr id="15" name="Arrow: Right 14">
          <a:extLst>
            <a:ext uri="{FF2B5EF4-FFF2-40B4-BE49-F238E27FC236}">
              <a16:creationId xmlns:a16="http://schemas.microsoft.com/office/drawing/2014/main" id="{59D17C04-B1F5-4E0F-A415-9D3FFCABAEAD}"/>
            </a:ext>
          </a:extLst>
        </xdr:cNvPr>
        <xdr:cNvSpPr/>
      </xdr:nvSpPr>
      <xdr:spPr>
        <a:xfrm>
          <a:off x="8691561" y="7334249"/>
          <a:ext cx="666750" cy="571500"/>
        </a:xfrm>
        <a:prstGeom prst="rightArrow">
          <a:avLst/>
        </a:prstGeom>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76199</xdr:colOff>
      <xdr:row>24</xdr:row>
      <xdr:rowOff>14285</xdr:rowOff>
    </xdr:from>
    <xdr:to>
      <xdr:col>15</xdr:col>
      <xdr:colOff>28574</xdr:colOff>
      <xdr:row>34</xdr:row>
      <xdr:rowOff>147636</xdr:rowOff>
    </xdr:to>
    <xdr:sp macro="" textlink="">
      <xdr:nvSpPr>
        <xdr:cNvPr id="16" name="Arrow: Right 15">
          <a:extLst>
            <a:ext uri="{FF2B5EF4-FFF2-40B4-BE49-F238E27FC236}">
              <a16:creationId xmlns:a16="http://schemas.microsoft.com/office/drawing/2014/main" id="{D8633231-F17F-4B59-BFB6-100218D14F66}"/>
            </a:ext>
          </a:extLst>
        </xdr:cNvPr>
        <xdr:cNvSpPr/>
      </xdr:nvSpPr>
      <xdr:spPr>
        <a:xfrm rot="18257987">
          <a:off x="8010523" y="4748211"/>
          <a:ext cx="2038351" cy="571500"/>
        </a:xfrm>
        <a:prstGeom prst="rightArrow">
          <a:avLst/>
        </a:prstGeom>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33336</xdr:colOff>
      <xdr:row>13</xdr:row>
      <xdr:rowOff>57149</xdr:rowOff>
    </xdr:from>
    <xdr:to>
      <xdr:col>29</xdr:col>
      <xdr:colOff>80961</xdr:colOff>
      <xdr:row>16</xdr:row>
      <xdr:rowOff>57149</xdr:rowOff>
    </xdr:to>
    <xdr:sp macro="" textlink="">
      <xdr:nvSpPr>
        <xdr:cNvPr id="17" name="Arrow: Right 16">
          <a:extLst>
            <a:ext uri="{FF2B5EF4-FFF2-40B4-BE49-F238E27FC236}">
              <a16:creationId xmlns:a16="http://schemas.microsoft.com/office/drawing/2014/main" id="{1E4BA646-EAD5-49C0-8520-C4DDF716E2CB}"/>
            </a:ext>
          </a:extLst>
        </xdr:cNvPr>
        <xdr:cNvSpPr/>
      </xdr:nvSpPr>
      <xdr:spPr>
        <a:xfrm>
          <a:off x="17368836" y="1962149"/>
          <a:ext cx="666750" cy="571500"/>
        </a:xfrm>
        <a:prstGeom prst="rightArrow">
          <a:avLst/>
        </a:prstGeom>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85724</xdr:colOff>
      <xdr:row>24</xdr:row>
      <xdr:rowOff>47622</xdr:rowOff>
    </xdr:from>
    <xdr:to>
      <xdr:col>29</xdr:col>
      <xdr:colOff>38099</xdr:colOff>
      <xdr:row>34</xdr:row>
      <xdr:rowOff>180973</xdr:rowOff>
    </xdr:to>
    <xdr:sp macro="" textlink="">
      <xdr:nvSpPr>
        <xdr:cNvPr id="18" name="Arrow: Right 17">
          <a:extLst>
            <a:ext uri="{FF2B5EF4-FFF2-40B4-BE49-F238E27FC236}">
              <a16:creationId xmlns:a16="http://schemas.microsoft.com/office/drawing/2014/main" id="{54C3D03D-4774-4A2C-A226-D68935E52830}"/>
            </a:ext>
          </a:extLst>
        </xdr:cNvPr>
        <xdr:cNvSpPr/>
      </xdr:nvSpPr>
      <xdr:spPr>
        <a:xfrm rot="18257987">
          <a:off x="16687798" y="4781548"/>
          <a:ext cx="2038351" cy="571500"/>
        </a:xfrm>
        <a:prstGeom prst="rightArrow">
          <a:avLst/>
        </a:prstGeom>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357186</xdr:colOff>
      <xdr:row>23</xdr:row>
      <xdr:rowOff>176209</xdr:rowOff>
    </xdr:from>
    <xdr:to>
      <xdr:col>43</xdr:col>
      <xdr:colOff>309561</xdr:colOff>
      <xdr:row>34</xdr:row>
      <xdr:rowOff>119060</xdr:rowOff>
    </xdr:to>
    <xdr:sp macro="" textlink="">
      <xdr:nvSpPr>
        <xdr:cNvPr id="19" name="Arrow: Right 18">
          <a:extLst>
            <a:ext uri="{FF2B5EF4-FFF2-40B4-BE49-F238E27FC236}">
              <a16:creationId xmlns:a16="http://schemas.microsoft.com/office/drawing/2014/main" id="{CEB9D4BF-67ED-4C62-9162-1F049EA86C1B}"/>
            </a:ext>
          </a:extLst>
        </xdr:cNvPr>
        <xdr:cNvSpPr/>
      </xdr:nvSpPr>
      <xdr:spPr>
        <a:xfrm rot="18257987">
          <a:off x="25627010" y="4719635"/>
          <a:ext cx="2038351" cy="571500"/>
        </a:xfrm>
        <a:prstGeom prst="rightArrow">
          <a:avLst/>
        </a:prstGeom>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23813</xdr:colOff>
      <xdr:row>4</xdr:row>
      <xdr:rowOff>23812</xdr:rowOff>
    </xdr:from>
    <xdr:to>
      <xdr:col>13</xdr:col>
      <xdr:colOff>547688</xdr:colOff>
      <xdr:row>26</xdr:row>
      <xdr:rowOff>119062</xdr:rowOff>
    </xdr:to>
    <xdr:graphicFrame macro="">
      <xdr:nvGraphicFramePr>
        <xdr:cNvPr id="21" name="Chart 20">
          <a:extLst>
            <a:ext uri="{FF2B5EF4-FFF2-40B4-BE49-F238E27FC236}">
              <a16:creationId xmlns:a16="http://schemas.microsoft.com/office/drawing/2014/main" id="{0181E173-5A7B-4CC1-BF76-6EFB77E08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114300</xdr:colOff>
      <xdr:row>61</xdr:row>
      <xdr:rowOff>176212</xdr:rowOff>
    </xdr:from>
    <xdr:to>
      <xdr:col>56</xdr:col>
      <xdr:colOff>495300</xdr:colOff>
      <xdr:row>162</xdr:row>
      <xdr:rowOff>57150</xdr:rowOff>
    </xdr:to>
    <xdr:graphicFrame macro="">
      <xdr:nvGraphicFramePr>
        <xdr:cNvPr id="22" name="Chart 21">
          <a:extLst>
            <a:ext uri="{FF2B5EF4-FFF2-40B4-BE49-F238E27FC236}">
              <a16:creationId xmlns:a16="http://schemas.microsoft.com/office/drawing/2014/main" id="{91C1902E-CC1E-428B-B1DC-AB54D40931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7</xdr:col>
      <xdr:colOff>207819</xdr:colOff>
      <xdr:row>41</xdr:row>
      <xdr:rowOff>17318</xdr:rowOff>
    </xdr:from>
    <xdr:to>
      <xdr:col>13</xdr:col>
      <xdr:colOff>415637</xdr:colOff>
      <xdr:row>61</xdr:row>
      <xdr:rowOff>159326</xdr:rowOff>
    </xdr:to>
    <xdr:graphicFrame macro="">
      <xdr:nvGraphicFramePr>
        <xdr:cNvPr id="9" name="Chart 8">
          <a:extLst>
            <a:ext uri="{FF2B5EF4-FFF2-40B4-BE49-F238E27FC236}">
              <a16:creationId xmlns:a16="http://schemas.microsoft.com/office/drawing/2014/main" id="{D336DDD5-2F9C-4B71-B52D-1B6ECFA1EF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346362</xdr:colOff>
      <xdr:row>41</xdr:row>
      <xdr:rowOff>0</xdr:rowOff>
    </xdr:from>
    <xdr:to>
      <xdr:col>20</xdr:col>
      <xdr:colOff>554180</xdr:colOff>
      <xdr:row>61</xdr:row>
      <xdr:rowOff>142008</xdr:rowOff>
    </xdr:to>
    <xdr:graphicFrame macro="">
      <xdr:nvGraphicFramePr>
        <xdr:cNvPr id="11" name="Chart 10">
          <a:extLst>
            <a:ext uri="{FF2B5EF4-FFF2-40B4-BE49-F238E27FC236}">
              <a16:creationId xmlns:a16="http://schemas.microsoft.com/office/drawing/2014/main" id="{4238B8F2-C1C7-45EC-B447-49DD1E1DD7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346364</xdr:colOff>
      <xdr:row>41</xdr:row>
      <xdr:rowOff>51955</xdr:rowOff>
    </xdr:from>
    <xdr:to>
      <xdr:col>27</xdr:col>
      <xdr:colOff>311727</xdr:colOff>
      <xdr:row>62</xdr:row>
      <xdr:rowOff>3463</xdr:rowOff>
    </xdr:to>
    <xdr:graphicFrame macro="">
      <xdr:nvGraphicFramePr>
        <xdr:cNvPr id="12" name="Chart 11">
          <a:extLst>
            <a:ext uri="{FF2B5EF4-FFF2-40B4-BE49-F238E27FC236}">
              <a16:creationId xmlns:a16="http://schemas.microsoft.com/office/drawing/2014/main" id="{F1DE466B-546E-4C2D-91A4-5F7FCF8FF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398318</xdr:colOff>
      <xdr:row>41</xdr:row>
      <xdr:rowOff>86591</xdr:rowOff>
    </xdr:from>
    <xdr:to>
      <xdr:col>35</xdr:col>
      <xdr:colOff>173180</xdr:colOff>
      <xdr:row>62</xdr:row>
      <xdr:rowOff>38099</xdr:rowOff>
    </xdr:to>
    <xdr:graphicFrame macro="">
      <xdr:nvGraphicFramePr>
        <xdr:cNvPr id="15" name="Chart 14">
          <a:extLst>
            <a:ext uri="{FF2B5EF4-FFF2-40B4-BE49-F238E27FC236}">
              <a16:creationId xmlns:a16="http://schemas.microsoft.com/office/drawing/2014/main" id="{BE2054CF-2590-4F84-8644-2D88237C6E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35</xdr:col>
      <xdr:colOff>432954</xdr:colOff>
      <xdr:row>41</xdr:row>
      <xdr:rowOff>121228</xdr:rowOff>
    </xdr:from>
    <xdr:to>
      <xdr:col>42</xdr:col>
      <xdr:colOff>207817</xdr:colOff>
      <xdr:row>62</xdr:row>
      <xdr:rowOff>72736</xdr:rowOff>
    </xdr:to>
    <xdr:graphicFrame macro="">
      <xdr:nvGraphicFramePr>
        <xdr:cNvPr id="16" name="Chart 15">
          <a:extLst>
            <a:ext uri="{FF2B5EF4-FFF2-40B4-BE49-F238E27FC236}">
              <a16:creationId xmlns:a16="http://schemas.microsoft.com/office/drawing/2014/main" id="{C88AAA96-2A89-4CD3-9FEA-460661A754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42</xdr:col>
      <xdr:colOff>363683</xdr:colOff>
      <xdr:row>41</xdr:row>
      <xdr:rowOff>121227</xdr:rowOff>
    </xdr:from>
    <xdr:to>
      <xdr:col>49</xdr:col>
      <xdr:colOff>138545</xdr:colOff>
      <xdr:row>62</xdr:row>
      <xdr:rowOff>72735</xdr:rowOff>
    </xdr:to>
    <xdr:graphicFrame macro="">
      <xdr:nvGraphicFramePr>
        <xdr:cNvPr id="17" name="Chart 16">
          <a:extLst>
            <a:ext uri="{FF2B5EF4-FFF2-40B4-BE49-F238E27FC236}">
              <a16:creationId xmlns:a16="http://schemas.microsoft.com/office/drawing/2014/main" id="{F006EE5F-0782-4DB2-949B-8CE1472138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346363</xdr:colOff>
      <xdr:row>41</xdr:row>
      <xdr:rowOff>69272</xdr:rowOff>
    </xdr:from>
    <xdr:to>
      <xdr:col>56</xdr:col>
      <xdr:colOff>121226</xdr:colOff>
      <xdr:row>62</xdr:row>
      <xdr:rowOff>20780</xdr:rowOff>
    </xdr:to>
    <xdr:graphicFrame macro="">
      <xdr:nvGraphicFramePr>
        <xdr:cNvPr id="18" name="Chart 17">
          <a:extLst>
            <a:ext uri="{FF2B5EF4-FFF2-40B4-BE49-F238E27FC236}">
              <a16:creationId xmlns:a16="http://schemas.microsoft.com/office/drawing/2014/main" id="{B742F147-824E-476A-AB15-B1103FEA26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1714501</xdr:colOff>
      <xdr:row>42</xdr:row>
      <xdr:rowOff>47626</xdr:rowOff>
    </xdr:from>
    <xdr:to>
      <xdr:col>6</xdr:col>
      <xdr:colOff>384712</xdr:colOff>
      <xdr:row>62</xdr:row>
      <xdr:rowOff>189634</xdr:rowOff>
    </xdr:to>
    <xdr:graphicFrame macro="">
      <xdr:nvGraphicFramePr>
        <xdr:cNvPr id="21" name="Chart 20">
          <a:extLst>
            <a:ext uri="{FF2B5EF4-FFF2-40B4-BE49-F238E27FC236}">
              <a16:creationId xmlns:a16="http://schemas.microsoft.com/office/drawing/2014/main" id="{78895688-B22D-4A6E-9DFB-1778DAC354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961158</xdr:colOff>
      <xdr:row>69</xdr:row>
      <xdr:rowOff>48490</xdr:rowOff>
    </xdr:from>
    <xdr:to>
      <xdr:col>16</xdr:col>
      <xdr:colOff>796637</xdr:colOff>
      <xdr:row>181</xdr:row>
      <xdr:rowOff>173182</xdr:rowOff>
    </xdr:to>
    <xdr:graphicFrame macro="">
      <xdr:nvGraphicFramePr>
        <xdr:cNvPr id="4" name="Chart 3">
          <a:extLst>
            <a:ext uri="{FF2B5EF4-FFF2-40B4-BE49-F238E27FC236}">
              <a16:creationId xmlns:a16="http://schemas.microsoft.com/office/drawing/2014/main" id="{536FDABC-3FC2-4F9A-8A7B-A2C0743905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352612</xdr:colOff>
      <xdr:row>5</xdr:row>
      <xdr:rowOff>140261</xdr:rowOff>
    </xdr:from>
    <xdr:to>
      <xdr:col>3</xdr:col>
      <xdr:colOff>279026</xdr:colOff>
      <xdr:row>9</xdr:row>
      <xdr:rowOff>107084</xdr:rowOff>
    </xdr:to>
    <xdr:grpSp>
      <xdr:nvGrpSpPr>
        <xdr:cNvPr id="2" name="Group 1">
          <a:extLst>
            <a:ext uri="{FF2B5EF4-FFF2-40B4-BE49-F238E27FC236}">
              <a16:creationId xmlns:a16="http://schemas.microsoft.com/office/drawing/2014/main" id="{9837E894-2A4F-4895-93FC-35541D19C639}"/>
            </a:ext>
          </a:extLst>
        </xdr:cNvPr>
        <xdr:cNvGrpSpPr/>
      </xdr:nvGrpSpPr>
      <xdr:grpSpPr>
        <a:xfrm>
          <a:off x="2461719" y="1705082"/>
          <a:ext cx="865307" cy="728823"/>
          <a:chOff x="1327801" y="3675141"/>
          <a:chExt cx="1695407" cy="1757480"/>
        </a:xfrm>
        <a:effectLst>
          <a:outerShdw blurRad="76200" dir="18900000" sy="23000" kx="-1200000" algn="bl" rotWithShape="0">
            <a:prstClr val="black">
              <a:alpha val="20000"/>
            </a:prstClr>
          </a:outerShdw>
        </a:effectLst>
      </xdr:grpSpPr>
      <xdr:grpSp>
        <xdr:nvGrpSpPr>
          <xdr:cNvPr id="3" name="Group 2">
            <a:extLst>
              <a:ext uri="{FF2B5EF4-FFF2-40B4-BE49-F238E27FC236}">
                <a16:creationId xmlns:a16="http://schemas.microsoft.com/office/drawing/2014/main" id="{4F6E011A-F8D7-4ACB-BD63-1F8796CC2DCB}"/>
              </a:ext>
            </a:extLst>
          </xdr:cNvPr>
          <xdr:cNvGrpSpPr/>
        </xdr:nvGrpSpPr>
        <xdr:grpSpPr>
          <a:xfrm>
            <a:off x="1327801" y="4183796"/>
            <a:ext cx="1695407" cy="1248825"/>
            <a:chOff x="1327801" y="4183796"/>
            <a:chExt cx="1695407" cy="1248825"/>
          </a:xfrm>
        </xdr:grpSpPr>
        <xdr:sp macro="" textlink="">
          <xdr:nvSpPr>
            <xdr:cNvPr id="10" name="Freeform: Shape 9">
              <a:extLst>
                <a:ext uri="{FF2B5EF4-FFF2-40B4-BE49-F238E27FC236}">
                  <a16:creationId xmlns:a16="http://schemas.microsoft.com/office/drawing/2014/main" id="{29F14286-D714-432B-8D92-225B48F9A5A5}"/>
                </a:ext>
              </a:extLst>
            </xdr:cNvPr>
            <xdr:cNvSpPr/>
          </xdr:nvSpPr>
          <xdr:spPr>
            <a:xfrm>
              <a:off x="1532741" y="4183796"/>
              <a:ext cx="1304159" cy="335914"/>
            </a:xfrm>
            <a:custGeom>
              <a:avLst/>
              <a:gdLst>
                <a:gd name="connsiteX0" fmla="*/ 1147903 w 1304159"/>
                <a:gd name="connsiteY0" fmla="*/ 156257 h 335914"/>
                <a:gd name="connsiteX1" fmla="*/ 986932 w 1304159"/>
                <a:gd name="connsiteY1" fmla="*/ 156257 h 335914"/>
                <a:gd name="connsiteX2" fmla="*/ 830675 w 1304159"/>
                <a:gd name="connsiteY2" fmla="*/ 0 h 335914"/>
                <a:gd name="connsiteX3" fmla="*/ 652080 w 1304159"/>
                <a:gd name="connsiteY3" fmla="*/ 89279 h 335914"/>
                <a:gd name="connsiteX4" fmla="*/ 428845 w 1304159"/>
                <a:gd name="connsiteY4" fmla="*/ 44640 h 335914"/>
                <a:gd name="connsiteX5" fmla="*/ 339547 w 1304159"/>
                <a:gd name="connsiteY5" fmla="*/ 156257 h 335914"/>
                <a:gd name="connsiteX6" fmla="*/ 156257 w 1304159"/>
                <a:gd name="connsiteY6" fmla="*/ 156257 h 335914"/>
                <a:gd name="connsiteX7" fmla="*/ 0 w 1304159"/>
                <a:gd name="connsiteY7" fmla="*/ 335840 h 335914"/>
                <a:gd name="connsiteX8" fmla="*/ 1304160 w 1304159"/>
                <a:gd name="connsiteY8" fmla="*/ 335914 h 335914"/>
                <a:gd name="connsiteX9" fmla="*/ 1147903 w 1304159"/>
                <a:gd name="connsiteY9" fmla="*/ 156257 h 3359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304159" h="335914">
                  <a:moveTo>
                    <a:pt x="1147903" y="156257"/>
                  </a:moveTo>
                  <a:lnTo>
                    <a:pt x="986932" y="156257"/>
                  </a:lnTo>
                  <a:lnTo>
                    <a:pt x="830675" y="0"/>
                  </a:lnTo>
                  <a:lnTo>
                    <a:pt x="652080" y="89279"/>
                  </a:lnTo>
                  <a:lnTo>
                    <a:pt x="428845" y="44640"/>
                  </a:lnTo>
                  <a:lnTo>
                    <a:pt x="339547" y="156257"/>
                  </a:lnTo>
                  <a:lnTo>
                    <a:pt x="156257" y="156257"/>
                  </a:lnTo>
                  <a:lnTo>
                    <a:pt x="0" y="335840"/>
                  </a:lnTo>
                  <a:lnTo>
                    <a:pt x="1304160" y="335914"/>
                  </a:lnTo>
                  <a:lnTo>
                    <a:pt x="1147903" y="156257"/>
                  </a:lnTo>
                  <a:close/>
                </a:path>
              </a:pathLst>
            </a:custGeom>
            <a:solidFill>
              <a:schemeClr val="accent5">
                <a:lumMod val="60000"/>
                <a:lumOff val="40000"/>
              </a:schemeClr>
            </a:solidFill>
            <a:ln w="18554"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 name="Freeform: Shape 10">
              <a:extLst>
                <a:ext uri="{FF2B5EF4-FFF2-40B4-BE49-F238E27FC236}">
                  <a16:creationId xmlns:a16="http://schemas.microsoft.com/office/drawing/2014/main" id="{46576E66-13FB-4920-8D1E-A46C889C1608}"/>
                </a:ext>
              </a:extLst>
            </xdr:cNvPr>
            <xdr:cNvSpPr/>
          </xdr:nvSpPr>
          <xdr:spPr>
            <a:xfrm>
              <a:off x="1327801" y="5134522"/>
              <a:ext cx="1695407" cy="298099"/>
            </a:xfrm>
            <a:custGeom>
              <a:avLst/>
              <a:gdLst>
                <a:gd name="connsiteX0" fmla="*/ 1695408 w 1695407"/>
                <a:gd name="connsiteY0" fmla="*/ 167684 h 298099"/>
                <a:gd name="connsiteX1" fmla="*/ 1205733 w 1695407"/>
                <a:gd name="connsiteY1" fmla="*/ 167684 h 298099"/>
                <a:gd name="connsiteX2" fmla="*/ 1191903 w 1695407"/>
                <a:gd name="connsiteY2" fmla="*/ 23431 h 298099"/>
                <a:gd name="connsiteX3" fmla="*/ 1047650 w 1695407"/>
                <a:gd name="connsiteY3" fmla="*/ 37262 h 298099"/>
                <a:gd name="connsiteX4" fmla="*/ 1047650 w 1695407"/>
                <a:gd name="connsiteY4" fmla="*/ 167684 h 298099"/>
                <a:gd name="connsiteX5" fmla="*/ 647292 w 1695407"/>
                <a:gd name="connsiteY5" fmla="*/ 167684 h 298099"/>
                <a:gd name="connsiteX6" fmla="*/ 633442 w 1695407"/>
                <a:gd name="connsiteY6" fmla="*/ 23433 h 298099"/>
                <a:gd name="connsiteX7" fmla="*/ 489190 w 1695407"/>
                <a:gd name="connsiteY7" fmla="*/ 37285 h 298099"/>
                <a:gd name="connsiteX8" fmla="*/ 489190 w 1695407"/>
                <a:gd name="connsiteY8" fmla="*/ 167684 h 298099"/>
                <a:gd name="connsiteX9" fmla="*/ 0 w 1695407"/>
                <a:gd name="connsiteY9" fmla="*/ 167684 h 298099"/>
                <a:gd name="connsiteX10" fmla="*/ 0 w 1695407"/>
                <a:gd name="connsiteY10" fmla="*/ 242207 h 298099"/>
                <a:gd name="connsiteX11" fmla="*/ 93154 w 1695407"/>
                <a:gd name="connsiteY11" fmla="*/ 242207 h 298099"/>
                <a:gd name="connsiteX12" fmla="*/ 93154 w 1695407"/>
                <a:gd name="connsiteY12" fmla="*/ 298100 h 298099"/>
                <a:gd name="connsiteX13" fmla="*/ 260832 w 1695407"/>
                <a:gd name="connsiteY13" fmla="*/ 298100 h 298099"/>
                <a:gd name="connsiteX14" fmla="*/ 260832 w 1695407"/>
                <a:gd name="connsiteY14" fmla="*/ 242207 h 298099"/>
                <a:gd name="connsiteX15" fmla="*/ 428510 w 1695407"/>
                <a:gd name="connsiteY15" fmla="*/ 242207 h 298099"/>
                <a:gd name="connsiteX16" fmla="*/ 428510 w 1695407"/>
                <a:gd name="connsiteY16" fmla="*/ 298100 h 298099"/>
                <a:gd name="connsiteX17" fmla="*/ 596187 w 1695407"/>
                <a:gd name="connsiteY17" fmla="*/ 298100 h 298099"/>
                <a:gd name="connsiteX18" fmla="*/ 596187 w 1695407"/>
                <a:gd name="connsiteY18" fmla="*/ 242207 h 298099"/>
                <a:gd name="connsiteX19" fmla="*/ 763865 w 1695407"/>
                <a:gd name="connsiteY19" fmla="*/ 242207 h 298099"/>
                <a:gd name="connsiteX20" fmla="*/ 763865 w 1695407"/>
                <a:gd name="connsiteY20" fmla="*/ 298100 h 298099"/>
                <a:gd name="connsiteX21" fmla="*/ 931543 w 1695407"/>
                <a:gd name="connsiteY21" fmla="*/ 298100 h 298099"/>
                <a:gd name="connsiteX22" fmla="*/ 931543 w 1695407"/>
                <a:gd name="connsiteY22" fmla="*/ 242207 h 298099"/>
                <a:gd name="connsiteX23" fmla="*/ 1099220 w 1695407"/>
                <a:gd name="connsiteY23" fmla="*/ 242207 h 298099"/>
                <a:gd name="connsiteX24" fmla="*/ 1099220 w 1695407"/>
                <a:gd name="connsiteY24" fmla="*/ 298100 h 298099"/>
                <a:gd name="connsiteX25" fmla="*/ 1266898 w 1695407"/>
                <a:gd name="connsiteY25" fmla="*/ 298100 h 298099"/>
                <a:gd name="connsiteX26" fmla="*/ 1266898 w 1695407"/>
                <a:gd name="connsiteY26" fmla="*/ 242207 h 298099"/>
                <a:gd name="connsiteX27" fmla="*/ 1434576 w 1695407"/>
                <a:gd name="connsiteY27" fmla="*/ 242207 h 298099"/>
                <a:gd name="connsiteX28" fmla="*/ 1434576 w 1695407"/>
                <a:gd name="connsiteY28" fmla="*/ 298100 h 298099"/>
                <a:gd name="connsiteX29" fmla="*/ 1602254 w 1695407"/>
                <a:gd name="connsiteY29" fmla="*/ 298100 h 298099"/>
                <a:gd name="connsiteX30" fmla="*/ 1602254 w 1695407"/>
                <a:gd name="connsiteY30" fmla="*/ 242207 h 298099"/>
                <a:gd name="connsiteX31" fmla="*/ 1695408 w 1695407"/>
                <a:gd name="connsiteY31" fmla="*/ 242207 h 29809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Lst>
              <a:rect l="l" t="t" r="r" b="b"/>
              <a:pathLst>
                <a:path w="1695407" h="298099">
                  <a:moveTo>
                    <a:pt x="1695408" y="167684"/>
                  </a:moveTo>
                  <a:lnTo>
                    <a:pt x="1205733" y="167684"/>
                  </a:lnTo>
                  <a:cubicBezTo>
                    <a:pt x="1241748" y="124030"/>
                    <a:pt x="1235556" y="59446"/>
                    <a:pt x="1191903" y="23431"/>
                  </a:cubicBezTo>
                  <a:cubicBezTo>
                    <a:pt x="1148249" y="-12584"/>
                    <a:pt x="1083666" y="-6392"/>
                    <a:pt x="1047650" y="37262"/>
                  </a:cubicBezTo>
                  <a:cubicBezTo>
                    <a:pt x="1016412" y="75124"/>
                    <a:pt x="1016412" y="129820"/>
                    <a:pt x="1047650" y="167684"/>
                  </a:cubicBezTo>
                  <a:lnTo>
                    <a:pt x="647292" y="167684"/>
                  </a:lnTo>
                  <a:cubicBezTo>
                    <a:pt x="683302" y="124026"/>
                    <a:pt x="677099" y="59442"/>
                    <a:pt x="633442" y="23433"/>
                  </a:cubicBezTo>
                  <a:cubicBezTo>
                    <a:pt x="589782" y="-12575"/>
                    <a:pt x="525200" y="-6375"/>
                    <a:pt x="489190" y="37285"/>
                  </a:cubicBezTo>
                  <a:cubicBezTo>
                    <a:pt x="457965" y="75143"/>
                    <a:pt x="457965" y="129826"/>
                    <a:pt x="489190" y="167684"/>
                  </a:cubicBezTo>
                  <a:lnTo>
                    <a:pt x="0" y="167684"/>
                  </a:lnTo>
                  <a:lnTo>
                    <a:pt x="0" y="242207"/>
                  </a:lnTo>
                  <a:lnTo>
                    <a:pt x="93154" y="242207"/>
                  </a:lnTo>
                  <a:lnTo>
                    <a:pt x="93154" y="298100"/>
                  </a:lnTo>
                  <a:lnTo>
                    <a:pt x="260832" y="298100"/>
                  </a:lnTo>
                  <a:lnTo>
                    <a:pt x="260832" y="242207"/>
                  </a:lnTo>
                  <a:lnTo>
                    <a:pt x="428510" y="242207"/>
                  </a:lnTo>
                  <a:lnTo>
                    <a:pt x="428510" y="298100"/>
                  </a:lnTo>
                  <a:lnTo>
                    <a:pt x="596187" y="298100"/>
                  </a:lnTo>
                  <a:lnTo>
                    <a:pt x="596187" y="242207"/>
                  </a:lnTo>
                  <a:lnTo>
                    <a:pt x="763865" y="242207"/>
                  </a:lnTo>
                  <a:lnTo>
                    <a:pt x="763865" y="298100"/>
                  </a:lnTo>
                  <a:lnTo>
                    <a:pt x="931543" y="298100"/>
                  </a:lnTo>
                  <a:lnTo>
                    <a:pt x="931543" y="242207"/>
                  </a:lnTo>
                  <a:lnTo>
                    <a:pt x="1099220" y="242207"/>
                  </a:lnTo>
                  <a:lnTo>
                    <a:pt x="1099220" y="298100"/>
                  </a:lnTo>
                  <a:lnTo>
                    <a:pt x="1266898" y="298100"/>
                  </a:lnTo>
                  <a:lnTo>
                    <a:pt x="1266898" y="242207"/>
                  </a:lnTo>
                  <a:lnTo>
                    <a:pt x="1434576" y="242207"/>
                  </a:lnTo>
                  <a:lnTo>
                    <a:pt x="1434576" y="298100"/>
                  </a:lnTo>
                  <a:lnTo>
                    <a:pt x="1602254" y="298100"/>
                  </a:lnTo>
                  <a:lnTo>
                    <a:pt x="1602254" y="242207"/>
                  </a:lnTo>
                  <a:lnTo>
                    <a:pt x="1695408" y="242207"/>
                  </a:lnTo>
                  <a:close/>
                </a:path>
              </a:pathLst>
            </a:custGeom>
            <a:solidFill>
              <a:schemeClr val="bg1">
                <a:lumMod val="50000"/>
              </a:schemeClr>
            </a:solidFill>
            <a:ln w="18554"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 name="Freeform: Shape 11">
              <a:extLst>
                <a:ext uri="{FF2B5EF4-FFF2-40B4-BE49-F238E27FC236}">
                  <a16:creationId xmlns:a16="http://schemas.microsoft.com/office/drawing/2014/main" id="{7798E902-C696-4779-A383-B1C8E840A516}"/>
                </a:ext>
              </a:extLst>
            </xdr:cNvPr>
            <xdr:cNvSpPr/>
          </xdr:nvSpPr>
          <xdr:spPr>
            <a:xfrm>
              <a:off x="1439586" y="4594233"/>
              <a:ext cx="1471837" cy="633449"/>
            </a:xfrm>
            <a:custGeom>
              <a:avLst/>
              <a:gdLst>
                <a:gd name="connsiteX0" fmla="*/ 265732 w 1471837"/>
                <a:gd name="connsiteY0" fmla="*/ 633449 h 633449"/>
                <a:gd name="connsiteX1" fmla="*/ 298559 w 1471837"/>
                <a:gd name="connsiteY1" fmla="*/ 633449 h 633449"/>
                <a:gd name="connsiteX2" fmla="*/ 465535 w 1471837"/>
                <a:gd name="connsiteY2" fmla="*/ 484631 h 633449"/>
                <a:gd name="connsiteX3" fmla="*/ 614352 w 1471837"/>
                <a:gd name="connsiteY3" fmla="*/ 633449 h 633449"/>
                <a:gd name="connsiteX4" fmla="*/ 857019 w 1471837"/>
                <a:gd name="connsiteY4" fmla="*/ 633449 h 633449"/>
                <a:gd name="connsiteX5" fmla="*/ 1024147 w 1471837"/>
                <a:gd name="connsiteY5" fmla="*/ 484803 h 633449"/>
                <a:gd name="connsiteX6" fmla="*/ 1172794 w 1471837"/>
                <a:gd name="connsiteY6" fmla="*/ 633449 h 633449"/>
                <a:gd name="connsiteX7" fmla="*/ 1205640 w 1471837"/>
                <a:gd name="connsiteY7" fmla="*/ 633449 h 633449"/>
                <a:gd name="connsiteX8" fmla="*/ 1417435 w 1471837"/>
                <a:gd name="connsiteY8" fmla="*/ 130416 h 633449"/>
                <a:gd name="connsiteX9" fmla="*/ 1471838 w 1471837"/>
                <a:gd name="connsiteY9" fmla="*/ 130416 h 633449"/>
                <a:gd name="connsiteX10" fmla="*/ 1471838 w 1471837"/>
                <a:gd name="connsiteY10" fmla="*/ 0 h 633449"/>
                <a:gd name="connsiteX11" fmla="*/ 0 w 1471837"/>
                <a:gd name="connsiteY11" fmla="*/ 0 h 633449"/>
                <a:gd name="connsiteX12" fmla="*/ 0 w 1471837"/>
                <a:gd name="connsiteY12" fmla="*/ 130416 h 633449"/>
                <a:gd name="connsiteX13" fmla="*/ 54029 w 1471837"/>
                <a:gd name="connsiteY13" fmla="*/ 130416 h 63344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471837" h="633449">
                  <a:moveTo>
                    <a:pt x="265732" y="633449"/>
                  </a:moveTo>
                  <a:lnTo>
                    <a:pt x="298559" y="633449"/>
                  </a:lnTo>
                  <a:cubicBezTo>
                    <a:pt x="303573" y="546245"/>
                    <a:pt x="378331" y="479618"/>
                    <a:pt x="465535" y="484631"/>
                  </a:cubicBezTo>
                  <a:cubicBezTo>
                    <a:pt x="545737" y="489244"/>
                    <a:pt x="609741" y="553247"/>
                    <a:pt x="614352" y="633449"/>
                  </a:cubicBezTo>
                  <a:lnTo>
                    <a:pt x="857019" y="633449"/>
                  </a:lnTo>
                  <a:cubicBezTo>
                    <a:pt x="862122" y="546251"/>
                    <a:pt x="936948" y="479698"/>
                    <a:pt x="1024147" y="484803"/>
                  </a:cubicBezTo>
                  <a:cubicBezTo>
                    <a:pt x="1104221" y="489488"/>
                    <a:pt x="1168108" y="553376"/>
                    <a:pt x="1172794" y="633449"/>
                  </a:cubicBezTo>
                  <a:lnTo>
                    <a:pt x="1205640" y="633449"/>
                  </a:lnTo>
                  <a:lnTo>
                    <a:pt x="1417435" y="130416"/>
                  </a:lnTo>
                  <a:lnTo>
                    <a:pt x="1471838" y="130416"/>
                  </a:lnTo>
                  <a:lnTo>
                    <a:pt x="1471838" y="0"/>
                  </a:lnTo>
                  <a:lnTo>
                    <a:pt x="0" y="0"/>
                  </a:lnTo>
                  <a:lnTo>
                    <a:pt x="0" y="130416"/>
                  </a:lnTo>
                  <a:lnTo>
                    <a:pt x="54029" y="130416"/>
                  </a:lnTo>
                  <a:close/>
                </a:path>
              </a:pathLst>
            </a:custGeom>
            <a:solidFill>
              <a:schemeClr val="accent1">
                <a:lumMod val="75000"/>
              </a:schemeClr>
            </a:solidFill>
            <a:ln w="18554"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4" name="Group 3">
            <a:extLst>
              <a:ext uri="{FF2B5EF4-FFF2-40B4-BE49-F238E27FC236}">
                <a16:creationId xmlns:a16="http://schemas.microsoft.com/office/drawing/2014/main" id="{4B922D8C-701C-497C-8A7C-ED70744305D1}"/>
              </a:ext>
            </a:extLst>
          </xdr:cNvPr>
          <xdr:cNvGrpSpPr/>
        </xdr:nvGrpSpPr>
        <xdr:grpSpPr>
          <a:xfrm>
            <a:off x="1810609" y="3675141"/>
            <a:ext cx="959107" cy="1017310"/>
            <a:chOff x="3692352" y="3705089"/>
            <a:chExt cx="1461307" cy="1549984"/>
          </a:xfrm>
        </xdr:grpSpPr>
        <xdr:sp macro="" textlink="">
          <xdr:nvSpPr>
            <xdr:cNvPr id="5" name="Freeform: Shape 4">
              <a:extLst>
                <a:ext uri="{FF2B5EF4-FFF2-40B4-BE49-F238E27FC236}">
                  <a16:creationId xmlns:a16="http://schemas.microsoft.com/office/drawing/2014/main" id="{B4E21F56-0981-4C04-A7BE-3DE427DEE397}"/>
                </a:ext>
              </a:extLst>
            </xdr:cNvPr>
            <xdr:cNvSpPr/>
          </xdr:nvSpPr>
          <xdr:spPr>
            <a:xfrm>
              <a:off x="4398970" y="3705089"/>
              <a:ext cx="754689" cy="751120"/>
            </a:xfrm>
            <a:custGeom>
              <a:avLst/>
              <a:gdLst>
                <a:gd name="connsiteX0" fmla="*/ 256952 w 754689"/>
                <a:gd name="connsiteY0" fmla="*/ 379967 h 751120"/>
                <a:gd name="connsiteX1" fmla="*/ 24981 w 754689"/>
                <a:gd name="connsiteY1" fmla="*/ 226510 h 751120"/>
                <a:gd name="connsiteX2" fmla="*/ 8922 w 754689"/>
                <a:gd name="connsiteY2" fmla="*/ 199744 h 751120"/>
                <a:gd name="connsiteX3" fmla="*/ 19628 w 754689"/>
                <a:gd name="connsiteY3" fmla="*/ 169409 h 751120"/>
                <a:gd name="connsiteX4" fmla="*/ 180223 w 754689"/>
                <a:gd name="connsiteY4" fmla="*/ 10599 h 751120"/>
                <a:gd name="connsiteX5" fmla="*/ 228402 w 754689"/>
                <a:gd name="connsiteY5" fmla="*/ 7030 h 751120"/>
                <a:gd name="connsiteX6" fmla="*/ 501414 w 754689"/>
                <a:gd name="connsiteY6" fmla="*/ 189038 h 751120"/>
                <a:gd name="connsiteX7" fmla="*/ 504982 w 754689"/>
                <a:gd name="connsiteY7" fmla="*/ 192607 h 751120"/>
                <a:gd name="connsiteX8" fmla="*/ 506767 w 754689"/>
                <a:gd name="connsiteY8" fmla="*/ 194391 h 751120"/>
                <a:gd name="connsiteX9" fmla="*/ 558514 w 754689"/>
                <a:gd name="connsiteY9" fmla="*/ 246138 h 751120"/>
                <a:gd name="connsiteX10" fmla="*/ 562083 w 754689"/>
                <a:gd name="connsiteY10" fmla="*/ 249707 h 751120"/>
                <a:gd name="connsiteX11" fmla="*/ 563867 w 754689"/>
                <a:gd name="connsiteY11" fmla="*/ 251491 h 751120"/>
                <a:gd name="connsiteX12" fmla="*/ 563867 w 754689"/>
                <a:gd name="connsiteY12" fmla="*/ 253276 h 751120"/>
                <a:gd name="connsiteX13" fmla="*/ 747659 w 754689"/>
                <a:gd name="connsiteY13" fmla="*/ 520934 h 751120"/>
                <a:gd name="connsiteX14" fmla="*/ 744091 w 754689"/>
                <a:gd name="connsiteY14" fmla="*/ 569113 h 751120"/>
                <a:gd name="connsiteX15" fmla="*/ 583495 w 754689"/>
                <a:gd name="connsiteY15" fmla="*/ 727923 h 751120"/>
                <a:gd name="connsiteX16" fmla="*/ 553161 w 754689"/>
                <a:gd name="connsiteY16" fmla="*/ 738630 h 751120"/>
                <a:gd name="connsiteX17" fmla="*/ 524611 w 754689"/>
                <a:gd name="connsiteY17" fmla="*/ 722570 h 751120"/>
                <a:gd name="connsiteX18" fmla="*/ 374722 w 754689"/>
                <a:gd name="connsiteY18" fmla="*/ 497737 h 751120"/>
                <a:gd name="connsiteX19" fmla="*/ 132045 w 754689"/>
                <a:gd name="connsiteY19" fmla="*/ 751120 h 751120"/>
                <a:gd name="connsiteX20" fmla="*/ 0 w 754689"/>
                <a:gd name="connsiteY20" fmla="*/ 624429 h 751120"/>
                <a:gd name="connsiteX21" fmla="*/ 256952 w 754689"/>
                <a:gd name="connsiteY21" fmla="*/ 379967 h 7511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754689" h="751120">
                  <a:moveTo>
                    <a:pt x="256952" y="379967"/>
                  </a:moveTo>
                  <a:lnTo>
                    <a:pt x="24981" y="226510"/>
                  </a:lnTo>
                  <a:cubicBezTo>
                    <a:pt x="16059" y="219372"/>
                    <a:pt x="10706" y="210450"/>
                    <a:pt x="8922" y="199744"/>
                  </a:cubicBezTo>
                  <a:cubicBezTo>
                    <a:pt x="8922" y="189038"/>
                    <a:pt x="12491" y="178331"/>
                    <a:pt x="19628" y="169409"/>
                  </a:cubicBezTo>
                  <a:lnTo>
                    <a:pt x="180223" y="10599"/>
                  </a:lnTo>
                  <a:cubicBezTo>
                    <a:pt x="192714" y="-1892"/>
                    <a:pt x="214127" y="-3676"/>
                    <a:pt x="228402" y="7030"/>
                  </a:cubicBezTo>
                  <a:lnTo>
                    <a:pt x="501414" y="189038"/>
                  </a:lnTo>
                  <a:cubicBezTo>
                    <a:pt x="503198" y="189038"/>
                    <a:pt x="504982" y="190822"/>
                    <a:pt x="504982" y="192607"/>
                  </a:cubicBezTo>
                  <a:lnTo>
                    <a:pt x="506767" y="194391"/>
                  </a:lnTo>
                  <a:lnTo>
                    <a:pt x="558514" y="246138"/>
                  </a:lnTo>
                  <a:lnTo>
                    <a:pt x="562083" y="249707"/>
                  </a:lnTo>
                  <a:lnTo>
                    <a:pt x="563867" y="251491"/>
                  </a:lnTo>
                  <a:lnTo>
                    <a:pt x="563867" y="253276"/>
                  </a:lnTo>
                  <a:lnTo>
                    <a:pt x="747659" y="520934"/>
                  </a:lnTo>
                  <a:cubicBezTo>
                    <a:pt x="758366" y="535209"/>
                    <a:pt x="756581" y="556622"/>
                    <a:pt x="744091" y="569113"/>
                  </a:cubicBezTo>
                  <a:lnTo>
                    <a:pt x="583495" y="727923"/>
                  </a:lnTo>
                  <a:cubicBezTo>
                    <a:pt x="576358" y="735061"/>
                    <a:pt x="563867" y="740414"/>
                    <a:pt x="553161" y="738630"/>
                  </a:cubicBezTo>
                  <a:cubicBezTo>
                    <a:pt x="542454" y="736845"/>
                    <a:pt x="531748" y="731492"/>
                    <a:pt x="524611" y="722570"/>
                  </a:cubicBezTo>
                  <a:lnTo>
                    <a:pt x="374722" y="497737"/>
                  </a:lnTo>
                  <a:lnTo>
                    <a:pt x="132045" y="751120"/>
                  </a:lnTo>
                  <a:lnTo>
                    <a:pt x="0" y="624429"/>
                  </a:lnTo>
                  <a:lnTo>
                    <a:pt x="256952" y="379967"/>
                  </a:lnTo>
                  <a:close/>
                </a:path>
              </a:pathLst>
            </a:custGeom>
            <a:solidFill>
              <a:schemeClr val="bg1">
                <a:lumMod val="65000"/>
              </a:schemeClr>
            </a:solidFill>
            <a:ln w="17760"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 name="Freeform: Shape 5">
              <a:extLst>
                <a:ext uri="{FF2B5EF4-FFF2-40B4-BE49-F238E27FC236}">
                  <a16:creationId xmlns:a16="http://schemas.microsoft.com/office/drawing/2014/main" id="{B614930F-1F09-4E78-A9EF-8EA433CF9A11}"/>
                </a:ext>
              </a:extLst>
            </xdr:cNvPr>
            <xdr:cNvSpPr/>
          </xdr:nvSpPr>
          <xdr:spPr>
            <a:xfrm>
              <a:off x="3692352" y="4563273"/>
              <a:ext cx="599554" cy="601339"/>
            </a:xfrm>
            <a:custGeom>
              <a:avLst/>
              <a:gdLst>
                <a:gd name="connsiteX0" fmla="*/ 171301 w 599554"/>
                <a:gd name="connsiteY0" fmla="*/ 590633 h 601339"/>
                <a:gd name="connsiteX1" fmla="*/ 117770 w 599554"/>
                <a:gd name="connsiteY1" fmla="*/ 590633 h 601339"/>
                <a:gd name="connsiteX2" fmla="*/ 10706 w 599554"/>
                <a:gd name="connsiteY2" fmla="*/ 483570 h 601339"/>
                <a:gd name="connsiteX3" fmla="*/ 10706 w 599554"/>
                <a:gd name="connsiteY3" fmla="*/ 430038 h 601339"/>
                <a:gd name="connsiteX4" fmla="*/ 462157 w 599554"/>
                <a:gd name="connsiteY4" fmla="*/ 0 h 601339"/>
                <a:gd name="connsiteX5" fmla="*/ 599555 w 599554"/>
                <a:gd name="connsiteY5" fmla="*/ 142751 h 601339"/>
                <a:gd name="connsiteX6" fmla="*/ 171301 w 599554"/>
                <a:gd name="connsiteY6" fmla="*/ 590633 h 60133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599554" h="601339">
                  <a:moveTo>
                    <a:pt x="171301" y="590633"/>
                  </a:moveTo>
                  <a:cubicBezTo>
                    <a:pt x="157026" y="604908"/>
                    <a:pt x="132045" y="604908"/>
                    <a:pt x="117770" y="590633"/>
                  </a:cubicBezTo>
                  <a:lnTo>
                    <a:pt x="10706" y="483570"/>
                  </a:lnTo>
                  <a:cubicBezTo>
                    <a:pt x="-3569" y="469294"/>
                    <a:pt x="-3569" y="444313"/>
                    <a:pt x="10706" y="430038"/>
                  </a:cubicBezTo>
                  <a:lnTo>
                    <a:pt x="462157" y="0"/>
                  </a:lnTo>
                  <a:lnTo>
                    <a:pt x="599555" y="142751"/>
                  </a:lnTo>
                  <a:lnTo>
                    <a:pt x="171301" y="590633"/>
                  </a:lnTo>
                  <a:close/>
                </a:path>
              </a:pathLst>
            </a:custGeom>
            <a:solidFill>
              <a:schemeClr val="accent2">
                <a:lumMod val="75000"/>
              </a:schemeClr>
            </a:solidFill>
            <a:ln w="17760"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nvGrpSpPr>
            <xdr:cNvPr id="7" name="Group 6">
              <a:extLst>
                <a:ext uri="{FF2B5EF4-FFF2-40B4-BE49-F238E27FC236}">
                  <a16:creationId xmlns:a16="http://schemas.microsoft.com/office/drawing/2014/main" id="{8BC44752-E3A1-450D-9A3D-FD9B5D283511}"/>
                </a:ext>
              </a:extLst>
            </xdr:cNvPr>
            <xdr:cNvGrpSpPr/>
          </xdr:nvGrpSpPr>
          <xdr:grpSpPr>
            <a:xfrm>
              <a:off x="3692352" y="3871472"/>
              <a:ext cx="1365974" cy="1383601"/>
              <a:chOff x="6534122" y="4123643"/>
              <a:chExt cx="1365974" cy="1383601"/>
            </a:xfrm>
          </xdr:grpSpPr>
          <xdr:sp macro="" textlink="">
            <xdr:nvSpPr>
              <xdr:cNvPr id="8" name="Freeform: Shape 7">
                <a:extLst>
                  <a:ext uri="{FF2B5EF4-FFF2-40B4-BE49-F238E27FC236}">
                    <a16:creationId xmlns:a16="http://schemas.microsoft.com/office/drawing/2014/main" id="{E3297CB8-81DD-461C-872D-DB28260A9B9E}"/>
                  </a:ext>
                </a:extLst>
              </xdr:cNvPr>
              <xdr:cNvSpPr/>
            </xdr:nvSpPr>
            <xdr:spPr>
              <a:xfrm>
                <a:off x="6787937" y="4314789"/>
                <a:ext cx="1112159" cy="1192455"/>
              </a:xfrm>
              <a:custGeom>
                <a:avLst/>
                <a:gdLst>
                  <a:gd name="connsiteX0" fmla="*/ 373615 w 1112159"/>
                  <a:gd name="connsiteY0" fmla="*/ 0 h 1192455"/>
                  <a:gd name="connsiteX1" fmla="*/ 366284 w 1112159"/>
                  <a:gd name="connsiteY1" fmla="*/ 18327 h 1192455"/>
                  <a:gd name="connsiteX2" fmla="*/ 212827 w 1112159"/>
                  <a:gd name="connsiteY2" fmla="*/ 173569 h 1192455"/>
                  <a:gd name="connsiteX3" fmla="*/ 1101453 w 1112159"/>
                  <a:gd name="connsiteY3" fmla="*/ 1022939 h 1192455"/>
                  <a:gd name="connsiteX4" fmla="*/ 1101453 w 1112159"/>
                  <a:gd name="connsiteY4" fmla="*/ 1076470 h 1192455"/>
                  <a:gd name="connsiteX5" fmla="*/ 996174 w 1112159"/>
                  <a:gd name="connsiteY5" fmla="*/ 1181749 h 1192455"/>
                  <a:gd name="connsiteX6" fmla="*/ 942642 w 1112159"/>
                  <a:gd name="connsiteY6" fmla="*/ 1181749 h 1192455"/>
                  <a:gd name="connsiteX7" fmla="*/ 93273 w 1112159"/>
                  <a:gd name="connsiteY7" fmla="*/ 293123 h 1192455"/>
                  <a:gd name="connsiteX8" fmla="*/ 48663 w 1112159"/>
                  <a:gd name="connsiteY8" fmla="*/ 337733 h 1192455"/>
                  <a:gd name="connsiteX9" fmla="*/ 18328 w 1112159"/>
                  <a:gd name="connsiteY9" fmla="*/ 355577 h 1192455"/>
                  <a:gd name="connsiteX10" fmla="*/ 0 w 1112159"/>
                  <a:gd name="connsiteY10" fmla="*/ 361565 h 1192455"/>
                  <a:gd name="connsiteX11" fmla="*/ 373615 w 1112159"/>
                  <a:gd name="connsiteY11" fmla="*/ 0 h 119245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1112159" h="1192455">
                    <a:moveTo>
                      <a:pt x="373615" y="0"/>
                    </a:moveTo>
                    <a:lnTo>
                      <a:pt x="366284" y="18327"/>
                    </a:lnTo>
                    <a:lnTo>
                      <a:pt x="212827" y="173569"/>
                    </a:lnTo>
                    <a:lnTo>
                      <a:pt x="1101453" y="1022939"/>
                    </a:lnTo>
                    <a:cubicBezTo>
                      <a:pt x="1115728" y="1037214"/>
                      <a:pt x="1115728" y="1062195"/>
                      <a:pt x="1101453" y="1076470"/>
                    </a:cubicBezTo>
                    <a:lnTo>
                      <a:pt x="996174" y="1181749"/>
                    </a:lnTo>
                    <a:cubicBezTo>
                      <a:pt x="981899" y="1196024"/>
                      <a:pt x="956917" y="1196024"/>
                      <a:pt x="942642" y="1181749"/>
                    </a:cubicBezTo>
                    <a:lnTo>
                      <a:pt x="93273" y="293123"/>
                    </a:lnTo>
                    <a:lnTo>
                      <a:pt x="48663" y="337733"/>
                    </a:lnTo>
                    <a:cubicBezTo>
                      <a:pt x="39741" y="346655"/>
                      <a:pt x="29035" y="352008"/>
                      <a:pt x="18328" y="355577"/>
                    </a:cubicBezTo>
                    <a:lnTo>
                      <a:pt x="0" y="361565"/>
                    </a:lnTo>
                    <a:lnTo>
                      <a:pt x="373615" y="0"/>
                    </a:lnTo>
                    <a:close/>
                  </a:path>
                </a:pathLst>
              </a:custGeom>
              <a:solidFill>
                <a:schemeClr val="accent2">
                  <a:lumMod val="75000"/>
                </a:schemeClr>
              </a:solidFill>
              <a:ln w="17760"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 name="Freeform: Shape 8">
                <a:extLst>
                  <a:ext uri="{FF2B5EF4-FFF2-40B4-BE49-F238E27FC236}">
                    <a16:creationId xmlns:a16="http://schemas.microsoft.com/office/drawing/2014/main" id="{64A44088-8BBE-46AA-AC2D-5DDE404AFCCA}"/>
                  </a:ext>
                </a:extLst>
              </xdr:cNvPr>
              <xdr:cNvSpPr/>
            </xdr:nvSpPr>
            <xdr:spPr>
              <a:xfrm>
                <a:off x="6534122" y="4123643"/>
                <a:ext cx="676958" cy="665131"/>
              </a:xfrm>
              <a:custGeom>
                <a:avLst/>
                <a:gdLst>
                  <a:gd name="connsiteX0" fmla="*/ 466401 w 676958"/>
                  <a:gd name="connsiteY0" fmla="*/ 0 h 665131"/>
                  <a:gd name="connsiteX1" fmla="*/ 493167 w 676958"/>
                  <a:gd name="connsiteY1" fmla="*/ 10706 h 665131"/>
                  <a:gd name="connsiteX2" fmla="*/ 666252 w 676958"/>
                  <a:gd name="connsiteY2" fmla="*/ 185577 h 665131"/>
                  <a:gd name="connsiteX3" fmla="*/ 676958 w 676958"/>
                  <a:gd name="connsiteY3" fmla="*/ 212343 h 665131"/>
                  <a:gd name="connsiteX4" fmla="*/ 673583 w 676958"/>
                  <a:gd name="connsiteY4" fmla="*/ 220781 h 665131"/>
                  <a:gd name="connsiteX5" fmla="*/ 299968 w 676958"/>
                  <a:gd name="connsiteY5" fmla="*/ 582346 h 665131"/>
                  <a:gd name="connsiteX6" fmla="*/ 50638 w 676958"/>
                  <a:gd name="connsiteY6" fmla="*/ 663793 h 665131"/>
                  <a:gd name="connsiteX7" fmla="*/ 11381 w 676958"/>
                  <a:gd name="connsiteY7" fmla="*/ 653087 h 665131"/>
                  <a:gd name="connsiteX8" fmla="*/ 2459 w 676958"/>
                  <a:gd name="connsiteY8" fmla="*/ 615614 h 665131"/>
                  <a:gd name="connsiteX9" fmla="*/ 100601 w 676958"/>
                  <a:gd name="connsiteY9" fmla="*/ 358662 h 665131"/>
                  <a:gd name="connsiteX10" fmla="*/ 118445 w 676958"/>
                  <a:gd name="connsiteY10" fmla="*/ 331896 h 665131"/>
                  <a:gd name="connsiteX11" fmla="*/ 170192 w 676958"/>
                  <a:gd name="connsiteY11" fmla="*/ 280149 h 665131"/>
                  <a:gd name="connsiteX12" fmla="*/ 143426 w 676958"/>
                  <a:gd name="connsiteY12" fmla="*/ 251599 h 665131"/>
                  <a:gd name="connsiteX13" fmla="*/ 143426 w 676958"/>
                  <a:gd name="connsiteY13" fmla="*/ 198067 h 665131"/>
                  <a:gd name="connsiteX14" fmla="*/ 198742 w 676958"/>
                  <a:gd name="connsiteY14" fmla="*/ 142751 h 665131"/>
                  <a:gd name="connsiteX15" fmla="*/ 252274 w 676958"/>
                  <a:gd name="connsiteY15" fmla="*/ 142751 h 665131"/>
                  <a:gd name="connsiteX16" fmla="*/ 280824 w 676958"/>
                  <a:gd name="connsiteY16" fmla="*/ 169517 h 665131"/>
                  <a:gd name="connsiteX17" fmla="*/ 439635 w 676958"/>
                  <a:gd name="connsiteY17" fmla="*/ 10706 h 665131"/>
                  <a:gd name="connsiteX18" fmla="*/ 466401 w 676958"/>
                  <a:gd name="connsiteY18" fmla="*/ 0 h 6651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676958" h="665131">
                    <a:moveTo>
                      <a:pt x="466401" y="0"/>
                    </a:moveTo>
                    <a:cubicBezTo>
                      <a:pt x="476215" y="0"/>
                      <a:pt x="486029" y="3569"/>
                      <a:pt x="493167" y="10706"/>
                    </a:cubicBezTo>
                    <a:lnTo>
                      <a:pt x="666252" y="185577"/>
                    </a:lnTo>
                    <a:cubicBezTo>
                      <a:pt x="673390" y="192715"/>
                      <a:pt x="676958" y="202529"/>
                      <a:pt x="676958" y="212343"/>
                    </a:cubicBezTo>
                    <a:lnTo>
                      <a:pt x="673583" y="220781"/>
                    </a:lnTo>
                    <a:lnTo>
                      <a:pt x="299968" y="582346"/>
                    </a:lnTo>
                    <a:lnTo>
                      <a:pt x="50638" y="663793"/>
                    </a:lnTo>
                    <a:cubicBezTo>
                      <a:pt x="36363" y="667362"/>
                      <a:pt x="22088" y="663793"/>
                      <a:pt x="11381" y="653087"/>
                    </a:cubicBezTo>
                    <a:cubicBezTo>
                      <a:pt x="675" y="644165"/>
                      <a:pt x="-2894" y="628105"/>
                      <a:pt x="2459" y="615614"/>
                    </a:cubicBezTo>
                    <a:lnTo>
                      <a:pt x="100601" y="358662"/>
                    </a:lnTo>
                    <a:cubicBezTo>
                      <a:pt x="104170" y="347956"/>
                      <a:pt x="111307" y="339034"/>
                      <a:pt x="118445" y="331896"/>
                    </a:cubicBezTo>
                    <a:lnTo>
                      <a:pt x="170192" y="280149"/>
                    </a:lnTo>
                    <a:lnTo>
                      <a:pt x="143426" y="251599"/>
                    </a:lnTo>
                    <a:cubicBezTo>
                      <a:pt x="129151" y="237324"/>
                      <a:pt x="129151" y="212342"/>
                      <a:pt x="143426" y="198067"/>
                    </a:cubicBezTo>
                    <a:lnTo>
                      <a:pt x="198742" y="142751"/>
                    </a:lnTo>
                    <a:cubicBezTo>
                      <a:pt x="213017" y="128476"/>
                      <a:pt x="237999" y="128476"/>
                      <a:pt x="252274" y="142751"/>
                    </a:cubicBezTo>
                    <a:lnTo>
                      <a:pt x="280824" y="169517"/>
                    </a:lnTo>
                    <a:lnTo>
                      <a:pt x="439635" y="10706"/>
                    </a:lnTo>
                    <a:cubicBezTo>
                      <a:pt x="446773" y="3569"/>
                      <a:pt x="456587" y="0"/>
                      <a:pt x="466401" y="0"/>
                    </a:cubicBezTo>
                    <a:close/>
                  </a:path>
                </a:pathLst>
              </a:custGeom>
              <a:solidFill>
                <a:schemeClr val="bg1">
                  <a:lumMod val="50000"/>
                </a:schemeClr>
              </a:solidFill>
              <a:ln w="17760"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grpSp>
    <xdr:clientData/>
  </xdr:twoCellAnchor>
  <xdr:twoCellAnchor>
    <xdr:from>
      <xdr:col>22</xdr:col>
      <xdr:colOff>818855</xdr:colOff>
      <xdr:row>5</xdr:row>
      <xdr:rowOff>45893</xdr:rowOff>
    </xdr:from>
    <xdr:to>
      <xdr:col>24</xdr:col>
      <xdr:colOff>412462</xdr:colOff>
      <xdr:row>10</xdr:row>
      <xdr:rowOff>9011</xdr:rowOff>
    </xdr:to>
    <xdr:grpSp>
      <xdr:nvGrpSpPr>
        <xdr:cNvPr id="13" name="Group 12">
          <a:extLst>
            <a:ext uri="{FF2B5EF4-FFF2-40B4-BE49-F238E27FC236}">
              <a16:creationId xmlns:a16="http://schemas.microsoft.com/office/drawing/2014/main" id="{D0B88B28-3F0D-43F3-B685-7D8EF0FEFD87}"/>
            </a:ext>
          </a:extLst>
        </xdr:cNvPr>
        <xdr:cNvGrpSpPr/>
      </xdr:nvGrpSpPr>
      <xdr:grpSpPr>
        <a:xfrm>
          <a:off x="19079641" y="1610714"/>
          <a:ext cx="1035964" cy="915618"/>
          <a:chOff x="5491651" y="3321100"/>
          <a:chExt cx="780521" cy="751664"/>
        </a:xfrm>
        <a:scene3d>
          <a:camera prst="orthographicFront">
            <a:rot lat="0" lon="0" rev="0"/>
          </a:camera>
          <a:lightRig rig="glow" dir="t">
            <a:rot lat="0" lon="0" rev="4800000"/>
          </a:lightRig>
        </a:scene3d>
      </xdr:grpSpPr>
      <xdr:sp macro="" textlink="">
        <xdr:nvSpPr>
          <xdr:cNvPr id="14" name="Freeform: Shape 13">
            <a:extLst>
              <a:ext uri="{FF2B5EF4-FFF2-40B4-BE49-F238E27FC236}">
                <a16:creationId xmlns:a16="http://schemas.microsoft.com/office/drawing/2014/main" id="{93CECBA2-B003-488A-83BB-3806F6E7EB3D}"/>
              </a:ext>
            </a:extLst>
          </xdr:cNvPr>
          <xdr:cNvSpPr/>
        </xdr:nvSpPr>
        <xdr:spPr>
          <a:xfrm>
            <a:off x="5857625" y="3505065"/>
            <a:ext cx="250774" cy="520884"/>
          </a:xfrm>
          <a:custGeom>
            <a:avLst/>
            <a:gdLst>
              <a:gd name="connsiteX0" fmla="*/ 74657 w 250774"/>
              <a:gd name="connsiteY0" fmla="*/ 520884 h 520884"/>
              <a:gd name="connsiteX1" fmla="*/ 250774 w 250774"/>
              <a:gd name="connsiteY1" fmla="*/ 227409 h 520884"/>
              <a:gd name="connsiteX2" fmla="*/ 188128 w 250774"/>
              <a:gd name="connsiteY2" fmla="*/ 137274 h 520884"/>
              <a:gd name="connsiteX3" fmla="*/ 85420 w 250774"/>
              <a:gd name="connsiteY3" fmla="*/ 403308 h 520884"/>
              <a:gd name="connsiteX4" fmla="*/ 137817 w 250774"/>
              <a:gd name="connsiteY4" fmla="*/ 0 h 520884"/>
              <a:gd name="connsiteX5" fmla="*/ 0 w 250774"/>
              <a:gd name="connsiteY5" fmla="*/ 62636 h 520884"/>
              <a:gd name="connsiteX6" fmla="*/ 0 w 250774"/>
              <a:gd name="connsiteY6" fmla="*/ 520884 h 520884"/>
              <a:gd name="connsiteX7" fmla="*/ 74657 w 250774"/>
              <a:gd name="connsiteY7" fmla="*/ 520884 h 5208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0774" h="520884">
                <a:moveTo>
                  <a:pt x="74657" y="520884"/>
                </a:moveTo>
                <a:lnTo>
                  <a:pt x="250774" y="227409"/>
                </a:lnTo>
                <a:lnTo>
                  <a:pt x="188128" y="137274"/>
                </a:lnTo>
                <a:lnTo>
                  <a:pt x="85420" y="403308"/>
                </a:lnTo>
                <a:lnTo>
                  <a:pt x="137817" y="0"/>
                </a:lnTo>
                <a:lnTo>
                  <a:pt x="0" y="62636"/>
                </a:lnTo>
                <a:lnTo>
                  <a:pt x="0" y="520884"/>
                </a:lnTo>
                <a:lnTo>
                  <a:pt x="74657" y="520884"/>
                </a:lnTo>
                <a:close/>
              </a:path>
            </a:pathLst>
          </a:custGeom>
          <a:solidFill>
            <a:srgbClr val="023E8A"/>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5" name="Freeform: Shape 14">
            <a:extLst>
              <a:ext uri="{FF2B5EF4-FFF2-40B4-BE49-F238E27FC236}">
                <a16:creationId xmlns:a16="http://schemas.microsoft.com/office/drawing/2014/main" id="{5C0B364F-A3F5-4EE1-8130-7BE6E24D2D67}"/>
              </a:ext>
            </a:extLst>
          </xdr:cNvPr>
          <xdr:cNvSpPr/>
        </xdr:nvSpPr>
        <xdr:spPr>
          <a:xfrm>
            <a:off x="5857625" y="3321100"/>
            <a:ext cx="140769" cy="204758"/>
          </a:xfrm>
          <a:custGeom>
            <a:avLst/>
            <a:gdLst>
              <a:gd name="connsiteX0" fmla="*/ 0 w 140769"/>
              <a:gd name="connsiteY0" fmla="*/ 0 h 204758"/>
              <a:gd name="connsiteX1" fmla="*/ 0 w 140769"/>
              <a:gd name="connsiteY1" fmla="*/ 204759 h 204758"/>
              <a:gd name="connsiteX2" fmla="*/ 140770 w 140769"/>
              <a:gd name="connsiteY2" fmla="*/ 140770 h 204758"/>
              <a:gd name="connsiteX3" fmla="*/ 0 w 140769"/>
              <a:gd name="connsiteY3" fmla="*/ 0 h 204758"/>
            </a:gdLst>
            <a:ahLst/>
            <a:cxnLst>
              <a:cxn ang="0">
                <a:pos x="connsiteX0" y="connsiteY0"/>
              </a:cxn>
              <a:cxn ang="0">
                <a:pos x="connsiteX1" y="connsiteY1"/>
              </a:cxn>
              <a:cxn ang="0">
                <a:pos x="connsiteX2" y="connsiteY2"/>
              </a:cxn>
              <a:cxn ang="0">
                <a:pos x="connsiteX3" y="connsiteY3"/>
              </a:cxn>
            </a:cxnLst>
            <a:rect l="l" t="t" r="r" b="b"/>
            <a:pathLst>
              <a:path w="140769" h="204758">
                <a:moveTo>
                  <a:pt x="0" y="0"/>
                </a:moveTo>
                <a:lnTo>
                  <a:pt x="0" y="204759"/>
                </a:lnTo>
                <a:lnTo>
                  <a:pt x="140770" y="140770"/>
                </a:lnTo>
                <a:lnTo>
                  <a:pt x="0" y="0"/>
                </a:lnTo>
                <a:close/>
              </a:path>
            </a:pathLst>
          </a:custGeom>
          <a:solidFill>
            <a:srgbClr val="00B4D8"/>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 name="Freeform: Shape 15">
            <a:extLst>
              <a:ext uri="{FF2B5EF4-FFF2-40B4-BE49-F238E27FC236}">
                <a16:creationId xmlns:a16="http://schemas.microsoft.com/office/drawing/2014/main" id="{31213723-6135-4881-AEB2-288D7805942C}"/>
              </a:ext>
            </a:extLst>
          </xdr:cNvPr>
          <xdr:cNvSpPr/>
        </xdr:nvSpPr>
        <xdr:spPr>
          <a:xfrm>
            <a:off x="5678231" y="3321100"/>
            <a:ext cx="141293" cy="204882"/>
          </a:xfrm>
          <a:custGeom>
            <a:avLst/>
            <a:gdLst>
              <a:gd name="connsiteX0" fmla="*/ 141294 w 141293"/>
              <a:gd name="connsiteY0" fmla="*/ 0 h 204882"/>
              <a:gd name="connsiteX1" fmla="*/ 0 w 141293"/>
              <a:gd name="connsiteY1" fmla="*/ 141294 h 204882"/>
              <a:gd name="connsiteX2" fmla="*/ 141294 w 141293"/>
              <a:gd name="connsiteY2" fmla="*/ 204883 h 204882"/>
              <a:gd name="connsiteX3" fmla="*/ 141294 w 141293"/>
              <a:gd name="connsiteY3" fmla="*/ 0 h 204882"/>
            </a:gdLst>
            <a:ahLst/>
            <a:cxnLst>
              <a:cxn ang="0">
                <a:pos x="connsiteX0" y="connsiteY0"/>
              </a:cxn>
              <a:cxn ang="0">
                <a:pos x="connsiteX1" y="connsiteY1"/>
              </a:cxn>
              <a:cxn ang="0">
                <a:pos x="connsiteX2" y="connsiteY2"/>
              </a:cxn>
              <a:cxn ang="0">
                <a:pos x="connsiteX3" y="connsiteY3"/>
              </a:cxn>
            </a:cxnLst>
            <a:rect l="l" t="t" r="r" b="b"/>
            <a:pathLst>
              <a:path w="141293" h="204882">
                <a:moveTo>
                  <a:pt x="141294" y="0"/>
                </a:moveTo>
                <a:lnTo>
                  <a:pt x="0" y="141294"/>
                </a:lnTo>
                <a:lnTo>
                  <a:pt x="141294" y="204883"/>
                </a:lnTo>
                <a:lnTo>
                  <a:pt x="141294" y="0"/>
                </a:lnTo>
                <a:close/>
              </a:path>
            </a:pathLst>
          </a:custGeom>
          <a:solidFill>
            <a:srgbClr val="00B4D8"/>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 name="Freeform: Shape 16">
            <a:extLst>
              <a:ext uri="{FF2B5EF4-FFF2-40B4-BE49-F238E27FC236}">
                <a16:creationId xmlns:a16="http://schemas.microsoft.com/office/drawing/2014/main" id="{8105DD86-D5AF-41B2-B529-33A7BF6EAAB8}"/>
              </a:ext>
            </a:extLst>
          </xdr:cNvPr>
          <xdr:cNvSpPr/>
        </xdr:nvSpPr>
        <xdr:spPr>
          <a:xfrm>
            <a:off x="6066699" y="3592791"/>
            <a:ext cx="205473" cy="135883"/>
          </a:xfrm>
          <a:custGeom>
            <a:avLst/>
            <a:gdLst>
              <a:gd name="connsiteX0" fmla="*/ 205473 w 205473"/>
              <a:gd name="connsiteY0" fmla="*/ 135884 h 135883"/>
              <a:gd name="connsiteX1" fmla="*/ 145590 w 205473"/>
              <a:gd name="connsiteY1" fmla="*/ 0 h 135883"/>
              <a:gd name="connsiteX2" fmla="*/ 0 w 205473"/>
              <a:gd name="connsiteY2" fmla="*/ 12935 h 135883"/>
              <a:gd name="connsiteX3" fmla="*/ 75095 w 205473"/>
              <a:gd name="connsiteY3" fmla="*/ 120977 h 135883"/>
              <a:gd name="connsiteX4" fmla="*/ 205473 w 205473"/>
              <a:gd name="connsiteY4" fmla="*/ 135884 h 13588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05473" h="135883">
                <a:moveTo>
                  <a:pt x="205473" y="135884"/>
                </a:moveTo>
                <a:lnTo>
                  <a:pt x="145590" y="0"/>
                </a:lnTo>
                <a:lnTo>
                  <a:pt x="0" y="12935"/>
                </a:lnTo>
                <a:lnTo>
                  <a:pt x="75095" y="120977"/>
                </a:lnTo>
                <a:lnTo>
                  <a:pt x="205473" y="135884"/>
                </a:lnTo>
                <a:close/>
              </a:path>
            </a:pathLst>
          </a:custGeom>
          <a:solidFill>
            <a:srgbClr val="00B4D8"/>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 name="Freeform: Shape 17">
            <a:extLst>
              <a:ext uri="{FF2B5EF4-FFF2-40B4-BE49-F238E27FC236}">
                <a16:creationId xmlns:a16="http://schemas.microsoft.com/office/drawing/2014/main" id="{FB5CC76D-DC5C-454E-8536-B3F5C283B858}"/>
              </a:ext>
            </a:extLst>
          </xdr:cNvPr>
          <xdr:cNvSpPr/>
        </xdr:nvSpPr>
        <xdr:spPr>
          <a:xfrm>
            <a:off x="5622500" y="3505789"/>
            <a:ext cx="197024" cy="520160"/>
          </a:xfrm>
          <a:custGeom>
            <a:avLst/>
            <a:gdLst>
              <a:gd name="connsiteX0" fmla="*/ 131550 w 197024"/>
              <a:gd name="connsiteY0" fmla="*/ 520160 h 520160"/>
              <a:gd name="connsiteX1" fmla="*/ 197025 w 197024"/>
              <a:gd name="connsiteY1" fmla="*/ 520160 h 520160"/>
              <a:gd name="connsiteX2" fmla="*/ 197025 w 197024"/>
              <a:gd name="connsiteY2" fmla="*/ 61970 h 520160"/>
              <a:gd name="connsiteX3" fmla="*/ 59312 w 197024"/>
              <a:gd name="connsiteY3" fmla="*/ 0 h 520160"/>
              <a:gd name="connsiteX4" fmla="*/ 114586 w 197024"/>
              <a:gd name="connsiteY4" fmla="*/ 425472 h 520160"/>
              <a:gd name="connsiteX5" fmla="*/ 42177 w 197024"/>
              <a:gd name="connsiteY5" fmla="*/ 235353 h 520160"/>
              <a:gd name="connsiteX6" fmla="*/ 0 w 197024"/>
              <a:gd name="connsiteY6" fmla="*/ 295018 h 520160"/>
              <a:gd name="connsiteX7" fmla="*/ 131550 w 197024"/>
              <a:gd name="connsiteY7" fmla="*/ 520160 h 5201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97024" h="520160">
                <a:moveTo>
                  <a:pt x="131550" y="520160"/>
                </a:moveTo>
                <a:lnTo>
                  <a:pt x="197025" y="520160"/>
                </a:lnTo>
                <a:lnTo>
                  <a:pt x="197025" y="61970"/>
                </a:lnTo>
                <a:lnTo>
                  <a:pt x="59312" y="0"/>
                </a:lnTo>
                <a:lnTo>
                  <a:pt x="114586" y="425472"/>
                </a:lnTo>
                <a:lnTo>
                  <a:pt x="42177" y="235353"/>
                </a:lnTo>
                <a:lnTo>
                  <a:pt x="0" y="295018"/>
                </a:lnTo>
                <a:lnTo>
                  <a:pt x="131550" y="520160"/>
                </a:lnTo>
                <a:close/>
              </a:path>
            </a:pathLst>
          </a:custGeom>
          <a:solidFill>
            <a:srgbClr val="023E8A"/>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 name="Freeform: Shape 18">
            <a:extLst>
              <a:ext uri="{FF2B5EF4-FFF2-40B4-BE49-F238E27FC236}">
                <a16:creationId xmlns:a16="http://schemas.microsoft.com/office/drawing/2014/main" id="{7515484E-2632-42A8-8F6B-8BF6CE7F7C47}"/>
              </a:ext>
            </a:extLst>
          </xdr:cNvPr>
          <xdr:cNvSpPr/>
        </xdr:nvSpPr>
        <xdr:spPr>
          <a:xfrm>
            <a:off x="5516382" y="3820067"/>
            <a:ext cx="193538" cy="205882"/>
          </a:xfrm>
          <a:custGeom>
            <a:avLst/>
            <a:gdLst>
              <a:gd name="connsiteX0" fmla="*/ 193538 w 193538"/>
              <a:gd name="connsiteY0" fmla="*/ 205883 h 205882"/>
              <a:gd name="connsiteX1" fmla="*/ 73247 w 193538"/>
              <a:gd name="connsiteY1" fmla="*/ 0 h 205882"/>
              <a:gd name="connsiteX2" fmla="*/ 0 w 193538"/>
              <a:gd name="connsiteY2" fmla="*/ 7791 h 205882"/>
              <a:gd name="connsiteX3" fmla="*/ 158296 w 193538"/>
              <a:gd name="connsiteY3" fmla="*/ 205883 h 205882"/>
              <a:gd name="connsiteX4" fmla="*/ 193538 w 193538"/>
              <a:gd name="connsiteY4" fmla="*/ 205883 h 20588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3538" h="205882">
                <a:moveTo>
                  <a:pt x="193538" y="205883"/>
                </a:moveTo>
                <a:lnTo>
                  <a:pt x="73247" y="0"/>
                </a:lnTo>
                <a:lnTo>
                  <a:pt x="0" y="7791"/>
                </a:lnTo>
                <a:lnTo>
                  <a:pt x="158296" y="205883"/>
                </a:lnTo>
                <a:lnTo>
                  <a:pt x="193538" y="205883"/>
                </a:lnTo>
                <a:close/>
              </a:path>
            </a:pathLst>
          </a:custGeom>
          <a:solidFill>
            <a:srgbClr val="023E8A"/>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0" name="Freeform: Shape 19">
            <a:extLst>
              <a:ext uri="{FF2B5EF4-FFF2-40B4-BE49-F238E27FC236}">
                <a16:creationId xmlns:a16="http://schemas.microsoft.com/office/drawing/2014/main" id="{950D4235-0691-4792-BB30-6A2BF694D8FA}"/>
              </a:ext>
            </a:extLst>
          </xdr:cNvPr>
          <xdr:cNvSpPr/>
        </xdr:nvSpPr>
        <xdr:spPr>
          <a:xfrm>
            <a:off x="5976716" y="3752030"/>
            <a:ext cx="273129" cy="273919"/>
          </a:xfrm>
          <a:custGeom>
            <a:avLst/>
            <a:gdLst>
              <a:gd name="connsiteX0" fmla="*/ 0 w 273129"/>
              <a:gd name="connsiteY0" fmla="*/ 273920 h 273919"/>
              <a:gd name="connsiteX1" fmla="*/ 41272 w 273129"/>
              <a:gd name="connsiteY1" fmla="*/ 273920 h 273919"/>
              <a:gd name="connsiteX2" fmla="*/ 273129 w 273129"/>
              <a:gd name="connsiteY2" fmla="*/ 12440 h 273919"/>
              <a:gd name="connsiteX3" fmla="*/ 164382 w 273129"/>
              <a:gd name="connsiteY3" fmla="*/ 0 h 273919"/>
              <a:gd name="connsiteX4" fmla="*/ 0 w 273129"/>
              <a:gd name="connsiteY4" fmla="*/ 273920 h 27391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3129" h="273919">
                <a:moveTo>
                  <a:pt x="0" y="273920"/>
                </a:moveTo>
                <a:lnTo>
                  <a:pt x="41272" y="273920"/>
                </a:lnTo>
                <a:lnTo>
                  <a:pt x="273129" y="12440"/>
                </a:lnTo>
                <a:lnTo>
                  <a:pt x="164382" y="0"/>
                </a:lnTo>
                <a:lnTo>
                  <a:pt x="0" y="273920"/>
                </a:lnTo>
                <a:close/>
              </a:path>
            </a:pathLst>
          </a:custGeom>
          <a:solidFill>
            <a:srgbClr val="023E8A"/>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 name="Freeform: Shape 20">
            <a:extLst>
              <a:ext uri="{FF2B5EF4-FFF2-40B4-BE49-F238E27FC236}">
                <a16:creationId xmlns:a16="http://schemas.microsoft.com/office/drawing/2014/main" id="{063EBFE9-61D6-4296-B540-8C6CA51F145D}"/>
              </a:ext>
            </a:extLst>
          </xdr:cNvPr>
          <xdr:cNvSpPr/>
        </xdr:nvSpPr>
        <xdr:spPr>
          <a:xfrm>
            <a:off x="5499828" y="3699842"/>
            <a:ext cx="141189" cy="91459"/>
          </a:xfrm>
          <a:custGeom>
            <a:avLst/>
            <a:gdLst>
              <a:gd name="connsiteX0" fmla="*/ 141189 w 141189"/>
              <a:gd name="connsiteY0" fmla="*/ 8763 h 91459"/>
              <a:gd name="connsiteX1" fmla="*/ 40062 w 141189"/>
              <a:gd name="connsiteY1" fmla="*/ 0 h 91459"/>
              <a:gd name="connsiteX2" fmla="*/ 0 w 141189"/>
              <a:gd name="connsiteY2" fmla="*/ 91459 h 91459"/>
              <a:gd name="connsiteX3" fmla="*/ 89459 w 141189"/>
              <a:gd name="connsiteY3" fmla="*/ 81953 h 91459"/>
              <a:gd name="connsiteX4" fmla="*/ 141189 w 141189"/>
              <a:gd name="connsiteY4" fmla="*/ 8763 h 9145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41189" h="91459">
                <a:moveTo>
                  <a:pt x="141189" y="8763"/>
                </a:moveTo>
                <a:lnTo>
                  <a:pt x="40062" y="0"/>
                </a:lnTo>
                <a:lnTo>
                  <a:pt x="0" y="91459"/>
                </a:lnTo>
                <a:lnTo>
                  <a:pt x="89459" y="81953"/>
                </a:lnTo>
                <a:lnTo>
                  <a:pt x="141189" y="8763"/>
                </a:lnTo>
                <a:close/>
              </a:path>
            </a:pathLst>
          </a:custGeom>
          <a:solidFill>
            <a:srgbClr val="00B4D8"/>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 name="Rectangle: Rounded Corners 21">
            <a:extLst>
              <a:ext uri="{FF2B5EF4-FFF2-40B4-BE49-F238E27FC236}">
                <a16:creationId xmlns:a16="http://schemas.microsoft.com/office/drawing/2014/main" id="{BE32349D-8F5E-4A7D-BA37-90B5D6430708}"/>
              </a:ext>
            </a:extLst>
          </xdr:cNvPr>
          <xdr:cNvSpPr/>
        </xdr:nvSpPr>
        <xdr:spPr>
          <a:xfrm>
            <a:off x="5491651" y="4027045"/>
            <a:ext cx="655818" cy="45719"/>
          </a:xfrm>
          <a:prstGeom prst="roundRect">
            <a:avLst/>
          </a:prstGeom>
          <a:solidFill>
            <a:schemeClr val="accent1">
              <a:lumMod val="60000"/>
              <a:lumOff val="40000"/>
            </a:schemeClr>
          </a:solidFill>
          <a:ln>
            <a:noFill/>
          </a:ln>
          <a:effectLst>
            <a:outerShdw blurRad="190500" dist="228600" dir="2700000" algn="ctr">
              <a:srgbClr val="000000">
                <a:alpha val="30000"/>
              </a:srgbClr>
            </a:outerShdw>
          </a:effectLst>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23</xdr:col>
      <xdr:colOff>313819</xdr:colOff>
      <xdr:row>5</xdr:row>
      <xdr:rowOff>101697</xdr:rowOff>
    </xdr:from>
    <xdr:to>
      <xdr:col>24</xdr:col>
      <xdr:colOff>540039</xdr:colOff>
      <xdr:row>8</xdr:row>
      <xdr:rowOff>161829</xdr:rowOff>
    </xdr:to>
    <xdr:grpSp>
      <xdr:nvGrpSpPr>
        <xdr:cNvPr id="23" name="Group 22">
          <a:extLst>
            <a:ext uri="{FF2B5EF4-FFF2-40B4-BE49-F238E27FC236}">
              <a16:creationId xmlns:a16="http://schemas.microsoft.com/office/drawing/2014/main" id="{A2BD33F2-EF56-405D-A633-6BEA99BE6200}"/>
            </a:ext>
          </a:extLst>
        </xdr:cNvPr>
        <xdr:cNvGrpSpPr/>
      </xdr:nvGrpSpPr>
      <xdr:grpSpPr>
        <a:xfrm>
          <a:off x="19486283" y="1666518"/>
          <a:ext cx="756899" cy="631632"/>
          <a:chOff x="1083915" y="4628317"/>
          <a:chExt cx="1197629" cy="1198902"/>
        </a:xfrm>
        <a:solidFill>
          <a:srgbClr val="FB8500"/>
        </a:solidFill>
        <a:scene3d>
          <a:camera prst="orthographicFront">
            <a:rot lat="0" lon="0" rev="0"/>
          </a:camera>
          <a:lightRig rig="soft" dir="t">
            <a:rot lat="0" lon="0" rev="0"/>
          </a:lightRig>
        </a:scene3d>
      </xdr:grpSpPr>
      <xdr:sp macro="" textlink="">
        <xdr:nvSpPr>
          <xdr:cNvPr id="24" name="Freeform: Shape 23">
            <a:extLst>
              <a:ext uri="{FF2B5EF4-FFF2-40B4-BE49-F238E27FC236}">
                <a16:creationId xmlns:a16="http://schemas.microsoft.com/office/drawing/2014/main" id="{06BE78E3-4B0D-4E0C-B17B-3246173DF7CC}"/>
              </a:ext>
            </a:extLst>
          </xdr:cNvPr>
          <xdr:cNvSpPr/>
        </xdr:nvSpPr>
        <xdr:spPr>
          <a:xfrm>
            <a:off x="1519189" y="4628317"/>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5" name="Freeform: Shape 24">
            <a:extLst>
              <a:ext uri="{FF2B5EF4-FFF2-40B4-BE49-F238E27FC236}">
                <a16:creationId xmlns:a16="http://schemas.microsoft.com/office/drawing/2014/main" id="{012F610C-3502-4341-8D87-41F8BE622814}"/>
              </a:ext>
            </a:extLst>
          </xdr:cNvPr>
          <xdr:cNvSpPr/>
        </xdr:nvSpPr>
        <xdr:spPr>
          <a:xfrm>
            <a:off x="1519189" y="5060204"/>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 name="Freeform: Shape 25">
            <a:extLst>
              <a:ext uri="{FF2B5EF4-FFF2-40B4-BE49-F238E27FC236}">
                <a16:creationId xmlns:a16="http://schemas.microsoft.com/office/drawing/2014/main" id="{6F3D0E1D-7D45-4979-A971-18AC57D5B2F6}"/>
              </a:ext>
            </a:extLst>
          </xdr:cNvPr>
          <xdr:cNvSpPr/>
        </xdr:nvSpPr>
        <xdr:spPr>
          <a:xfrm>
            <a:off x="1519189" y="5492092"/>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 name="Freeform: Shape 26">
            <a:extLst>
              <a:ext uri="{FF2B5EF4-FFF2-40B4-BE49-F238E27FC236}">
                <a16:creationId xmlns:a16="http://schemas.microsoft.com/office/drawing/2014/main" id="{54059244-C2D6-455F-8B62-B5DE262F85BC}"/>
              </a:ext>
            </a:extLst>
          </xdr:cNvPr>
          <xdr:cNvSpPr/>
        </xdr:nvSpPr>
        <xdr:spPr>
          <a:xfrm>
            <a:off x="1957629" y="4639529"/>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 name="Freeform: Shape 27">
            <a:extLst>
              <a:ext uri="{FF2B5EF4-FFF2-40B4-BE49-F238E27FC236}">
                <a16:creationId xmlns:a16="http://schemas.microsoft.com/office/drawing/2014/main" id="{4E7C9CDE-2803-4C03-87B6-45EE80610B69}"/>
              </a:ext>
            </a:extLst>
          </xdr:cNvPr>
          <xdr:cNvSpPr/>
        </xdr:nvSpPr>
        <xdr:spPr>
          <a:xfrm>
            <a:off x="1957629" y="5071416"/>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9" name="Freeform: Shape 28">
            <a:extLst>
              <a:ext uri="{FF2B5EF4-FFF2-40B4-BE49-F238E27FC236}">
                <a16:creationId xmlns:a16="http://schemas.microsoft.com/office/drawing/2014/main" id="{F4C850A0-FA59-4B85-BE6F-A8CDB860232D}"/>
              </a:ext>
            </a:extLst>
          </xdr:cNvPr>
          <xdr:cNvSpPr/>
        </xdr:nvSpPr>
        <xdr:spPr>
          <a:xfrm>
            <a:off x="1957629" y="5503304"/>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0" name="Freeform: Shape 29">
            <a:extLst>
              <a:ext uri="{FF2B5EF4-FFF2-40B4-BE49-F238E27FC236}">
                <a16:creationId xmlns:a16="http://schemas.microsoft.com/office/drawing/2014/main" id="{F54A491E-FFA6-40B9-9836-81F9E823A6DC}"/>
              </a:ext>
            </a:extLst>
          </xdr:cNvPr>
          <xdr:cNvSpPr/>
        </xdr:nvSpPr>
        <xdr:spPr>
          <a:xfrm>
            <a:off x="1083915" y="4628317"/>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 name="Freeform: Shape 30">
            <a:extLst>
              <a:ext uri="{FF2B5EF4-FFF2-40B4-BE49-F238E27FC236}">
                <a16:creationId xmlns:a16="http://schemas.microsoft.com/office/drawing/2014/main" id="{A379A1E6-3C6E-4839-B21F-67C89192BBC3}"/>
              </a:ext>
            </a:extLst>
          </xdr:cNvPr>
          <xdr:cNvSpPr/>
        </xdr:nvSpPr>
        <xdr:spPr>
          <a:xfrm>
            <a:off x="1083915" y="5060204"/>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 name="Freeform: Shape 31">
            <a:extLst>
              <a:ext uri="{FF2B5EF4-FFF2-40B4-BE49-F238E27FC236}">
                <a16:creationId xmlns:a16="http://schemas.microsoft.com/office/drawing/2014/main" id="{C188C37F-4A3C-4529-8C89-13D3897CD28C}"/>
              </a:ext>
            </a:extLst>
          </xdr:cNvPr>
          <xdr:cNvSpPr/>
        </xdr:nvSpPr>
        <xdr:spPr>
          <a:xfrm>
            <a:off x="1083915" y="5492092"/>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28</xdr:col>
      <xdr:colOff>75622</xdr:colOff>
      <xdr:row>5</xdr:row>
      <xdr:rowOff>87168</xdr:rowOff>
    </xdr:from>
    <xdr:to>
      <xdr:col>29</xdr:col>
      <xdr:colOff>599787</xdr:colOff>
      <xdr:row>9</xdr:row>
      <xdr:rowOff>144417</xdr:rowOff>
    </xdr:to>
    <xdr:grpSp>
      <xdr:nvGrpSpPr>
        <xdr:cNvPr id="33" name="Group 32">
          <a:extLst>
            <a:ext uri="{FF2B5EF4-FFF2-40B4-BE49-F238E27FC236}">
              <a16:creationId xmlns:a16="http://schemas.microsoft.com/office/drawing/2014/main" id="{77B59BAF-FEC9-4AA8-B015-2AA576D7E459}"/>
            </a:ext>
          </a:extLst>
        </xdr:cNvPr>
        <xdr:cNvGrpSpPr>
          <a:grpSpLocks noChangeAspect="1"/>
        </xdr:cNvGrpSpPr>
      </xdr:nvGrpSpPr>
      <xdr:grpSpPr>
        <a:xfrm>
          <a:off x="23724836" y="1651989"/>
          <a:ext cx="1054844" cy="819249"/>
          <a:chOff x="819415" y="-6320922"/>
          <a:chExt cx="3494719" cy="3448208"/>
        </a:xfrm>
        <a:scene3d>
          <a:camera prst="orthographicFront">
            <a:rot lat="0" lon="0" rev="0"/>
          </a:camera>
          <a:lightRig rig="balanced" dir="t">
            <a:rot lat="0" lon="0" rev="8700000"/>
          </a:lightRig>
        </a:scene3d>
      </xdr:grpSpPr>
      <xdr:sp macro="" textlink="">
        <xdr:nvSpPr>
          <xdr:cNvPr id="34" name="Octagon 33">
            <a:extLst>
              <a:ext uri="{FF2B5EF4-FFF2-40B4-BE49-F238E27FC236}">
                <a16:creationId xmlns:a16="http://schemas.microsoft.com/office/drawing/2014/main" id="{33A564EC-3E08-480B-A32D-C0F95BC0C9FF}"/>
              </a:ext>
            </a:extLst>
          </xdr:cNvPr>
          <xdr:cNvSpPr/>
        </xdr:nvSpPr>
        <xdr:spPr>
          <a:xfrm>
            <a:off x="819415" y="-6320921"/>
            <a:ext cx="3494719" cy="3448207"/>
          </a:xfrm>
          <a:prstGeom prst="octagon">
            <a:avLst>
              <a:gd name="adj" fmla="val 13958"/>
            </a:avLst>
          </a:prstGeom>
          <a:pattFill prst="dkHorz">
            <a:fgClr>
              <a:srgbClr val="023E8A"/>
            </a:fgClr>
            <a:bgClr>
              <a:schemeClr val="accent5">
                <a:lumMod val="60000"/>
                <a:lumOff val="40000"/>
              </a:schemeClr>
            </a:bgClr>
          </a:pattFill>
          <a:ln>
            <a:noFill/>
          </a:ln>
          <a:effectLst>
            <a:outerShdw blurRad="44450" dist="27940" dir="5400000" algn="ctr">
              <a:srgbClr val="000000">
                <a:alpha val="32000"/>
              </a:srgbClr>
            </a:outerShdw>
          </a:effectLst>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35" name="Picture 34">
            <a:extLst>
              <a:ext uri="{FF2B5EF4-FFF2-40B4-BE49-F238E27FC236}">
                <a16:creationId xmlns:a16="http://schemas.microsoft.com/office/drawing/2014/main" id="{2D65D695-F6BB-4CE3-8F95-08DB58C33CFC}"/>
              </a:ext>
            </a:extLst>
          </xdr:cNvPr>
          <xdr:cNvPicPr>
            <a:picLocks noChangeAspect="1"/>
          </xdr:cNvPicPr>
        </xdr:nvPicPr>
        <xdr:blipFill>
          <a:blip xmlns:r="http://schemas.openxmlformats.org/officeDocument/2006/relationships" r:embed="rId1"/>
          <a:stretch>
            <a:fillRect/>
          </a:stretch>
        </xdr:blipFill>
        <xdr:spPr>
          <a:xfrm>
            <a:off x="1646335" y="-6320921"/>
            <a:ext cx="148309" cy="3448207"/>
          </a:xfrm>
          <a:prstGeom prst="rect">
            <a:avLst/>
          </a:prstGeom>
          <a:ln>
            <a:noFill/>
          </a:ln>
          <a:effectLst>
            <a:outerShdw blurRad="44450" dist="27940" dir="5400000" algn="ctr">
              <a:srgbClr val="000000">
                <a:alpha val="32000"/>
              </a:srgbClr>
            </a:outerShdw>
          </a:effectLst>
          <a:sp3d>
            <a:bevelT w="190500" h="38100"/>
          </a:sp3d>
        </xdr:spPr>
      </xdr:pic>
      <xdr:pic>
        <xdr:nvPicPr>
          <xdr:cNvPr id="36" name="Picture 35">
            <a:extLst>
              <a:ext uri="{FF2B5EF4-FFF2-40B4-BE49-F238E27FC236}">
                <a16:creationId xmlns:a16="http://schemas.microsoft.com/office/drawing/2014/main" id="{15B4B464-6D2D-4384-BF5C-535AE435E53E}"/>
              </a:ext>
            </a:extLst>
          </xdr:cNvPr>
          <xdr:cNvPicPr>
            <a:picLocks noChangeAspect="1"/>
          </xdr:cNvPicPr>
        </xdr:nvPicPr>
        <xdr:blipFill>
          <a:blip xmlns:r="http://schemas.openxmlformats.org/officeDocument/2006/relationships" r:embed="rId1"/>
          <a:stretch>
            <a:fillRect/>
          </a:stretch>
        </xdr:blipFill>
        <xdr:spPr>
          <a:xfrm>
            <a:off x="3300724" y="-6320922"/>
            <a:ext cx="148309" cy="3448207"/>
          </a:xfrm>
          <a:prstGeom prst="rect">
            <a:avLst/>
          </a:prstGeom>
          <a:ln>
            <a:noFill/>
          </a:ln>
          <a:effectLst>
            <a:outerShdw blurRad="44450" dist="27940" dir="5400000" algn="ctr">
              <a:srgbClr val="000000">
                <a:alpha val="32000"/>
              </a:srgbClr>
            </a:outerShdw>
          </a:effectLst>
          <a:sp3d>
            <a:bevelT w="190500" h="38100"/>
          </a:sp3d>
        </xdr:spPr>
      </xdr:pic>
    </xdr:grpSp>
    <xdr:clientData/>
  </xdr:twoCellAnchor>
  <xdr:twoCellAnchor>
    <xdr:from>
      <xdr:col>33</xdr:col>
      <xdr:colOff>2886</xdr:colOff>
      <xdr:row>6</xdr:row>
      <xdr:rowOff>36368</xdr:rowOff>
    </xdr:from>
    <xdr:to>
      <xdr:col>34</xdr:col>
      <xdr:colOff>800045</xdr:colOff>
      <xdr:row>9</xdr:row>
      <xdr:rowOff>49123</xdr:rowOff>
    </xdr:to>
    <xdr:grpSp>
      <xdr:nvGrpSpPr>
        <xdr:cNvPr id="37" name="Group 36">
          <a:extLst>
            <a:ext uri="{FF2B5EF4-FFF2-40B4-BE49-F238E27FC236}">
              <a16:creationId xmlns:a16="http://schemas.microsoft.com/office/drawing/2014/main" id="{FCA5FB4C-C25E-47B0-B650-E31E0B772123}"/>
            </a:ext>
          </a:extLst>
        </xdr:cNvPr>
        <xdr:cNvGrpSpPr/>
      </xdr:nvGrpSpPr>
      <xdr:grpSpPr>
        <a:xfrm>
          <a:off x="28591493" y="1791689"/>
          <a:ext cx="1327838" cy="584255"/>
          <a:chOff x="8311738" y="2981263"/>
          <a:chExt cx="1146697" cy="558855"/>
        </a:xfrm>
        <a:effectLst>
          <a:outerShdw blurRad="50800" dist="38100" dir="5400000" algn="t" rotWithShape="0">
            <a:prstClr val="black">
              <a:alpha val="40000"/>
            </a:prstClr>
          </a:outerShdw>
        </a:effectLst>
        <a:scene3d>
          <a:camera prst="orthographicFront">
            <a:rot lat="0" lon="0" rev="0"/>
          </a:camera>
          <a:lightRig rig="balanced" dir="t">
            <a:rot lat="0" lon="0" rev="8700000"/>
          </a:lightRig>
        </a:scene3d>
      </xdr:grpSpPr>
      <xdr:sp macro="" textlink="">
        <xdr:nvSpPr>
          <xdr:cNvPr id="38" name="Freeform: Shape 37">
            <a:extLst>
              <a:ext uri="{FF2B5EF4-FFF2-40B4-BE49-F238E27FC236}">
                <a16:creationId xmlns:a16="http://schemas.microsoft.com/office/drawing/2014/main" id="{3EBD6A4F-3A9A-49A2-AFCD-D674082B02C1}"/>
              </a:ext>
            </a:extLst>
          </xdr:cNvPr>
          <xdr:cNvSpPr/>
        </xdr:nvSpPr>
        <xdr:spPr>
          <a:xfrm>
            <a:off x="8755072" y="3170940"/>
            <a:ext cx="260029" cy="146211"/>
          </a:xfrm>
          <a:custGeom>
            <a:avLst/>
            <a:gdLst>
              <a:gd name="connsiteX0" fmla="*/ 0 w 254701"/>
              <a:gd name="connsiteY0" fmla="*/ 143215 h 143215"/>
              <a:gd name="connsiteX1" fmla="*/ 254701 w 254701"/>
              <a:gd name="connsiteY1" fmla="*/ 143215 h 143215"/>
              <a:gd name="connsiteX2" fmla="*/ 236334 w 254701"/>
              <a:gd name="connsiteY2" fmla="*/ 0 h 143215"/>
              <a:gd name="connsiteX3" fmla="*/ 18367 w 254701"/>
              <a:gd name="connsiteY3" fmla="*/ 0 h 143215"/>
              <a:gd name="connsiteX4" fmla="*/ 0 w 254701"/>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54701" h="143215">
                <a:moveTo>
                  <a:pt x="0" y="143215"/>
                </a:moveTo>
                <a:lnTo>
                  <a:pt x="254701" y="143215"/>
                </a:lnTo>
                <a:lnTo>
                  <a:pt x="236334" y="0"/>
                </a:lnTo>
                <a:lnTo>
                  <a:pt x="18367" y="0"/>
                </a:lnTo>
                <a:lnTo>
                  <a:pt x="0" y="143215"/>
                </a:lnTo>
                <a:close/>
              </a:path>
            </a:pathLst>
          </a:custGeom>
          <a:solidFill>
            <a:srgbClr val="023047"/>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9" name="Freeform: Shape 38">
            <a:extLst>
              <a:ext uri="{FF2B5EF4-FFF2-40B4-BE49-F238E27FC236}">
                <a16:creationId xmlns:a16="http://schemas.microsoft.com/office/drawing/2014/main" id="{A810E25B-DA3B-4DC6-86B1-E847464F0967}"/>
              </a:ext>
            </a:extLst>
          </xdr:cNvPr>
          <xdr:cNvSpPr/>
        </xdr:nvSpPr>
        <xdr:spPr>
          <a:xfrm>
            <a:off x="9033352" y="2981263"/>
            <a:ext cx="232213" cy="128843"/>
          </a:xfrm>
          <a:custGeom>
            <a:avLst/>
            <a:gdLst>
              <a:gd name="connsiteX0" fmla="*/ 16178 w 227455"/>
              <a:gd name="connsiteY0" fmla="*/ 126204 h 126203"/>
              <a:gd name="connsiteX1" fmla="*/ 227455 w 227455"/>
              <a:gd name="connsiteY1" fmla="*/ 126204 h 126203"/>
              <a:gd name="connsiteX2" fmla="*/ 170670 w 227455"/>
              <a:gd name="connsiteY2" fmla="*/ 0 h 126203"/>
              <a:gd name="connsiteX3" fmla="*/ 0 w 227455"/>
              <a:gd name="connsiteY3" fmla="*/ 0 h 126203"/>
              <a:gd name="connsiteX4" fmla="*/ 16178 w 227455"/>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27455" h="126203">
                <a:moveTo>
                  <a:pt x="16178" y="126204"/>
                </a:moveTo>
                <a:lnTo>
                  <a:pt x="227455" y="126204"/>
                </a:lnTo>
                <a:lnTo>
                  <a:pt x="170670" y="0"/>
                </a:lnTo>
                <a:lnTo>
                  <a:pt x="0" y="0"/>
                </a:lnTo>
                <a:lnTo>
                  <a:pt x="16178" y="126204"/>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0" name="Freeform: Shape 39">
            <a:extLst>
              <a:ext uri="{FF2B5EF4-FFF2-40B4-BE49-F238E27FC236}">
                <a16:creationId xmlns:a16="http://schemas.microsoft.com/office/drawing/2014/main" id="{AE2A6F26-29B1-43E7-84F9-222D0A17CBFE}"/>
              </a:ext>
            </a:extLst>
          </xdr:cNvPr>
          <xdr:cNvSpPr/>
        </xdr:nvSpPr>
        <xdr:spPr>
          <a:xfrm>
            <a:off x="9057669" y="3170940"/>
            <a:ext cx="301075" cy="146211"/>
          </a:xfrm>
          <a:custGeom>
            <a:avLst/>
            <a:gdLst>
              <a:gd name="connsiteX0" fmla="*/ 18367 w 294906"/>
              <a:gd name="connsiteY0" fmla="*/ 143215 h 143215"/>
              <a:gd name="connsiteX1" fmla="*/ 294907 w 294906"/>
              <a:gd name="connsiteY1" fmla="*/ 143215 h 143215"/>
              <a:gd name="connsiteX2" fmla="*/ 230465 w 294906"/>
              <a:gd name="connsiteY2" fmla="*/ 0 h 143215"/>
              <a:gd name="connsiteX3" fmla="*/ 0 w 294906"/>
              <a:gd name="connsiteY3" fmla="*/ 0 h 143215"/>
              <a:gd name="connsiteX4" fmla="*/ 18367 w 294906"/>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4906" h="143215">
                <a:moveTo>
                  <a:pt x="18367" y="143215"/>
                </a:moveTo>
                <a:lnTo>
                  <a:pt x="294907" y="143215"/>
                </a:lnTo>
                <a:lnTo>
                  <a:pt x="230465" y="0"/>
                </a:lnTo>
                <a:lnTo>
                  <a:pt x="0" y="0"/>
                </a:lnTo>
                <a:lnTo>
                  <a:pt x="18367" y="143215"/>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 name="Freeform: Shape 40">
            <a:extLst>
              <a:ext uri="{FF2B5EF4-FFF2-40B4-BE49-F238E27FC236}">
                <a16:creationId xmlns:a16="http://schemas.microsoft.com/office/drawing/2014/main" id="{952E95BD-CFF7-4E05-A52E-F148A9F09348}"/>
              </a:ext>
            </a:extLst>
          </xdr:cNvPr>
          <xdr:cNvSpPr/>
        </xdr:nvSpPr>
        <xdr:spPr>
          <a:xfrm>
            <a:off x="9084223" y="3377984"/>
            <a:ext cx="374212" cy="162134"/>
          </a:xfrm>
          <a:custGeom>
            <a:avLst/>
            <a:gdLst>
              <a:gd name="connsiteX0" fmla="*/ 0 w 366544"/>
              <a:gd name="connsiteY0" fmla="*/ 0 h 158812"/>
              <a:gd name="connsiteX1" fmla="*/ 20349 w 366544"/>
              <a:gd name="connsiteY1" fmla="*/ 158812 h 158812"/>
              <a:gd name="connsiteX2" fmla="*/ 366530 w 366544"/>
              <a:gd name="connsiteY2" fmla="*/ 158812 h 158812"/>
              <a:gd name="connsiteX3" fmla="*/ 366530 w 366544"/>
              <a:gd name="connsiteY3" fmla="*/ 157397 h 158812"/>
              <a:gd name="connsiteX4" fmla="*/ 366545 w 366544"/>
              <a:gd name="connsiteY4" fmla="*/ 157397 h 158812"/>
              <a:gd name="connsiteX5" fmla="*/ 295712 w 366544"/>
              <a:gd name="connsiteY5" fmla="*/ 0 h 158812"/>
              <a:gd name="connsiteX6" fmla="*/ 0 w 366544"/>
              <a:gd name="connsiteY6" fmla="*/ 0 h 158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66544" h="158812">
                <a:moveTo>
                  <a:pt x="0" y="0"/>
                </a:moveTo>
                <a:lnTo>
                  <a:pt x="20349" y="158812"/>
                </a:lnTo>
                <a:lnTo>
                  <a:pt x="366530" y="158812"/>
                </a:lnTo>
                <a:lnTo>
                  <a:pt x="366530" y="157397"/>
                </a:lnTo>
                <a:lnTo>
                  <a:pt x="366545" y="157397"/>
                </a:lnTo>
                <a:lnTo>
                  <a:pt x="295712" y="0"/>
                </a:lnTo>
                <a:lnTo>
                  <a:pt x="0" y="0"/>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 name="Freeform: Shape 41">
            <a:extLst>
              <a:ext uri="{FF2B5EF4-FFF2-40B4-BE49-F238E27FC236}">
                <a16:creationId xmlns:a16="http://schemas.microsoft.com/office/drawing/2014/main" id="{48099A54-CE05-4E03-A4D9-315D74D8EBF7}"/>
              </a:ext>
            </a:extLst>
          </xdr:cNvPr>
          <xdr:cNvSpPr/>
        </xdr:nvSpPr>
        <xdr:spPr>
          <a:xfrm>
            <a:off x="8781610" y="2981263"/>
            <a:ext cx="206937" cy="128843"/>
          </a:xfrm>
          <a:custGeom>
            <a:avLst/>
            <a:gdLst>
              <a:gd name="connsiteX0" fmla="*/ 0 w 202697"/>
              <a:gd name="connsiteY0" fmla="*/ 126204 h 126203"/>
              <a:gd name="connsiteX1" fmla="*/ 202697 w 202697"/>
              <a:gd name="connsiteY1" fmla="*/ 126204 h 126203"/>
              <a:gd name="connsiteX2" fmla="*/ 186520 w 202697"/>
              <a:gd name="connsiteY2" fmla="*/ 0 h 126203"/>
              <a:gd name="connsiteX3" fmla="*/ 16178 w 202697"/>
              <a:gd name="connsiteY3" fmla="*/ 0 h 126203"/>
              <a:gd name="connsiteX4" fmla="*/ 0 w 202697"/>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02697" h="126203">
                <a:moveTo>
                  <a:pt x="0" y="126204"/>
                </a:moveTo>
                <a:lnTo>
                  <a:pt x="202697" y="126204"/>
                </a:lnTo>
                <a:lnTo>
                  <a:pt x="186520" y="0"/>
                </a:lnTo>
                <a:lnTo>
                  <a:pt x="16178" y="0"/>
                </a:lnTo>
                <a:lnTo>
                  <a:pt x="0" y="126204"/>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 name="Freeform: Shape 42">
            <a:extLst>
              <a:ext uri="{FF2B5EF4-FFF2-40B4-BE49-F238E27FC236}">
                <a16:creationId xmlns:a16="http://schemas.microsoft.com/office/drawing/2014/main" id="{76F6D025-0C89-4903-AE42-7DFBCDAFDEE3}"/>
              </a:ext>
            </a:extLst>
          </xdr:cNvPr>
          <xdr:cNvSpPr/>
        </xdr:nvSpPr>
        <xdr:spPr>
          <a:xfrm>
            <a:off x="8411443" y="3170940"/>
            <a:ext cx="301061" cy="146211"/>
          </a:xfrm>
          <a:custGeom>
            <a:avLst/>
            <a:gdLst>
              <a:gd name="connsiteX0" fmla="*/ 276525 w 294892"/>
              <a:gd name="connsiteY0" fmla="*/ 143215 h 143215"/>
              <a:gd name="connsiteX1" fmla="*/ 294892 w 294892"/>
              <a:gd name="connsiteY1" fmla="*/ 0 h 143215"/>
              <a:gd name="connsiteX2" fmla="*/ 64442 w 294892"/>
              <a:gd name="connsiteY2" fmla="*/ 0 h 143215"/>
              <a:gd name="connsiteX3" fmla="*/ 0 w 294892"/>
              <a:gd name="connsiteY3" fmla="*/ 143215 h 143215"/>
              <a:gd name="connsiteX4" fmla="*/ 276525 w 294892"/>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4892" h="143215">
                <a:moveTo>
                  <a:pt x="276525" y="143215"/>
                </a:moveTo>
                <a:lnTo>
                  <a:pt x="294892" y="0"/>
                </a:lnTo>
                <a:lnTo>
                  <a:pt x="64442" y="0"/>
                </a:lnTo>
                <a:lnTo>
                  <a:pt x="0" y="143215"/>
                </a:lnTo>
                <a:lnTo>
                  <a:pt x="276525" y="143215"/>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4" name="Freeform: Shape 43">
            <a:extLst>
              <a:ext uri="{FF2B5EF4-FFF2-40B4-BE49-F238E27FC236}">
                <a16:creationId xmlns:a16="http://schemas.microsoft.com/office/drawing/2014/main" id="{D2E5F6DF-1111-4692-918E-92B696267390}"/>
              </a:ext>
            </a:extLst>
          </xdr:cNvPr>
          <xdr:cNvSpPr/>
        </xdr:nvSpPr>
        <xdr:spPr>
          <a:xfrm>
            <a:off x="8726496" y="3377984"/>
            <a:ext cx="317181" cy="162134"/>
          </a:xfrm>
          <a:custGeom>
            <a:avLst/>
            <a:gdLst>
              <a:gd name="connsiteX0" fmla="*/ 310682 w 310682"/>
              <a:gd name="connsiteY0" fmla="*/ 158812 h 158812"/>
              <a:gd name="connsiteX1" fmla="*/ 290334 w 310682"/>
              <a:gd name="connsiteY1" fmla="*/ 0 h 158812"/>
              <a:gd name="connsiteX2" fmla="*/ 20364 w 310682"/>
              <a:gd name="connsiteY2" fmla="*/ 0 h 158812"/>
              <a:gd name="connsiteX3" fmla="*/ 0 w 310682"/>
              <a:gd name="connsiteY3" fmla="*/ 158812 h 158812"/>
              <a:gd name="connsiteX4" fmla="*/ 310682 w 310682"/>
              <a:gd name="connsiteY4" fmla="*/ 158812 h 1588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10682" h="158812">
                <a:moveTo>
                  <a:pt x="310682" y="158812"/>
                </a:moveTo>
                <a:lnTo>
                  <a:pt x="290334" y="0"/>
                </a:lnTo>
                <a:lnTo>
                  <a:pt x="20364" y="0"/>
                </a:lnTo>
                <a:lnTo>
                  <a:pt x="0" y="158812"/>
                </a:lnTo>
                <a:lnTo>
                  <a:pt x="310682" y="158812"/>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5" name="Freeform: Shape 44">
            <a:extLst>
              <a:ext uri="{FF2B5EF4-FFF2-40B4-BE49-F238E27FC236}">
                <a16:creationId xmlns:a16="http://schemas.microsoft.com/office/drawing/2014/main" id="{7E657297-A04F-4D71-9CE5-5417CB2845D4}"/>
              </a:ext>
            </a:extLst>
          </xdr:cNvPr>
          <xdr:cNvSpPr/>
        </xdr:nvSpPr>
        <xdr:spPr>
          <a:xfrm>
            <a:off x="8311738" y="3377984"/>
            <a:ext cx="374212" cy="162134"/>
          </a:xfrm>
          <a:custGeom>
            <a:avLst/>
            <a:gdLst>
              <a:gd name="connsiteX0" fmla="*/ 346196 w 366544"/>
              <a:gd name="connsiteY0" fmla="*/ 158812 h 158812"/>
              <a:gd name="connsiteX1" fmla="*/ 366545 w 366544"/>
              <a:gd name="connsiteY1" fmla="*/ 0 h 158812"/>
              <a:gd name="connsiteX2" fmla="*/ 70848 w 366544"/>
              <a:gd name="connsiteY2" fmla="*/ 0 h 158812"/>
              <a:gd name="connsiteX3" fmla="*/ 0 w 366544"/>
              <a:gd name="connsiteY3" fmla="*/ 157397 h 158812"/>
              <a:gd name="connsiteX4" fmla="*/ 0 w 366544"/>
              <a:gd name="connsiteY4" fmla="*/ 158812 h 158812"/>
              <a:gd name="connsiteX5" fmla="*/ 346196 w 366544"/>
              <a:gd name="connsiteY5" fmla="*/ 158812 h 158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66544" h="158812">
                <a:moveTo>
                  <a:pt x="346196" y="158812"/>
                </a:moveTo>
                <a:lnTo>
                  <a:pt x="366545" y="0"/>
                </a:lnTo>
                <a:lnTo>
                  <a:pt x="70848" y="0"/>
                </a:lnTo>
                <a:lnTo>
                  <a:pt x="0" y="157397"/>
                </a:lnTo>
                <a:lnTo>
                  <a:pt x="0" y="158812"/>
                </a:lnTo>
                <a:lnTo>
                  <a:pt x="346196" y="158812"/>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 name="Freeform: Shape 45">
            <a:extLst>
              <a:ext uri="{FF2B5EF4-FFF2-40B4-BE49-F238E27FC236}">
                <a16:creationId xmlns:a16="http://schemas.microsoft.com/office/drawing/2014/main" id="{1077E5ED-9B58-411D-805F-7DD97DC7D726}"/>
              </a:ext>
            </a:extLst>
          </xdr:cNvPr>
          <xdr:cNvSpPr/>
        </xdr:nvSpPr>
        <xdr:spPr>
          <a:xfrm>
            <a:off x="8504608" y="2981263"/>
            <a:ext cx="232198" cy="128843"/>
          </a:xfrm>
          <a:custGeom>
            <a:avLst/>
            <a:gdLst>
              <a:gd name="connsiteX0" fmla="*/ 211263 w 227440"/>
              <a:gd name="connsiteY0" fmla="*/ 126204 h 126203"/>
              <a:gd name="connsiteX1" fmla="*/ 227441 w 227440"/>
              <a:gd name="connsiteY1" fmla="*/ 0 h 126203"/>
              <a:gd name="connsiteX2" fmla="*/ 56801 w 227440"/>
              <a:gd name="connsiteY2" fmla="*/ 0 h 126203"/>
              <a:gd name="connsiteX3" fmla="*/ 0 w 227440"/>
              <a:gd name="connsiteY3" fmla="*/ 126204 h 126203"/>
              <a:gd name="connsiteX4" fmla="*/ 211263 w 227440"/>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27440" h="126203">
                <a:moveTo>
                  <a:pt x="211263" y="126204"/>
                </a:moveTo>
                <a:lnTo>
                  <a:pt x="227441" y="0"/>
                </a:lnTo>
                <a:lnTo>
                  <a:pt x="56801" y="0"/>
                </a:lnTo>
                <a:lnTo>
                  <a:pt x="0" y="126204"/>
                </a:lnTo>
                <a:lnTo>
                  <a:pt x="211263" y="126204"/>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38</xdr:col>
      <xdr:colOff>56575</xdr:colOff>
      <xdr:row>6</xdr:row>
      <xdr:rowOff>69562</xdr:rowOff>
    </xdr:from>
    <xdr:to>
      <xdr:col>39</xdr:col>
      <xdr:colOff>568326</xdr:colOff>
      <xdr:row>9</xdr:row>
      <xdr:rowOff>123537</xdr:rowOff>
    </xdr:to>
    <xdr:grpSp>
      <xdr:nvGrpSpPr>
        <xdr:cNvPr id="47" name="Group 46">
          <a:extLst>
            <a:ext uri="{FF2B5EF4-FFF2-40B4-BE49-F238E27FC236}">
              <a16:creationId xmlns:a16="http://schemas.microsoft.com/office/drawing/2014/main" id="{FB303865-B6ED-49B8-9DB8-94042A2142EC}"/>
            </a:ext>
          </a:extLst>
        </xdr:cNvPr>
        <xdr:cNvGrpSpPr/>
      </xdr:nvGrpSpPr>
      <xdr:grpSpPr>
        <a:xfrm>
          <a:off x="33407682" y="1824883"/>
          <a:ext cx="1042430" cy="625475"/>
          <a:chOff x="10363918" y="3013944"/>
          <a:chExt cx="1146697" cy="953415"/>
        </a:xfrm>
      </xdr:grpSpPr>
      <xdr:sp macro="" textlink="">
        <xdr:nvSpPr>
          <xdr:cNvPr id="48" name="Freeform: Shape 47">
            <a:extLst>
              <a:ext uri="{FF2B5EF4-FFF2-40B4-BE49-F238E27FC236}">
                <a16:creationId xmlns:a16="http://schemas.microsoft.com/office/drawing/2014/main" id="{19F4B213-B0C0-4F3F-9D76-0C2B51C270CB}"/>
              </a:ext>
            </a:extLst>
          </xdr:cNvPr>
          <xdr:cNvSpPr/>
        </xdr:nvSpPr>
        <xdr:spPr>
          <a:xfrm>
            <a:off x="10363918" y="3633632"/>
            <a:ext cx="1146682" cy="333727"/>
          </a:xfrm>
          <a:custGeom>
            <a:avLst/>
            <a:gdLst>
              <a:gd name="connsiteX0" fmla="*/ 1123185 w 1123185"/>
              <a:gd name="connsiteY0" fmla="*/ 95010 h 326889"/>
              <a:gd name="connsiteX1" fmla="*/ 1123185 w 1123185"/>
              <a:gd name="connsiteY1" fmla="*/ 0 h 326889"/>
              <a:gd name="connsiteX2" fmla="*/ 0 w 1123185"/>
              <a:gd name="connsiteY2" fmla="*/ 0 h 326889"/>
              <a:gd name="connsiteX3" fmla="*/ 0 w 1123185"/>
              <a:gd name="connsiteY3" fmla="*/ 95010 h 326889"/>
              <a:gd name="connsiteX4" fmla="*/ 516910 w 1123185"/>
              <a:gd name="connsiteY4" fmla="*/ 95010 h 326889"/>
              <a:gd name="connsiteX5" fmla="*/ 516910 w 1123185"/>
              <a:gd name="connsiteY5" fmla="*/ 237511 h 326889"/>
              <a:gd name="connsiteX6" fmla="*/ 358798 w 1123185"/>
              <a:gd name="connsiteY6" fmla="*/ 237511 h 326889"/>
              <a:gd name="connsiteX7" fmla="*/ 358798 w 1123185"/>
              <a:gd name="connsiteY7" fmla="*/ 326890 h 326889"/>
              <a:gd name="connsiteX8" fmla="*/ 764387 w 1123185"/>
              <a:gd name="connsiteY8" fmla="*/ 326890 h 326889"/>
              <a:gd name="connsiteX9" fmla="*/ 764387 w 1123185"/>
              <a:gd name="connsiteY9" fmla="*/ 237511 h 326889"/>
              <a:gd name="connsiteX10" fmla="*/ 606290 w 1123185"/>
              <a:gd name="connsiteY10" fmla="*/ 237511 h 326889"/>
              <a:gd name="connsiteX11" fmla="*/ 606290 w 1123185"/>
              <a:gd name="connsiteY11" fmla="*/ 95010 h 326889"/>
              <a:gd name="connsiteX12" fmla="*/ 1123185 w 1123185"/>
              <a:gd name="connsiteY12" fmla="*/ 95010 h 32688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23185" h="326889">
                <a:moveTo>
                  <a:pt x="1123185" y="95010"/>
                </a:moveTo>
                <a:lnTo>
                  <a:pt x="1123185" y="0"/>
                </a:lnTo>
                <a:lnTo>
                  <a:pt x="0" y="0"/>
                </a:lnTo>
                <a:lnTo>
                  <a:pt x="0" y="95010"/>
                </a:lnTo>
                <a:lnTo>
                  <a:pt x="516910" y="95010"/>
                </a:lnTo>
                <a:lnTo>
                  <a:pt x="516910" y="237511"/>
                </a:lnTo>
                <a:lnTo>
                  <a:pt x="358798" y="237511"/>
                </a:lnTo>
                <a:lnTo>
                  <a:pt x="358798" y="326890"/>
                </a:lnTo>
                <a:lnTo>
                  <a:pt x="764387" y="326890"/>
                </a:lnTo>
                <a:lnTo>
                  <a:pt x="764387" y="237511"/>
                </a:lnTo>
                <a:lnTo>
                  <a:pt x="606290" y="237511"/>
                </a:lnTo>
                <a:lnTo>
                  <a:pt x="606290" y="95010"/>
                </a:lnTo>
                <a:lnTo>
                  <a:pt x="1123185" y="95010"/>
                </a:lnTo>
                <a:close/>
              </a:path>
            </a:pathLst>
          </a:custGeom>
          <a:solidFill>
            <a:schemeClr val="accent3">
              <a:lumMod val="75000"/>
            </a:schemeClr>
          </a:solidFill>
          <a:ln w="14883" cap="flat">
            <a:noFill/>
            <a:prstDash val="solid"/>
            <a:miter/>
          </a:ln>
          <a:effectLst>
            <a:outerShdw blurRad="50800" dist="38100" dir="5400000" algn="t" rotWithShape="0">
              <a:prstClr val="black">
                <a:alpha val="40000"/>
              </a:prstClr>
            </a:outerShdw>
          </a:effectLst>
          <a:scene3d>
            <a:camera prst="orthographicFront">
              <a:rot lat="0" lon="0" rev="0"/>
            </a:camera>
            <a:lightRig rig="balanced" dir="t">
              <a:rot lat="0" lon="0" rev="8700000"/>
            </a:lightRig>
          </a:scene3d>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nvGrpSpPr>
          <xdr:cNvPr id="49" name="Group 48">
            <a:extLst>
              <a:ext uri="{FF2B5EF4-FFF2-40B4-BE49-F238E27FC236}">
                <a16:creationId xmlns:a16="http://schemas.microsoft.com/office/drawing/2014/main" id="{C6C5BD24-77E4-4B77-8C98-DFCE2F7B1A3A}"/>
              </a:ext>
            </a:extLst>
          </xdr:cNvPr>
          <xdr:cNvGrpSpPr/>
        </xdr:nvGrpSpPr>
        <xdr:grpSpPr>
          <a:xfrm>
            <a:off x="10363918" y="3013944"/>
            <a:ext cx="1146697" cy="558855"/>
            <a:chOff x="10239631" y="2981263"/>
            <a:chExt cx="1146697" cy="558855"/>
          </a:xfrm>
          <a:solidFill>
            <a:srgbClr val="023047"/>
          </a:solidFill>
          <a:effectLst>
            <a:outerShdw blurRad="50800" dist="38100" dir="5400000" algn="t" rotWithShape="0">
              <a:prstClr val="black">
                <a:alpha val="40000"/>
              </a:prstClr>
            </a:outerShdw>
          </a:effectLst>
          <a:scene3d>
            <a:camera prst="orthographicFront">
              <a:rot lat="0" lon="0" rev="0"/>
            </a:camera>
            <a:lightRig rig="balanced" dir="t">
              <a:rot lat="0" lon="0" rev="8700000"/>
            </a:lightRig>
          </a:scene3d>
        </xdr:grpSpPr>
        <xdr:sp macro="" textlink="">
          <xdr:nvSpPr>
            <xdr:cNvPr id="50" name="Freeform: Shape 49">
              <a:extLst>
                <a:ext uri="{FF2B5EF4-FFF2-40B4-BE49-F238E27FC236}">
                  <a16:creationId xmlns:a16="http://schemas.microsoft.com/office/drawing/2014/main" id="{70602C14-0CFB-475B-B0D3-B19EBEF69751}"/>
                </a:ext>
              </a:extLst>
            </xdr:cNvPr>
            <xdr:cNvSpPr/>
          </xdr:nvSpPr>
          <xdr:spPr>
            <a:xfrm>
              <a:off x="10682965" y="3170940"/>
              <a:ext cx="260029" cy="146211"/>
            </a:xfrm>
            <a:custGeom>
              <a:avLst/>
              <a:gdLst>
                <a:gd name="connsiteX0" fmla="*/ 0 w 254701"/>
                <a:gd name="connsiteY0" fmla="*/ 143215 h 143215"/>
                <a:gd name="connsiteX1" fmla="*/ 254701 w 254701"/>
                <a:gd name="connsiteY1" fmla="*/ 143215 h 143215"/>
                <a:gd name="connsiteX2" fmla="*/ 236334 w 254701"/>
                <a:gd name="connsiteY2" fmla="*/ 0 h 143215"/>
                <a:gd name="connsiteX3" fmla="*/ 18367 w 254701"/>
                <a:gd name="connsiteY3" fmla="*/ 0 h 143215"/>
                <a:gd name="connsiteX4" fmla="*/ 0 w 254701"/>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54701" h="143215">
                  <a:moveTo>
                    <a:pt x="0" y="143215"/>
                  </a:moveTo>
                  <a:lnTo>
                    <a:pt x="254701" y="143215"/>
                  </a:lnTo>
                  <a:lnTo>
                    <a:pt x="236334" y="0"/>
                  </a:lnTo>
                  <a:lnTo>
                    <a:pt x="18367" y="0"/>
                  </a:lnTo>
                  <a:lnTo>
                    <a:pt x="0" y="143215"/>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 name="Freeform: Shape 50">
              <a:extLst>
                <a:ext uri="{FF2B5EF4-FFF2-40B4-BE49-F238E27FC236}">
                  <a16:creationId xmlns:a16="http://schemas.microsoft.com/office/drawing/2014/main" id="{530D4BFE-11F6-46AA-8B5D-AD6600FEE24B}"/>
                </a:ext>
              </a:extLst>
            </xdr:cNvPr>
            <xdr:cNvSpPr/>
          </xdr:nvSpPr>
          <xdr:spPr>
            <a:xfrm>
              <a:off x="10961245" y="2981263"/>
              <a:ext cx="232213" cy="128843"/>
            </a:xfrm>
            <a:custGeom>
              <a:avLst/>
              <a:gdLst>
                <a:gd name="connsiteX0" fmla="*/ 16178 w 227455"/>
                <a:gd name="connsiteY0" fmla="*/ 126204 h 126203"/>
                <a:gd name="connsiteX1" fmla="*/ 227455 w 227455"/>
                <a:gd name="connsiteY1" fmla="*/ 126204 h 126203"/>
                <a:gd name="connsiteX2" fmla="*/ 170670 w 227455"/>
                <a:gd name="connsiteY2" fmla="*/ 0 h 126203"/>
                <a:gd name="connsiteX3" fmla="*/ 0 w 227455"/>
                <a:gd name="connsiteY3" fmla="*/ 0 h 126203"/>
                <a:gd name="connsiteX4" fmla="*/ 16178 w 227455"/>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27455" h="126203">
                  <a:moveTo>
                    <a:pt x="16178" y="126204"/>
                  </a:moveTo>
                  <a:lnTo>
                    <a:pt x="227455" y="126204"/>
                  </a:lnTo>
                  <a:lnTo>
                    <a:pt x="170670" y="0"/>
                  </a:lnTo>
                  <a:lnTo>
                    <a:pt x="0" y="0"/>
                  </a:lnTo>
                  <a:lnTo>
                    <a:pt x="16178" y="126204"/>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2" name="Freeform: Shape 51">
              <a:extLst>
                <a:ext uri="{FF2B5EF4-FFF2-40B4-BE49-F238E27FC236}">
                  <a16:creationId xmlns:a16="http://schemas.microsoft.com/office/drawing/2014/main" id="{A4771A17-96AA-425D-9159-609BB239B038}"/>
                </a:ext>
              </a:extLst>
            </xdr:cNvPr>
            <xdr:cNvSpPr/>
          </xdr:nvSpPr>
          <xdr:spPr>
            <a:xfrm>
              <a:off x="10985562" y="3170940"/>
              <a:ext cx="301075" cy="146211"/>
            </a:xfrm>
            <a:custGeom>
              <a:avLst/>
              <a:gdLst>
                <a:gd name="connsiteX0" fmla="*/ 18367 w 294906"/>
                <a:gd name="connsiteY0" fmla="*/ 143215 h 143215"/>
                <a:gd name="connsiteX1" fmla="*/ 294907 w 294906"/>
                <a:gd name="connsiteY1" fmla="*/ 143215 h 143215"/>
                <a:gd name="connsiteX2" fmla="*/ 230465 w 294906"/>
                <a:gd name="connsiteY2" fmla="*/ 0 h 143215"/>
                <a:gd name="connsiteX3" fmla="*/ 0 w 294906"/>
                <a:gd name="connsiteY3" fmla="*/ 0 h 143215"/>
                <a:gd name="connsiteX4" fmla="*/ 18367 w 294906"/>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4906" h="143215">
                  <a:moveTo>
                    <a:pt x="18367" y="143215"/>
                  </a:moveTo>
                  <a:lnTo>
                    <a:pt x="294907" y="143215"/>
                  </a:lnTo>
                  <a:lnTo>
                    <a:pt x="230465" y="0"/>
                  </a:lnTo>
                  <a:lnTo>
                    <a:pt x="0" y="0"/>
                  </a:lnTo>
                  <a:lnTo>
                    <a:pt x="18367" y="143215"/>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3" name="Freeform: Shape 52">
              <a:extLst>
                <a:ext uri="{FF2B5EF4-FFF2-40B4-BE49-F238E27FC236}">
                  <a16:creationId xmlns:a16="http://schemas.microsoft.com/office/drawing/2014/main" id="{7514C334-508A-40BB-8943-7956A420DD21}"/>
                </a:ext>
              </a:extLst>
            </xdr:cNvPr>
            <xdr:cNvSpPr/>
          </xdr:nvSpPr>
          <xdr:spPr>
            <a:xfrm>
              <a:off x="11012116" y="3377984"/>
              <a:ext cx="374212" cy="162134"/>
            </a:xfrm>
            <a:custGeom>
              <a:avLst/>
              <a:gdLst>
                <a:gd name="connsiteX0" fmla="*/ 0 w 366544"/>
                <a:gd name="connsiteY0" fmla="*/ 0 h 158812"/>
                <a:gd name="connsiteX1" fmla="*/ 20349 w 366544"/>
                <a:gd name="connsiteY1" fmla="*/ 158812 h 158812"/>
                <a:gd name="connsiteX2" fmla="*/ 366530 w 366544"/>
                <a:gd name="connsiteY2" fmla="*/ 158812 h 158812"/>
                <a:gd name="connsiteX3" fmla="*/ 366530 w 366544"/>
                <a:gd name="connsiteY3" fmla="*/ 157397 h 158812"/>
                <a:gd name="connsiteX4" fmla="*/ 366545 w 366544"/>
                <a:gd name="connsiteY4" fmla="*/ 157397 h 158812"/>
                <a:gd name="connsiteX5" fmla="*/ 295712 w 366544"/>
                <a:gd name="connsiteY5" fmla="*/ 0 h 158812"/>
                <a:gd name="connsiteX6" fmla="*/ 0 w 366544"/>
                <a:gd name="connsiteY6" fmla="*/ 0 h 158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66544" h="158812">
                  <a:moveTo>
                    <a:pt x="0" y="0"/>
                  </a:moveTo>
                  <a:lnTo>
                    <a:pt x="20349" y="158812"/>
                  </a:lnTo>
                  <a:lnTo>
                    <a:pt x="366530" y="158812"/>
                  </a:lnTo>
                  <a:lnTo>
                    <a:pt x="366530" y="157397"/>
                  </a:lnTo>
                  <a:lnTo>
                    <a:pt x="366545" y="157397"/>
                  </a:lnTo>
                  <a:lnTo>
                    <a:pt x="295712" y="0"/>
                  </a:lnTo>
                  <a:lnTo>
                    <a:pt x="0" y="0"/>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 name="Freeform: Shape 53">
              <a:extLst>
                <a:ext uri="{FF2B5EF4-FFF2-40B4-BE49-F238E27FC236}">
                  <a16:creationId xmlns:a16="http://schemas.microsoft.com/office/drawing/2014/main" id="{79C2F26B-1722-42F4-8DB6-79FD79E2E4D9}"/>
                </a:ext>
              </a:extLst>
            </xdr:cNvPr>
            <xdr:cNvSpPr/>
          </xdr:nvSpPr>
          <xdr:spPr>
            <a:xfrm>
              <a:off x="10709503" y="2981263"/>
              <a:ext cx="206937" cy="128843"/>
            </a:xfrm>
            <a:custGeom>
              <a:avLst/>
              <a:gdLst>
                <a:gd name="connsiteX0" fmla="*/ 0 w 202697"/>
                <a:gd name="connsiteY0" fmla="*/ 126204 h 126203"/>
                <a:gd name="connsiteX1" fmla="*/ 202697 w 202697"/>
                <a:gd name="connsiteY1" fmla="*/ 126204 h 126203"/>
                <a:gd name="connsiteX2" fmla="*/ 186520 w 202697"/>
                <a:gd name="connsiteY2" fmla="*/ 0 h 126203"/>
                <a:gd name="connsiteX3" fmla="*/ 16178 w 202697"/>
                <a:gd name="connsiteY3" fmla="*/ 0 h 126203"/>
                <a:gd name="connsiteX4" fmla="*/ 0 w 202697"/>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02697" h="126203">
                  <a:moveTo>
                    <a:pt x="0" y="126204"/>
                  </a:moveTo>
                  <a:lnTo>
                    <a:pt x="202697" y="126204"/>
                  </a:lnTo>
                  <a:lnTo>
                    <a:pt x="186520" y="0"/>
                  </a:lnTo>
                  <a:lnTo>
                    <a:pt x="16178" y="0"/>
                  </a:lnTo>
                  <a:lnTo>
                    <a:pt x="0" y="126204"/>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 name="Freeform: Shape 54">
              <a:extLst>
                <a:ext uri="{FF2B5EF4-FFF2-40B4-BE49-F238E27FC236}">
                  <a16:creationId xmlns:a16="http://schemas.microsoft.com/office/drawing/2014/main" id="{A7171408-876F-41FA-AF5A-C1AAD2330BA2}"/>
                </a:ext>
              </a:extLst>
            </xdr:cNvPr>
            <xdr:cNvSpPr/>
          </xdr:nvSpPr>
          <xdr:spPr>
            <a:xfrm>
              <a:off x="10339336" y="3170940"/>
              <a:ext cx="301061" cy="146211"/>
            </a:xfrm>
            <a:custGeom>
              <a:avLst/>
              <a:gdLst>
                <a:gd name="connsiteX0" fmla="*/ 276525 w 294892"/>
                <a:gd name="connsiteY0" fmla="*/ 143215 h 143215"/>
                <a:gd name="connsiteX1" fmla="*/ 294892 w 294892"/>
                <a:gd name="connsiteY1" fmla="*/ 0 h 143215"/>
                <a:gd name="connsiteX2" fmla="*/ 64442 w 294892"/>
                <a:gd name="connsiteY2" fmla="*/ 0 h 143215"/>
                <a:gd name="connsiteX3" fmla="*/ 0 w 294892"/>
                <a:gd name="connsiteY3" fmla="*/ 143215 h 143215"/>
                <a:gd name="connsiteX4" fmla="*/ 276525 w 294892"/>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4892" h="143215">
                  <a:moveTo>
                    <a:pt x="276525" y="143215"/>
                  </a:moveTo>
                  <a:lnTo>
                    <a:pt x="294892" y="0"/>
                  </a:lnTo>
                  <a:lnTo>
                    <a:pt x="64442" y="0"/>
                  </a:lnTo>
                  <a:lnTo>
                    <a:pt x="0" y="143215"/>
                  </a:lnTo>
                  <a:lnTo>
                    <a:pt x="276525" y="143215"/>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 name="Freeform: Shape 55">
              <a:extLst>
                <a:ext uri="{FF2B5EF4-FFF2-40B4-BE49-F238E27FC236}">
                  <a16:creationId xmlns:a16="http://schemas.microsoft.com/office/drawing/2014/main" id="{22CE7A58-3D01-4A97-8702-18F873253997}"/>
                </a:ext>
              </a:extLst>
            </xdr:cNvPr>
            <xdr:cNvSpPr/>
          </xdr:nvSpPr>
          <xdr:spPr>
            <a:xfrm>
              <a:off x="10654389" y="3377984"/>
              <a:ext cx="317181" cy="162134"/>
            </a:xfrm>
            <a:custGeom>
              <a:avLst/>
              <a:gdLst>
                <a:gd name="connsiteX0" fmla="*/ 310682 w 310682"/>
                <a:gd name="connsiteY0" fmla="*/ 158812 h 158812"/>
                <a:gd name="connsiteX1" fmla="*/ 290334 w 310682"/>
                <a:gd name="connsiteY1" fmla="*/ 0 h 158812"/>
                <a:gd name="connsiteX2" fmla="*/ 20364 w 310682"/>
                <a:gd name="connsiteY2" fmla="*/ 0 h 158812"/>
                <a:gd name="connsiteX3" fmla="*/ 0 w 310682"/>
                <a:gd name="connsiteY3" fmla="*/ 158812 h 158812"/>
                <a:gd name="connsiteX4" fmla="*/ 310682 w 310682"/>
                <a:gd name="connsiteY4" fmla="*/ 158812 h 1588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10682" h="158812">
                  <a:moveTo>
                    <a:pt x="310682" y="158812"/>
                  </a:moveTo>
                  <a:lnTo>
                    <a:pt x="290334" y="0"/>
                  </a:lnTo>
                  <a:lnTo>
                    <a:pt x="20364" y="0"/>
                  </a:lnTo>
                  <a:lnTo>
                    <a:pt x="0" y="158812"/>
                  </a:lnTo>
                  <a:lnTo>
                    <a:pt x="310682" y="158812"/>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7" name="Freeform: Shape 56">
              <a:extLst>
                <a:ext uri="{FF2B5EF4-FFF2-40B4-BE49-F238E27FC236}">
                  <a16:creationId xmlns:a16="http://schemas.microsoft.com/office/drawing/2014/main" id="{08451B5A-B7BF-486B-B24F-02C10320A00F}"/>
                </a:ext>
              </a:extLst>
            </xdr:cNvPr>
            <xdr:cNvSpPr/>
          </xdr:nvSpPr>
          <xdr:spPr>
            <a:xfrm>
              <a:off x="10239631" y="3377984"/>
              <a:ext cx="374212" cy="162134"/>
            </a:xfrm>
            <a:custGeom>
              <a:avLst/>
              <a:gdLst>
                <a:gd name="connsiteX0" fmla="*/ 346196 w 366544"/>
                <a:gd name="connsiteY0" fmla="*/ 158812 h 158812"/>
                <a:gd name="connsiteX1" fmla="*/ 366545 w 366544"/>
                <a:gd name="connsiteY1" fmla="*/ 0 h 158812"/>
                <a:gd name="connsiteX2" fmla="*/ 70848 w 366544"/>
                <a:gd name="connsiteY2" fmla="*/ 0 h 158812"/>
                <a:gd name="connsiteX3" fmla="*/ 0 w 366544"/>
                <a:gd name="connsiteY3" fmla="*/ 157397 h 158812"/>
                <a:gd name="connsiteX4" fmla="*/ 0 w 366544"/>
                <a:gd name="connsiteY4" fmla="*/ 158812 h 158812"/>
                <a:gd name="connsiteX5" fmla="*/ 346196 w 366544"/>
                <a:gd name="connsiteY5" fmla="*/ 158812 h 158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66544" h="158812">
                  <a:moveTo>
                    <a:pt x="346196" y="158812"/>
                  </a:moveTo>
                  <a:lnTo>
                    <a:pt x="366545" y="0"/>
                  </a:lnTo>
                  <a:lnTo>
                    <a:pt x="70848" y="0"/>
                  </a:lnTo>
                  <a:lnTo>
                    <a:pt x="0" y="157397"/>
                  </a:lnTo>
                  <a:lnTo>
                    <a:pt x="0" y="158812"/>
                  </a:lnTo>
                  <a:lnTo>
                    <a:pt x="346196" y="158812"/>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8" name="Freeform: Shape 57">
              <a:extLst>
                <a:ext uri="{FF2B5EF4-FFF2-40B4-BE49-F238E27FC236}">
                  <a16:creationId xmlns:a16="http://schemas.microsoft.com/office/drawing/2014/main" id="{84CA2428-8F6F-4DB0-B8E4-613F634D89AE}"/>
                </a:ext>
              </a:extLst>
            </xdr:cNvPr>
            <xdr:cNvSpPr/>
          </xdr:nvSpPr>
          <xdr:spPr>
            <a:xfrm>
              <a:off x="10432501" y="2981263"/>
              <a:ext cx="232198" cy="128843"/>
            </a:xfrm>
            <a:custGeom>
              <a:avLst/>
              <a:gdLst>
                <a:gd name="connsiteX0" fmla="*/ 211263 w 227440"/>
                <a:gd name="connsiteY0" fmla="*/ 126204 h 126203"/>
                <a:gd name="connsiteX1" fmla="*/ 227441 w 227440"/>
                <a:gd name="connsiteY1" fmla="*/ 0 h 126203"/>
                <a:gd name="connsiteX2" fmla="*/ 56801 w 227440"/>
                <a:gd name="connsiteY2" fmla="*/ 0 h 126203"/>
                <a:gd name="connsiteX3" fmla="*/ 0 w 227440"/>
                <a:gd name="connsiteY3" fmla="*/ 126204 h 126203"/>
                <a:gd name="connsiteX4" fmla="*/ 211263 w 227440"/>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27440" h="126203">
                  <a:moveTo>
                    <a:pt x="211263" y="126204"/>
                  </a:moveTo>
                  <a:lnTo>
                    <a:pt x="227441" y="0"/>
                  </a:lnTo>
                  <a:lnTo>
                    <a:pt x="56801" y="0"/>
                  </a:lnTo>
                  <a:lnTo>
                    <a:pt x="0" y="126204"/>
                  </a:lnTo>
                  <a:lnTo>
                    <a:pt x="211263" y="126204"/>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clientData/>
  </xdr:twoCellAnchor>
  <xdr:twoCellAnchor>
    <xdr:from>
      <xdr:col>1</xdr:col>
      <xdr:colOff>171264</xdr:colOff>
      <xdr:row>23</xdr:row>
      <xdr:rowOff>46502</xdr:rowOff>
    </xdr:from>
    <xdr:to>
      <xdr:col>1</xdr:col>
      <xdr:colOff>420967</xdr:colOff>
      <xdr:row>23</xdr:row>
      <xdr:rowOff>145675</xdr:rowOff>
    </xdr:to>
    <xdr:grpSp>
      <xdr:nvGrpSpPr>
        <xdr:cNvPr id="59" name="Group 58">
          <a:extLst>
            <a:ext uri="{FF2B5EF4-FFF2-40B4-BE49-F238E27FC236}">
              <a16:creationId xmlns:a16="http://schemas.microsoft.com/office/drawing/2014/main" id="{5B70A58E-19FD-4AA6-BA06-2BCF81ABB1AA}"/>
            </a:ext>
          </a:extLst>
        </xdr:cNvPr>
        <xdr:cNvGrpSpPr/>
      </xdr:nvGrpSpPr>
      <xdr:grpSpPr>
        <a:xfrm>
          <a:off x="1790514" y="5053931"/>
          <a:ext cx="249703" cy="99173"/>
          <a:chOff x="2380895" y="2086104"/>
          <a:chExt cx="657294" cy="479838"/>
        </a:xfrm>
      </xdr:grpSpPr>
      <xdr:sp macro="" textlink="">
        <xdr:nvSpPr>
          <xdr:cNvPr id="60" name="Rectangle 59">
            <a:extLst>
              <a:ext uri="{FF2B5EF4-FFF2-40B4-BE49-F238E27FC236}">
                <a16:creationId xmlns:a16="http://schemas.microsoft.com/office/drawing/2014/main" id="{23FA5AF0-8D96-488B-888A-F0AE0961D8E3}"/>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61" name="Arrow: Right 60">
            <a:extLst>
              <a:ext uri="{FF2B5EF4-FFF2-40B4-BE49-F238E27FC236}">
                <a16:creationId xmlns:a16="http://schemas.microsoft.com/office/drawing/2014/main" id="{DDFFF087-73A6-4EF1-B8D9-17539FFC70D5}"/>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1</xdr:col>
      <xdr:colOff>142502</xdr:colOff>
      <xdr:row>21</xdr:row>
      <xdr:rowOff>44823</xdr:rowOff>
    </xdr:from>
    <xdr:to>
      <xdr:col>1</xdr:col>
      <xdr:colOff>344207</xdr:colOff>
      <xdr:row>21</xdr:row>
      <xdr:rowOff>160057</xdr:rowOff>
    </xdr:to>
    <xdr:grpSp>
      <xdr:nvGrpSpPr>
        <xdr:cNvPr id="62" name="Group 61">
          <a:extLst>
            <a:ext uri="{FF2B5EF4-FFF2-40B4-BE49-F238E27FC236}">
              <a16:creationId xmlns:a16="http://schemas.microsoft.com/office/drawing/2014/main" id="{483CB54A-FBC7-43A6-9FC0-52BC40C95646}"/>
            </a:ext>
          </a:extLst>
        </xdr:cNvPr>
        <xdr:cNvGrpSpPr/>
      </xdr:nvGrpSpPr>
      <xdr:grpSpPr>
        <a:xfrm>
          <a:off x="1761752" y="4671252"/>
          <a:ext cx="201705" cy="115234"/>
          <a:chOff x="1041239" y="1239474"/>
          <a:chExt cx="306094" cy="216270"/>
        </a:xfrm>
      </xdr:grpSpPr>
      <xdr:sp macro="" textlink="">
        <xdr:nvSpPr>
          <xdr:cNvPr id="63" name="Rectangle 62">
            <a:extLst>
              <a:ext uri="{FF2B5EF4-FFF2-40B4-BE49-F238E27FC236}">
                <a16:creationId xmlns:a16="http://schemas.microsoft.com/office/drawing/2014/main" id="{B28AD794-77BE-4EA2-9BBC-42421EEC9329}"/>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64" name="Arrow: Right 63">
            <a:extLst>
              <a:ext uri="{FF2B5EF4-FFF2-40B4-BE49-F238E27FC236}">
                <a16:creationId xmlns:a16="http://schemas.microsoft.com/office/drawing/2014/main" id="{7189A820-D6C2-4523-8BE7-57336F6DBD05}"/>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6</xdr:col>
      <xdr:colOff>160432</xdr:colOff>
      <xdr:row>21</xdr:row>
      <xdr:rowOff>40340</xdr:rowOff>
    </xdr:from>
    <xdr:to>
      <xdr:col>6</xdr:col>
      <xdr:colOff>362137</xdr:colOff>
      <xdr:row>21</xdr:row>
      <xdr:rowOff>155574</xdr:rowOff>
    </xdr:to>
    <xdr:grpSp>
      <xdr:nvGrpSpPr>
        <xdr:cNvPr id="65" name="Group 64">
          <a:extLst>
            <a:ext uri="{FF2B5EF4-FFF2-40B4-BE49-F238E27FC236}">
              <a16:creationId xmlns:a16="http://schemas.microsoft.com/office/drawing/2014/main" id="{A393852C-DF89-4BD4-A013-4D8AA52B2041}"/>
            </a:ext>
          </a:extLst>
        </xdr:cNvPr>
        <xdr:cNvGrpSpPr/>
      </xdr:nvGrpSpPr>
      <xdr:grpSpPr>
        <a:xfrm>
          <a:off x="5235896" y="4666769"/>
          <a:ext cx="201705" cy="115234"/>
          <a:chOff x="1041239" y="1239474"/>
          <a:chExt cx="306094" cy="216270"/>
        </a:xfrm>
      </xdr:grpSpPr>
      <xdr:sp macro="" textlink="">
        <xdr:nvSpPr>
          <xdr:cNvPr id="66" name="Rectangle 65">
            <a:extLst>
              <a:ext uri="{FF2B5EF4-FFF2-40B4-BE49-F238E27FC236}">
                <a16:creationId xmlns:a16="http://schemas.microsoft.com/office/drawing/2014/main" id="{7E86D62C-FA43-4299-ABC1-1A4D1F729AE4}"/>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67" name="Arrow: Right 66">
            <a:extLst>
              <a:ext uri="{FF2B5EF4-FFF2-40B4-BE49-F238E27FC236}">
                <a16:creationId xmlns:a16="http://schemas.microsoft.com/office/drawing/2014/main" id="{41DEE339-8BF0-4A66-9C91-C9E5B09E1BBE}"/>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16</xdr:col>
      <xdr:colOff>160432</xdr:colOff>
      <xdr:row>21</xdr:row>
      <xdr:rowOff>40340</xdr:rowOff>
    </xdr:from>
    <xdr:to>
      <xdr:col>16</xdr:col>
      <xdr:colOff>362137</xdr:colOff>
      <xdr:row>21</xdr:row>
      <xdr:rowOff>155574</xdr:rowOff>
    </xdr:to>
    <xdr:grpSp>
      <xdr:nvGrpSpPr>
        <xdr:cNvPr id="68" name="Group 67">
          <a:extLst>
            <a:ext uri="{FF2B5EF4-FFF2-40B4-BE49-F238E27FC236}">
              <a16:creationId xmlns:a16="http://schemas.microsoft.com/office/drawing/2014/main" id="{83D91933-86C2-4977-B6CD-A95D31CAB6AF}"/>
            </a:ext>
          </a:extLst>
        </xdr:cNvPr>
        <xdr:cNvGrpSpPr/>
      </xdr:nvGrpSpPr>
      <xdr:grpSpPr>
        <a:xfrm>
          <a:off x="13862825" y="4666769"/>
          <a:ext cx="201705" cy="115234"/>
          <a:chOff x="1041239" y="1239474"/>
          <a:chExt cx="306094" cy="216270"/>
        </a:xfrm>
      </xdr:grpSpPr>
      <xdr:sp macro="" textlink="">
        <xdr:nvSpPr>
          <xdr:cNvPr id="69" name="Rectangle 68">
            <a:extLst>
              <a:ext uri="{FF2B5EF4-FFF2-40B4-BE49-F238E27FC236}">
                <a16:creationId xmlns:a16="http://schemas.microsoft.com/office/drawing/2014/main" id="{44713BE4-F4FE-426C-AA62-F5064D2D0658}"/>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70" name="Arrow: Right 69">
            <a:extLst>
              <a:ext uri="{FF2B5EF4-FFF2-40B4-BE49-F238E27FC236}">
                <a16:creationId xmlns:a16="http://schemas.microsoft.com/office/drawing/2014/main" id="{7C97B67F-24FB-4F91-94B5-AC5DC1E68F10}"/>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21</xdr:col>
      <xdr:colOff>173505</xdr:colOff>
      <xdr:row>21</xdr:row>
      <xdr:rowOff>26332</xdr:rowOff>
    </xdr:from>
    <xdr:to>
      <xdr:col>21</xdr:col>
      <xdr:colOff>368860</xdr:colOff>
      <xdr:row>21</xdr:row>
      <xdr:rowOff>141566</xdr:rowOff>
    </xdr:to>
    <xdr:grpSp>
      <xdr:nvGrpSpPr>
        <xdr:cNvPr id="71" name="Group 70">
          <a:extLst>
            <a:ext uri="{FF2B5EF4-FFF2-40B4-BE49-F238E27FC236}">
              <a16:creationId xmlns:a16="http://schemas.microsoft.com/office/drawing/2014/main" id="{FABABECE-7456-422B-9459-22FF5F6ECC5D}"/>
            </a:ext>
          </a:extLst>
        </xdr:cNvPr>
        <xdr:cNvGrpSpPr/>
      </xdr:nvGrpSpPr>
      <xdr:grpSpPr>
        <a:xfrm>
          <a:off x="17944434" y="4652761"/>
          <a:ext cx="195355" cy="115234"/>
          <a:chOff x="1041239" y="1239474"/>
          <a:chExt cx="306094" cy="216270"/>
        </a:xfrm>
      </xdr:grpSpPr>
      <xdr:sp macro="" textlink="">
        <xdr:nvSpPr>
          <xdr:cNvPr id="72" name="Rectangle 71">
            <a:extLst>
              <a:ext uri="{FF2B5EF4-FFF2-40B4-BE49-F238E27FC236}">
                <a16:creationId xmlns:a16="http://schemas.microsoft.com/office/drawing/2014/main" id="{C4DF9A60-4A54-4FBA-8FBD-0496118AA0B9}"/>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73" name="Arrow: Right 72">
            <a:extLst>
              <a:ext uri="{FF2B5EF4-FFF2-40B4-BE49-F238E27FC236}">
                <a16:creationId xmlns:a16="http://schemas.microsoft.com/office/drawing/2014/main" id="{0EC7889C-EFB3-4213-B8B8-2756EB7CA526}"/>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26</xdr:col>
      <xdr:colOff>178362</xdr:colOff>
      <xdr:row>21</xdr:row>
      <xdr:rowOff>47063</xdr:rowOff>
    </xdr:from>
    <xdr:to>
      <xdr:col>26</xdr:col>
      <xdr:colOff>380067</xdr:colOff>
      <xdr:row>21</xdr:row>
      <xdr:rowOff>162297</xdr:rowOff>
    </xdr:to>
    <xdr:grpSp>
      <xdr:nvGrpSpPr>
        <xdr:cNvPr id="74" name="Group 73">
          <a:extLst>
            <a:ext uri="{FF2B5EF4-FFF2-40B4-BE49-F238E27FC236}">
              <a16:creationId xmlns:a16="http://schemas.microsoft.com/office/drawing/2014/main" id="{7889660D-CD0A-46EE-86E0-ACD8C85B43BB}"/>
            </a:ext>
          </a:extLst>
        </xdr:cNvPr>
        <xdr:cNvGrpSpPr/>
      </xdr:nvGrpSpPr>
      <xdr:grpSpPr>
        <a:xfrm>
          <a:off x="22426041" y="4673492"/>
          <a:ext cx="201705" cy="115234"/>
          <a:chOff x="1041239" y="1239474"/>
          <a:chExt cx="306094" cy="216270"/>
        </a:xfrm>
      </xdr:grpSpPr>
      <xdr:sp macro="" textlink="">
        <xdr:nvSpPr>
          <xdr:cNvPr id="75" name="Rectangle 74">
            <a:extLst>
              <a:ext uri="{FF2B5EF4-FFF2-40B4-BE49-F238E27FC236}">
                <a16:creationId xmlns:a16="http://schemas.microsoft.com/office/drawing/2014/main" id="{331BDB77-18C9-425D-9774-FD7C8E197332}"/>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76" name="Arrow: Right 75">
            <a:extLst>
              <a:ext uri="{FF2B5EF4-FFF2-40B4-BE49-F238E27FC236}">
                <a16:creationId xmlns:a16="http://schemas.microsoft.com/office/drawing/2014/main" id="{4F40FFE9-FA14-41A5-B579-FF0DC598101B}"/>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31</xdr:col>
      <xdr:colOff>178362</xdr:colOff>
      <xdr:row>21</xdr:row>
      <xdr:rowOff>47063</xdr:rowOff>
    </xdr:from>
    <xdr:to>
      <xdr:col>31</xdr:col>
      <xdr:colOff>380067</xdr:colOff>
      <xdr:row>21</xdr:row>
      <xdr:rowOff>162297</xdr:rowOff>
    </xdr:to>
    <xdr:grpSp>
      <xdr:nvGrpSpPr>
        <xdr:cNvPr id="77" name="Group 76">
          <a:extLst>
            <a:ext uri="{FF2B5EF4-FFF2-40B4-BE49-F238E27FC236}">
              <a16:creationId xmlns:a16="http://schemas.microsoft.com/office/drawing/2014/main" id="{56AB0A26-5B9C-46D9-904D-A973B1DBEACF}"/>
            </a:ext>
          </a:extLst>
        </xdr:cNvPr>
        <xdr:cNvGrpSpPr/>
      </xdr:nvGrpSpPr>
      <xdr:grpSpPr>
        <a:xfrm>
          <a:off x="27515112" y="4673492"/>
          <a:ext cx="201705" cy="115234"/>
          <a:chOff x="1041239" y="1239474"/>
          <a:chExt cx="306094" cy="216270"/>
        </a:xfrm>
      </xdr:grpSpPr>
      <xdr:sp macro="" textlink="">
        <xdr:nvSpPr>
          <xdr:cNvPr id="78" name="Rectangle 77">
            <a:extLst>
              <a:ext uri="{FF2B5EF4-FFF2-40B4-BE49-F238E27FC236}">
                <a16:creationId xmlns:a16="http://schemas.microsoft.com/office/drawing/2014/main" id="{77C453EC-950B-4E9F-AE05-45D653931B75}"/>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79" name="Arrow: Right 78">
            <a:extLst>
              <a:ext uri="{FF2B5EF4-FFF2-40B4-BE49-F238E27FC236}">
                <a16:creationId xmlns:a16="http://schemas.microsoft.com/office/drawing/2014/main" id="{57C2D494-8E73-46F9-88A0-2D6C59AAC115}"/>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36</xdr:col>
      <xdr:colOff>191436</xdr:colOff>
      <xdr:row>21</xdr:row>
      <xdr:rowOff>36230</xdr:rowOff>
    </xdr:from>
    <xdr:to>
      <xdr:col>36</xdr:col>
      <xdr:colOff>393141</xdr:colOff>
      <xdr:row>21</xdr:row>
      <xdr:rowOff>145114</xdr:rowOff>
    </xdr:to>
    <xdr:grpSp>
      <xdr:nvGrpSpPr>
        <xdr:cNvPr id="80" name="Group 79">
          <a:extLst>
            <a:ext uri="{FF2B5EF4-FFF2-40B4-BE49-F238E27FC236}">
              <a16:creationId xmlns:a16="http://schemas.microsoft.com/office/drawing/2014/main" id="{D988048E-2130-40DF-9E18-4C541C83D1C0}"/>
            </a:ext>
          </a:extLst>
        </xdr:cNvPr>
        <xdr:cNvGrpSpPr/>
      </xdr:nvGrpSpPr>
      <xdr:grpSpPr>
        <a:xfrm>
          <a:off x="32141007" y="4662659"/>
          <a:ext cx="201705" cy="108884"/>
          <a:chOff x="1041239" y="1239474"/>
          <a:chExt cx="306094" cy="216270"/>
        </a:xfrm>
      </xdr:grpSpPr>
      <xdr:sp macro="" textlink="">
        <xdr:nvSpPr>
          <xdr:cNvPr id="81" name="Rectangle 80">
            <a:extLst>
              <a:ext uri="{FF2B5EF4-FFF2-40B4-BE49-F238E27FC236}">
                <a16:creationId xmlns:a16="http://schemas.microsoft.com/office/drawing/2014/main" id="{F67A7C2E-030D-4E95-A7BB-BF14FD9C314E}"/>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82" name="Arrow: Right 81">
            <a:extLst>
              <a:ext uri="{FF2B5EF4-FFF2-40B4-BE49-F238E27FC236}">
                <a16:creationId xmlns:a16="http://schemas.microsoft.com/office/drawing/2014/main" id="{D45484B5-CEA1-4D57-8790-7CD3D25555D2}"/>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6</xdr:col>
      <xdr:colOff>171264</xdr:colOff>
      <xdr:row>29</xdr:row>
      <xdr:rowOff>49677</xdr:rowOff>
    </xdr:from>
    <xdr:to>
      <xdr:col>6</xdr:col>
      <xdr:colOff>420967</xdr:colOff>
      <xdr:row>29</xdr:row>
      <xdr:rowOff>142500</xdr:rowOff>
    </xdr:to>
    <xdr:grpSp>
      <xdr:nvGrpSpPr>
        <xdr:cNvPr id="83" name="Group 82">
          <a:extLst>
            <a:ext uri="{FF2B5EF4-FFF2-40B4-BE49-F238E27FC236}">
              <a16:creationId xmlns:a16="http://schemas.microsoft.com/office/drawing/2014/main" id="{D6CC485D-833B-4F68-823C-D5E24FDEC77A}"/>
            </a:ext>
          </a:extLst>
        </xdr:cNvPr>
        <xdr:cNvGrpSpPr/>
      </xdr:nvGrpSpPr>
      <xdr:grpSpPr>
        <a:xfrm>
          <a:off x="5246728" y="6213713"/>
          <a:ext cx="249703" cy="92823"/>
          <a:chOff x="2380895" y="2086104"/>
          <a:chExt cx="657294" cy="479838"/>
        </a:xfrm>
      </xdr:grpSpPr>
      <xdr:sp macro="" textlink="">
        <xdr:nvSpPr>
          <xdr:cNvPr id="84" name="Rectangle 83">
            <a:extLst>
              <a:ext uri="{FF2B5EF4-FFF2-40B4-BE49-F238E27FC236}">
                <a16:creationId xmlns:a16="http://schemas.microsoft.com/office/drawing/2014/main" id="{A4312DB0-0836-4276-B285-A5BD69850BE6}"/>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85" name="Arrow: Right 84">
            <a:extLst>
              <a:ext uri="{FF2B5EF4-FFF2-40B4-BE49-F238E27FC236}">
                <a16:creationId xmlns:a16="http://schemas.microsoft.com/office/drawing/2014/main" id="{5DFA2A7B-6FEE-4DC7-B5EE-D8A4341468C8}"/>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16</xdr:col>
      <xdr:colOff>171264</xdr:colOff>
      <xdr:row>28</xdr:row>
      <xdr:rowOff>46502</xdr:rowOff>
    </xdr:from>
    <xdr:to>
      <xdr:col>16</xdr:col>
      <xdr:colOff>420967</xdr:colOff>
      <xdr:row>28</xdr:row>
      <xdr:rowOff>145675</xdr:rowOff>
    </xdr:to>
    <xdr:grpSp>
      <xdr:nvGrpSpPr>
        <xdr:cNvPr id="86" name="Group 85">
          <a:extLst>
            <a:ext uri="{FF2B5EF4-FFF2-40B4-BE49-F238E27FC236}">
              <a16:creationId xmlns:a16="http://schemas.microsoft.com/office/drawing/2014/main" id="{929AEA31-663B-45CA-AA0A-B69D16B29C1B}"/>
            </a:ext>
          </a:extLst>
        </xdr:cNvPr>
        <xdr:cNvGrpSpPr/>
      </xdr:nvGrpSpPr>
      <xdr:grpSpPr>
        <a:xfrm>
          <a:off x="13873657" y="6020038"/>
          <a:ext cx="249703" cy="99173"/>
          <a:chOff x="2380895" y="2086104"/>
          <a:chExt cx="657294" cy="479838"/>
        </a:xfrm>
      </xdr:grpSpPr>
      <xdr:sp macro="" textlink="">
        <xdr:nvSpPr>
          <xdr:cNvPr id="87" name="Rectangle 86">
            <a:extLst>
              <a:ext uri="{FF2B5EF4-FFF2-40B4-BE49-F238E27FC236}">
                <a16:creationId xmlns:a16="http://schemas.microsoft.com/office/drawing/2014/main" id="{E6BDC3E7-2B95-4D1F-9332-C55D6D43B033}"/>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88" name="Arrow: Right 87">
            <a:extLst>
              <a:ext uri="{FF2B5EF4-FFF2-40B4-BE49-F238E27FC236}">
                <a16:creationId xmlns:a16="http://schemas.microsoft.com/office/drawing/2014/main" id="{133E95BF-6DAF-4D00-93E5-605685D94D66}"/>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21</xdr:col>
      <xdr:colOff>171264</xdr:colOff>
      <xdr:row>30</xdr:row>
      <xdr:rowOff>49677</xdr:rowOff>
    </xdr:from>
    <xdr:to>
      <xdr:col>21</xdr:col>
      <xdr:colOff>420967</xdr:colOff>
      <xdr:row>30</xdr:row>
      <xdr:rowOff>142500</xdr:rowOff>
    </xdr:to>
    <xdr:grpSp>
      <xdr:nvGrpSpPr>
        <xdr:cNvPr id="89" name="Group 88">
          <a:extLst>
            <a:ext uri="{FF2B5EF4-FFF2-40B4-BE49-F238E27FC236}">
              <a16:creationId xmlns:a16="http://schemas.microsoft.com/office/drawing/2014/main" id="{80133B7A-18D6-44B3-BA42-AA5D72BB2F0A}"/>
            </a:ext>
          </a:extLst>
        </xdr:cNvPr>
        <xdr:cNvGrpSpPr/>
      </xdr:nvGrpSpPr>
      <xdr:grpSpPr>
        <a:xfrm>
          <a:off x="17942193" y="6404213"/>
          <a:ext cx="249703" cy="92823"/>
          <a:chOff x="2380895" y="2086104"/>
          <a:chExt cx="657294" cy="479838"/>
        </a:xfrm>
      </xdr:grpSpPr>
      <xdr:sp macro="" textlink="">
        <xdr:nvSpPr>
          <xdr:cNvPr id="90" name="Rectangle 89">
            <a:extLst>
              <a:ext uri="{FF2B5EF4-FFF2-40B4-BE49-F238E27FC236}">
                <a16:creationId xmlns:a16="http://schemas.microsoft.com/office/drawing/2014/main" id="{F80EB64D-47E5-47D9-BF66-1604D03C31DC}"/>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91" name="Arrow: Right 90">
            <a:extLst>
              <a:ext uri="{FF2B5EF4-FFF2-40B4-BE49-F238E27FC236}">
                <a16:creationId xmlns:a16="http://schemas.microsoft.com/office/drawing/2014/main" id="{927ACA05-BC29-4744-B615-F7AC0D93531E}"/>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26</xdr:col>
      <xdr:colOff>171264</xdr:colOff>
      <xdr:row>44</xdr:row>
      <xdr:rowOff>46502</xdr:rowOff>
    </xdr:from>
    <xdr:to>
      <xdr:col>26</xdr:col>
      <xdr:colOff>420967</xdr:colOff>
      <xdr:row>44</xdr:row>
      <xdr:rowOff>145675</xdr:rowOff>
    </xdr:to>
    <xdr:grpSp>
      <xdr:nvGrpSpPr>
        <xdr:cNvPr id="92" name="Group 91">
          <a:extLst>
            <a:ext uri="{FF2B5EF4-FFF2-40B4-BE49-F238E27FC236}">
              <a16:creationId xmlns:a16="http://schemas.microsoft.com/office/drawing/2014/main" id="{8F200298-460D-4ABF-9410-DDF8B3C9CC0C}"/>
            </a:ext>
          </a:extLst>
        </xdr:cNvPr>
        <xdr:cNvGrpSpPr/>
      </xdr:nvGrpSpPr>
      <xdr:grpSpPr>
        <a:xfrm>
          <a:off x="22418943" y="9095252"/>
          <a:ext cx="249703" cy="99173"/>
          <a:chOff x="2380895" y="2086104"/>
          <a:chExt cx="657294" cy="479838"/>
        </a:xfrm>
      </xdr:grpSpPr>
      <xdr:sp macro="" textlink="">
        <xdr:nvSpPr>
          <xdr:cNvPr id="93" name="Rectangle 92">
            <a:extLst>
              <a:ext uri="{FF2B5EF4-FFF2-40B4-BE49-F238E27FC236}">
                <a16:creationId xmlns:a16="http://schemas.microsoft.com/office/drawing/2014/main" id="{77B4C63F-614D-42D4-A6D1-E1C0576864C4}"/>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94" name="Arrow: Right 93">
            <a:extLst>
              <a:ext uri="{FF2B5EF4-FFF2-40B4-BE49-F238E27FC236}">
                <a16:creationId xmlns:a16="http://schemas.microsoft.com/office/drawing/2014/main" id="{1DB3DC71-E435-4CCA-9C6B-4D940A654A87}"/>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31</xdr:col>
      <xdr:colOff>171264</xdr:colOff>
      <xdr:row>50</xdr:row>
      <xdr:rowOff>49677</xdr:rowOff>
    </xdr:from>
    <xdr:to>
      <xdr:col>31</xdr:col>
      <xdr:colOff>420967</xdr:colOff>
      <xdr:row>50</xdr:row>
      <xdr:rowOff>142500</xdr:rowOff>
    </xdr:to>
    <xdr:grpSp>
      <xdr:nvGrpSpPr>
        <xdr:cNvPr id="95" name="Group 94">
          <a:extLst>
            <a:ext uri="{FF2B5EF4-FFF2-40B4-BE49-F238E27FC236}">
              <a16:creationId xmlns:a16="http://schemas.microsoft.com/office/drawing/2014/main" id="{5AA6F0A8-AD1D-4A04-A006-8031215BE608}"/>
            </a:ext>
          </a:extLst>
        </xdr:cNvPr>
        <xdr:cNvGrpSpPr/>
      </xdr:nvGrpSpPr>
      <xdr:grpSpPr>
        <a:xfrm>
          <a:off x="27508014" y="10255034"/>
          <a:ext cx="249703" cy="92823"/>
          <a:chOff x="2380895" y="2086104"/>
          <a:chExt cx="657294" cy="479838"/>
        </a:xfrm>
      </xdr:grpSpPr>
      <xdr:sp macro="" textlink="">
        <xdr:nvSpPr>
          <xdr:cNvPr id="96" name="Rectangle 95">
            <a:extLst>
              <a:ext uri="{FF2B5EF4-FFF2-40B4-BE49-F238E27FC236}">
                <a16:creationId xmlns:a16="http://schemas.microsoft.com/office/drawing/2014/main" id="{553660A9-61D3-4A25-A6EC-171BC96E1917}"/>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97" name="Arrow: Right 96">
            <a:extLst>
              <a:ext uri="{FF2B5EF4-FFF2-40B4-BE49-F238E27FC236}">
                <a16:creationId xmlns:a16="http://schemas.microsoft.com/office/drawing/2014/main" id="{0E797E6F-9656-4D33-8B05-1D25942676AD}"/>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36</xdr:col>
      <xdr:colOff>171264</xdr:colOff>
      <xdr:row>45</xdr:row>
      <xdr:rowOff>46502</xdr:rowOff>
    </xdr:from>
    <xdr:to>
      <xdr:col>36</xdr:col>
      <xdr:colOff>420967</xdr:colOff>
      <xdr:row>45</xdr:row>
      <xdr:rowOff>145675</xdr:rowOff>
    </xdr:to>
    <xdr:grpSp>
      <xdr:nvGrpSpPr>
        <xdr:cNvPr id="98" name="Group 97">
          <a:extLst>
            <a:ext uri="{FF2B5EF4-FFF2-40B4-BE49-F238E27FC236}">
              <a16:creationId xmlns:a16="http://schemas.microsoft.com/office/drawing/2014/main" id="{7C8FBF9E-DE01-476B-85CD-9819BA3C3A38}"/>
            </a:ext>
          </a:extLst>
        </xdr:cNvPr>
        <xdr:cNvGrpSpPr/>
      </xdr:nvGrpSpPr>
      <xdr:grpSpPr>
        <a:xfrm>
          <a:off x="32120835" y="9285752"/>
          <a:ext cx="249703" cy="99173"/>
          <a:chOff x="2380895" y="2086104"/>
          <a:chExt cx="657294" cy="479838"/>
        </a:xfrm>
      </xdr:grpSpPr>
      <xdr:sp macro="" textlink="">
        <xdr:nvSpPr>
          <xdr:cNvPr id="99" name="Rectangle 98">
            <a:extLst>
              <a:ext uri="{FF2B5EF4-FFF2-40B4-BE49-F238E27FC236}">
                <a16:creationId xmlns:a16="http://schemas.microsoft.com/office/drawing/2014/main" id="{FFBA9BA9-A743-479F-BF51-132E3A7C3D1F}"/>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100" name="Arrow: Right 99">
            <a:extLst>
              <a:ext uri="{FF2B5EF4-FFF2-40B4-BE49-F238E27FC236}">
                <a16:creationId xmlns:a16="http://schemas.microsoft.com/office/drawing/2014/main" id="{B67FDEC0-4B4D-47B4-9F7C-3331E9B4530B}"/>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1</xdr:col>
      <xdr:colOff>25596</xdr:colOff>
      <xdr:row>11</xdr:row>
      <xdr:rowOff>2</xdr:rowOff>
    </xdr:from>
    <xdr:to>
      <xdr:col>2</xdr:col>
      <xdr:colOff>106507</xdr:colOff>
      <xdr:row>20</xdr:row>
      <xdr:rowOff>7506</xdr:rowOff>
    </xdr:to>
    <xdr:grpSp>
      <xdr:nvGrpSpPr>
        <xdr:cNvPr id="101" name="Group 100">
          <a:extLst>
            <a:ext uri="{FF2B5EF4-FFF2-40B4-BE49-F238E27FC236}">
              <a16:creationId xmlns:a16="http://schemas.microsoft.com/office/drawing/2014/main" id="{312FD413-ACB4-43F7-A818-94098E0C702C}"/>
            </a:ext>
          </a:extLst>
        </xdr:cNvPr>
        <xdr:cNvGrpSpPr/>
      </xdr:nvGrpSpPr>
      <xdr:grpSpPr>
        <a:xfrm>
          <a:off x="1644846" y="2707823"/>
          <a:ext cx="570768" cy="1735612"/>
          <a:chOff x="1641671" y="2710297"/>
          <a:chExt cx="572170" cy="1718829"/>
        </a:xfrm>
      </xdr:grpSpPr>
      <xdr:pic>
        <xdr:nvPicPr>
          <xdr:cNvPr id="102" name="Picture 101">
            <a:extLst>
              <a:ext uri="{FF2B5EF4-FFF2-40B4-BE49-F238E27FC236}">
                <a16:creationId xmlns:a16="http://schemas.microsoft.com/office/drawing/2014/main" id="{B11396EC-49F8-4648-B176-3F74834309C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Graphic 4" descr="Sustainability">
            <a:extLst>
              <a:ext uri="{FF2B5EF4-FFF2-40B4-BE49-F238E27FC236}">
                <a16:creationId xmlns:a16="http://schemas.microsoft.com/office/drawing/2014/main" id="{D12D96BD-0F3B-439A-AEF5-8F271AEEA65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104" name="Group 103">
            <a:extLst>
              <a:ext uri="{FF2B5EF4-FFF2-40B4-BE49-F238E27FC236}">
                <a16:creationId xmlns:a16="http://schemas.microsoft.com/office/drawing/2014/main" id="{4505E4A7-632B-4E2D-83B7-0508157911CC}"/>
              </a:ext>
            </a:extLst>
          </xdr:cNvPr>
          <xdr:cNvGrpSpPr/>
        </xdr:nvGrpSpPr>
        <xdr:grpSpPr>
          <a:xfrm>
            <a:off x="1641671" y="2920347"/>
            <a:ext cx="572170" cy="1139745"/>
            <a:chOff x="1641671" y="2920347"/>
            <a:chExt cx="572170" cy="1139745"/>
          </a:xfrm>
        </xdr:grpSpPr>
        <xdr:grpSp>
          <xdr:nvGrpSpPr>
            <xdr:cNvPr id="105" name="Group 104">
              <a:extLst>
                <a:ext uri="{FF2B5EF4-FFF2-40B4-BE49-F238E27FC236}">
                  <a16:creationId xmlns:a16="http://schemas.microsoft.com/office/drawing/2014/main" id="{5914B526-2B47-4ABE-BCDA-10A2CA379A87}"/>
                </a:ext>
              </a:extLst>
            </xdr:cNvPr>
            <xdr:cNvGrpSpPr/>
          </xdr:nvGrpSpPr>
          <xdr:grpSpPr>
            <a:xfrm>
              <a:off x="1743651" y="3094862"/>
              <a:ext cx="324687" cy="190299"/>
              <a:chOff x="6257925" y="3439792"/>
              <a:chExt cx="324687" cy="180784"/>
            </a:xfrm>
          </xdr:grpSpPr>
          <xdr:pic>
            <xdr:nvPicPr>
              <xdr:cNvPr id="148" name="Graphic 147" descr="Oil Barrel with solid fill">
                <a:extLst>
                  <a:ext uri="{FF2B5EF4-FFF2-40B4-BE49-F238E27FC236}">
                    <a16:creationId xmlns:a16="http://schemas.microsoft.com/office/drawing/2014/main" id="{F6377018-6B89-4BA0-AFF9-94BB8956175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149" name="Graphic 148" descr="Oil Barrel with solid fill">
                <a:extLst>
                  <a:ext uri="{FF2B5EF4-FFF2-40B4-BE49-F238E27FC236}">
                    <a16:creationId xmlns:a16="http://schemas.microsoft.com/office/drawing/2014/main" id="{093E1403-3059-4AF5-BA59-42D7B6781D6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106" name="Graphic 105" descr="Radioactive with solid fill">
              <a:extLst>
                <a:ext uri="{FF2B5EF4-FFF2-40B4-BE49-F238E27FC236}">
                  <a16:creationId xmlns:a16="http://schemas.microsoft.com/office/drawing/2014/main" id="{93CCFFB6-78D5-4F20-91CB-41E8B668E65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107" name="Group 106">
              <a:extLst>
                <a:ext uri="{FF2B5EF4-FFF2-40B4-BE49-F238E27FC236}">
                  <a16:creationId xmlns:a16="http://schemas.microsoft.com/office/drawing/2014/main" id="{C83E37D1-8792-4313-8D11-320E8E66CE44}"/>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145" name="Freeform: Shape 144">
                <a:extLst>
                  <a:ext uri="{FF2B5EF4-FFF2-40B4-BE49-F238E27FC236}">
                    <a16:creationId xmlns:a16="http://schemas.microsoft.com/office/drawing/2014/main" id="{93309F43-DDB8-4792-9832-979AFA768E62}"/>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146" name="Freeform: Shape 145">
                <a:extLst>
                  <a:ext uri="{FF2B5EF4-FFF2-40B4-BE49-F238E27FC236}">
                    <a16:creationId xmlns:a16="http://schemas.microsoft.com/office/drawing/2014/main" id="{A383B25E-788F-4B9C-9F7F-3335DF54BA1C}"/>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147" name="Freeform: Shape 146">
                <a:extLst>
                  <a:ext uri="{FF2B5EF4-FFF2-40B4-BE49-F238E27FC236}">
                    <a16:creationId xmlns:a16="http://schemas.microsoft.com/office/drawing/2014/main" id="{020C4A97-8DAD-4DFB-9747-28DCCB58A1E9}"/>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108" name="Group 107">
              <a:extLst>
                <a:ext uri="{FF2B5EF4-FFF2-40B4-BE49-F238E27FC236}">
                  <a16:creationId xmlns:a16="http://schemas.microsoft.com/office/drawing/2014/main" id="{1487A6EF-DEF3-4BFD-BE6F-0ABE2117F10F}"/>
                </a:ext>
              </a:extLst>
            </xdr:cNvPr>
            <xdr:cNvGrpSpPr/>
          </xdr:nvGrpSpPr>
          <xdr:grpSpPr>
            <a:xfrm>
              <a:off x="1641671" y="3850936"/>
              <a:ext cx="572170" cy="209156"/>
              <a:chOff x="1576728" y="6574220"/>
              <a:chExt cx="572170" cy="209156"/>
            </a:xfrm>
          </xdr:grpSpPr>
          <xdr:pic>
            <xdr:nvPicPr>
              <xdr:cNvPr id="113" name="Picture 112" descr="Outline geothermal energy icon isolated black Vector Image">
                <a:extLst>
                  <a:ext uri="{FF2B5EF4-FFF2-40B4-BE49-F238E27FC236}">
                    <a16:creationId xmlns:a16="http://schemas.microsoft.com/office/drawing/2014/main" id="{356B2FEE-53D8-4930-9CBB-BA6F4C0CCD25}"/>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114" name="Group 113">
                <a:extLst>
                  <a:ext uri="{FF2B5EF4-FFF2-40B4-BE49-F238E27FC236}">
                    <a16:creationId xmlns:a16="http://schemas.microsoft.com/office/drawing/2014/main" id="{975AF2A3-1109-4982-B675-E92CE2DCCC00}"/>
                  </a:ext>
                </a:extLst>
              </xdr:cNvPr>
              <xdr:cNvGrpSpPr/>
            </xdr:nvGrpSpPr>
            <xdr:grpSpPr>
              <a:xfrm>
                <a:off x="1576728" y="6605260"/>
                <a:ext cx="139401" cy="164013"/>
                <a:chOff x="6140932" y="3337168"/>
                <a:chExt cx="752033" cy="877177"/>
              </a:xfrm>
            </xdr:grpSpPr>
            <xdr:sp macro="" textlink="">
              <xdr:nvSpPr>
                <xdr:cNvPr id="135" name="Freeform: Shape 134">
                  <a:extLst>
                    <a:ext uri="{FF2B5EF4-FFF2-40B4-BE49-F238E27FC236}">
                      <a16:creationId xmlns:a16="http://schemas.microsoft.com/office/drawing/2014/main" id="{9DE58D1A-DE3A-47C3-9138-96BE0D52E62B}"/>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6" name="Freeform: Shape 135">
                  <a:extLst>
                    <a:ext uri="{FF2B5EF4-FFF2-40B4-BE49-F238E27FC236}">
                      <a16:creationId xmlns:a16="http://schemas.microsoft.com/office/drawing/2014/main" id="{D25C9E27-A070-460C-8862-0837812EB175}"/>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7" name="Freeform: Shape 136">
                  <a:extLst>
                    <a:ext uri="{FF2B5EF4-FFF2-40B4-BE49-F238E27FC236}">
                      <a16:creationId xmlns:a16="http://schemas.microsoft.com/office/drawing/2014/main" id="{37689A31-90AA-4CBD-8505-106BB0B41DE8}"/>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8" name="Freeform: Shape 137">
                  <a:extLst>
                    <a:ext uri="{FF2B5EF4-FFF2-40B4-BE49-F238E27FC236}">
                      <a16:creationId xmlns:a16="http://schemas.microsoft.com/office/drawing/2014/main" id="{FAC2E13F-296F-439C-98CC-9AC401EEF291}"/>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9" name="Freeform: Shape 138">
                  <a:extLst>
                    <a:ext uri="{FF2B5EF4-FFF2-40B4-BE49-F238E27FC236}">
                      <a16:creationId xmlns:a16="http://schemas.microsoft.com/office/drawing/2014/main" id="{A58DFA1D-0A22-479A-BF86-DA0EBEBCC347}"/>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0" name="Freeform: Shape 139">
                  <a:extLst>
                    <a:ext uri="{FF2B5EF4-FFF2-40B4-BE49-F238E27FC236}">
                      <a16:creationId xmlns:a16="http://schemas.microsoft.com/office/drawing/2014/main" id="{2F1EE9AF-75F0-4D16-87AA-11A6FCAA8334}"/>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1" name="Freeform: Shape 140">
                  <a:extLst>
                    <a:ext uri="{FF2B5EF4-FFF2-40B4-BE49-F238E27FC236}">
                      <a16:creationId xmlns:a16="http://schemas.microsoft.com/office/drawing/2014/main" id="{EF2CF9A8-4F03-4DC9-B712-821539D040E8}"/>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2" name="Freeform: Shape 141">
                  <a:extLst>
                    <a:ext uri="{FF2B5EF4-FFF2-40B4-BE49-F238E27FC236}">
                      <a16:creationId xmlns:a16="http://schemas.microsoft.com/office/drawing/2014/main" id="{59CA8EBF-A76D-4AAF-8263-36197D17B858}"/>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3" name="Freeform: Shape 142">
                  <a:extLst>
                    <a:ext uri="{FF2B5EF4-FFF2-40B4-BE49-F238E27FC236}">
                      <a16:creationId xmlns:a16="http://schemas.microsoft.com/office/drawing/2014/main" id="{1AF1F665-8323-4F25-B24E-0FA069586802}"/>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4" name="Freeform: Shape 143">
                  <a:extLst>
                    <a:ext uri="{FF2B5EF4-FFF2-40B4-BE49-F238E27FC236}">
                      <a16:creationId xmlns:a16="http://schemas.microsoft.com/office/drawing/2014/main" id="{DBB161EA-1F21-463D-9166-1CAB0A5DCD95}"/>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115" name="Group 114">
                <a:extLst>
                  <a:ext uri="{FF2B5EF4-FFF2-40B4-BE49-F238E27FC236}">
                    <a16:creationId xmlns:a16="http://schemas.microsoft.com/office/drawing/2014/main" id="{41E7DA96-4333-4D62-BEFD-3DDB25C67185}"/>
                  </a:ext>
                </a:extLst>
              </xdr:cNvPr>
              <xdr:cNvGrpSpPr/>
            </xdr:nvGrpSpPr>
            <xdr:grpSpPr>
              <a:xfrm>
                <a:off x="1744225" y="6590247"/>
                <a:ext cx="172680" cy="169356"/>
                <a:chOff x="5246544" y="2661039"/>
                <a:chExt cx="528834" cy="505485"/>
              </a:xfrm>
            </xdr:grpSpPr>
            <xdr:sp macro="" textlink="">
              <xdr:nvSpPr>
                <xdr:cNvPr id="116" name="Freeform: Shape 115">
                  <a:extLst>
                    <a:ext uri="{FF2B5EF4-FFF2-40B4-BE49-F238E27FC236}">
                      <a16:creationId xmlns:a16="http://schemas.microsoft.com/office/drawing/2014/main" id="{369EA57A-85CC-44FD-B436-46867ECE33C0}"/>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7" name="Freeform: Shape 116">
                  <a:extLst>
                    <a:ext uri="{FF2B5EF4-FFF2-40B4-BE49-F238E27FC236}">
                      <a16:creationId xmlns:a16="http://schemas.microsoft.com/office/drawing/2014/main" id="{BBAED398-960B-47F2-B4E3-0C15A9EB9DFD}"/>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8" name="Freeform: Shape 117">
                  <a:extLst>
                    <a:ext uri="{FF2B5EF4-FFF2-40B4-BE49-F238E27FC236}">
                      <a16:creationId xmlns:a16="http://schemas.microsoft.com/office/drawing/2014/main" id="{7DF36EAB-A61D-488A-B1E1-2FA2FD756601}"/>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9" name="Freeform: Shape 118">
                  <a:extLst>
                    <a:ext uri="{FF2B5EF4-FFF2-40B4-BE49-F238E27FC236}">
                      <a16:creationId xmlns:a16="http://schemas.microsoft.com/office/drawing/2014/main" id="{95DF0572-222F-46E2-8BE0-54A0190A1309}"/>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0" name="Freeform: Shape 119">
                  <a:extLst>
                    <a:ext uri="{FF2B5EF4-FFF2-40B4-BE49-F238E27FC236}">
                      <a16:creationId xmlns:a16="http://schemas.microsoft.com/office/drawing/2014/main" id="{10632798-022A-4A97-A952-6B1CDC46F6E3}"/>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1" name="Freeform: Shape 120">
                  <a:extLst>
                    <a:ext uri="{FF2B5EF4-FFF2-40B4-BE49-F238E27FC236}">
                      <a16:creationId xmlns:a16="http://schemas.microsoft.com/office/drawing/2014/main" id="{BEB043A6-6531-4F18-8D80-D206B4BF7817}"/>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2" name="Freeform: Shape 121">
                  <a:extLst>
                    <a:ext uri="{FF2B5EF4-FFF2-40B4-BE49-F238E27FC236}">
                      <a16:creationId xmlns:a16="http://schemas.microsoft.com/office/drawing/2014/main" id="{5209C73F-5194-4298-B22F-9C2252FB39BA}"/>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3" name="Freeform: Shape 122">
                  <a:extLst>
                    <a:ext uri="{FF2B5EF4-FFF2-40B4-BE49-F238E27FC236}">
                      <a16:creationId xmlns:a16="http://schemas.microsoft.com/office/drawing/2014/main" id="{26D062D0-8993-4C14-9155-C9C797EEAB8E}"/>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4" name="Freeform: Shape 123">
                  <a:extLst>
                    <a:ext uri="{FF2B5EF4-FFF2-40B4-BE49-F238E27FC236}">
                      <a16:creationId xmlns:a16="http://schemas.microsoft.com/office/drawing/2014/main" id="{C65C3751-7E0C-4ABC-BB01-EFB5302A461E}"/>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5" name="Freeform: Shape 124">
                  <a:extLst>
                    <a:ext uri="{FF2B5EF4-FFF2-40B4-BE49-F238E27FC236}">
                      <a16:creationId xmlns:a16="http://schemas.microsoft.com/office/drawing/2014/main" id="{36F453D2-42BE-45D4-B3D1-2096875E9C8A}"/>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6" name="Freeform: Shape 125">
                  <a:extLst>
                    <a:ext uri="{FF2B5EF4-FFF2-40B4-BE49-F238E27FC236}">
                      <a16:creationId xmlns:a16="http://schemas.microsoft.com/office/drawing/2014/main" id="{00127AF9-CE17-4776-8FE5-BE09446A11E0}"/>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7" name="Freeform: Shape 126">
                  <a:extLst>
                    <a:ext uri="{FF2B5EF4-FFF2-40B4-BE49-F238E27FC236}">
                      <a16:creationId xmlns:a16="http://schemas.microsoft.com/office/drawing/2014/main" id="{0FBEC6CC-CDD8-4068-90BD-9D07E33814DB}"/>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8" name="Freeform: Shape 127">
                  <a:extLst>
                    <a:ext uri="{FF2B5EF4-FFF2-40B4-BE49-F238E27FC236}">
                      <a16:creationId xmlns:a16="http://schemas.microsoft.com/office/drawing/2014/main" id="{69EDA309-A267-44EC-AEFC-24327AE1FB61}"/>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9" name="Freeform: Shape 128">
                  <a:extLst>
                    <a:ext uri="{FF2B5EF4-FFF2-40B4-BE49-F238E27FC236}">
                      <a16:creationId xmlns:a16="http://schemas.microsoft.com/office/drawing/2014/main" id="{34EC8AB5-292A-4161-A8F4-6A7F72006603}"/>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0" name="Freeform: Shape 129">
                  <a:extLst>
                    <a:ext uri="{FF2B5EF4-FFF2-40B4-BE49-F238E27FC236}">
                      <a16:creationId xmlns:a16="http://schemas.microsoft.com/office/drawing/2014/main" id="{245F164F-E9AE-4F94-A7F1-F6FC8DEAE6AF}"/>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1" name="Freeform: Shape 130">
                  <a:extLst>
                    <a:ext uri="{FF2B5EF4-FFF2-40B4-BE49-F238E27FC236}">
                      <a16:creationId xmlns:a16="http://schemas.microsoft.com/office/drawing/2014/main" id="{016C48BE-1222-475E-A040-186A53DBF46D}"/>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2" name="Freeform: Shape 131">
                  <a:extLst>
                    <a:ext uri="{FF2B5EF4-FFF2-40B4-BE49-F238E27FC236}">
                      <a16:creationId xmlns:a16="http://schemas.microsoft.com/office/drawing/2014/main" id="{14BE2D89-1423-48E2-A950-5EFF08AA1ADA}"/>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3" name="Freeform: Shape 132">
                  <a:extLst>
                    <a:ext uri="{FF2B5EF4-FFF2-40B4-BE49-F238E27FC236}">
                      <a16:creationId xmlns:a16="http://schemas.microsoft.com/office/drawing/2014/main" id="{89F76123-265A-4AD3-8D35-84CA6CED905C}"/>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4" name="Freeform: Shape 133">
                  <a:extLst>
                    <a:ext uri="{FF2B5EF4-FFF2-40B4-BE49-F238E27FC236}">
                      <a16:creationId xmlns:a16="http://schemas.microsoft.com/office/drawing/2014/main" id="{C607B98B-48D1-4976-AEC7-18D800805BF6}"/>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109" name="Graphic 2" descr="Fir tree">
              <a:extLst>
                <a:ext uri="{FF2B5EF4-FFF2-40B4-BE49-F238E27FC236}">
                  <a16:creationId xmlns:a16="http://schemas.microsoft.com/office/drawing/2014/main" id="{AB459153-7674-4570-8E6A-93706819A570}"/>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110" name="Group 109">
              <a:extLst>
                <a:ext uri="{FF2B5EF4-FFF2-40B4-BE49-F238E27FC236}">
                  <a16:creationId xmlns:a16="http://schemas.microsoft.com/office/drawing/2014/main" id="{A8FEFF9B-FBB8-4C95-96AC-97D843092C65}"/>
                </a:ext>
              </a:extLst>
            </xdr:cNvPr>
            <xdr:cNvGrpSpPr/>
          </xdr:nvGrpSpPr>
          <xdr:grpSpPr>
            <a:xfrm>
              <a:off x="1795937" y="2920347"/>
              <a:ext cx="234619" cy="153814"/>
              <a:chOff x="1834903" y="4357756"/>
              <a:chExt cx="234619" cy="153814"/>
            </a:xfrm>
          </xdr:grpSpPr>
          <xdr:pic>
            <xdr:nvPicPr>
              <xdr:cNvPr id="111" name="Graphic 110" descr="Deciduous tree with solid fill">
                <a:extLst>
                  <a:ext uri="{FF2B5EF4-FFF2-40B4-BE49-F238E27FC236}">
                    <a16:creationId xmlns:a16="http://schemas.microsoft.com/office/drawing/2014/main" id="{8F10E1CF-E8B9-47B4-98A2-C03D03FB4EC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112" name="Graphic 111" descr="Deciduous tree with solid fill">
                <a:extLst>
                  <a:ext uri="{FF2B5EF4-FFF2-40B4-BE49-F238E27FC236}">
                    <a16:creationId xmlns:a16="http://schemas.microsoft.com/office/drawing/2014/main" id="{3C1824AA-6C4C-4973-91F0-32F84C89A2A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xdr:from>
      <xdr:col>6</xdr:col>
      <xdr:colOff>5446</xdr:colOff>
      <xdr:row>11</xdr:row>
      <xdr:rowOff>8373</xdr:rowOff>
    </xdr:from>
    <xdr:to>
      <xdr:col>7</xdr:col>
      <xdr:colOff>89532</xdr:colOff>
      <xdr:row>20</xdr:row>
      <xdr:rowOff>6352</xdr:rowOff>
    </xdr:to>
    <xdr:grpSp>
      <xdr:nvGrpSpPr>
        <xdr:cNvPr id="150" name="Group 149">
          <a:extLst>
            <a:ext uri="{FF2B5EF4-FFF2-40B4-BE49-F238E27FC236}">
              <a16:creationId xmlns:a16="http://schemas.microsoft.com/office/drawing/2014/main" id="{0371E121-D312-44D2-9791-AD9FD071F5E5}"/>
            </a:ext>
          </a:extLst>
        </xdr:cNvPr>
        <xdr:cNvGrpSpPr/>
      </xdr:nvGrpSpPr>
      <xdr:grpSpPr>
        <a:xfrm>
          <a:off x="5080910" y="2716194"/>
          <a:ext cx="573943" cy="1726087"/>
          <a:chOff x="1641671" y="2710297"/>
          <a:chExt cx="572170" cy="1718829"/>
        </a:xfrm>
      </xdr:grpSpPr>
      <xdr:pic>
        <xdr:nvPicPr>
          <xdr:cNvPr id="151" name="Picture 150">
            <a:extLst>
              <a:ext uri="{FF2B5EF4-FFF2-40B4-BE49-F238E27FC236}">
                <a16:creationId xmlns:a16="http://schemas.microsoft.com/office/drawing/2014/main" id="{892AEAA0-CDBA-4DA4-B135-A6D0AC5D724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52" name="Graphic 4" descr="Sustainability">
            <a:extLst>
              <a:ext uri="{FF2B5EF4-FFF2-40B4-BE49-F238E27FC236}">
                <a16:creationId xmlns:a16="http://schemas.microsoft.com/office/drawing/2014/main" id="{B29756B4-E77F-4679-9E3D-90333EF3562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153" name="Group 152">
            <a:extLst>
              <a:ext uri="{FF2B5EF4-FFF2-40B4-BE49-F238E27FC236}">
                <a16:creationId xmlns:a16="http://schemas.microsoft.com/office/drawing/2014/main" id="{0C9DFF92-350A-4F75-AE2A-185BE1C54704}"/>
              </a:ext>
            </a:extLst>
          </xdr:cNvPr>
          <xdr:cNvGrpSpPr/>
        </xdr:nvGrpSpPr>
        <xdr:grpSpPr>
          <a:xfrm>
            <a:off x="1641671" y="2920347"/>
            <a:ext cx="572170" cy="1139745"/>
            <a:chOff x="1641671" y="2920347"/>
            <a:chExt cx="572170" cy="1139745"/>
          </a:xfrm>
        </xdr:grpSpPr>
        <xdr:grpSp>
          <xdr:nvGrpSpPr>
            <xdr:cNvPr id="154" name="Group 153">
              <a:extLst>
                <a:ext uri="{FF2B5EF4-FFF2-40B4-BE49-F238E27FC236}">
                  <a16:creationId xmlns:a16="http://schemas.microsoft.com/office/drawing/2014/main" id="{6082A7FB-250A-446A-948E-20443ABF1C67}"/>
                </a:ext>
              </a:extLst>
            </xdr:cNvPr>
            <xdr:cNvGrpSpPr/>
          </xdr:nvGrpSpPr>
          <xdr:grpSpPr>
            <a:xfrm>
              <a:off x="1743651" y="3094862"/>
              <a:ext cx="324687" cy="190299"/>
              <a:chOff x="6257925" y="3439792"/>
              <a:chExt cx="324687" cy="180784"/>
            </a:xfrm>
          </xdr:grpSpPr>
          <xdr:pic>
            <xdr:nvPicPr>
              <xdr:cNvPr id="197" name="Graphic 196" descr="Oil Barrel with solid fill">
                <a:extLst>
                  <a:ext uri="{FF2B5EF4-FFF2-40B4-BE49-F238E27FC236}">
                    <a16:creationId xmlns:a16="http://schemas.microsoft.com/office/drawing/2014/main" id="{64D16532-0DD2-46D7-9403-E7B6F78AC2F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198" name="Graphic 197" descr="Oil Barrel with solid fill">
                <a:extLst>
                  <a:ext uri="{FF2B5EF4-FFF2-40B4-BE49-F238E27FC236}">
                    <a16:creationId xmlns:a16="http://schemas.microsoft.com/office/drawing/2014/main" id="{8319D21D-DE29-487E-AFEF-9D5CA13361E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155" name="Graphic 154" descr="Radioactive with solid fill">
              <a:extLst>
                <a:ext uri="{FF2B5EF4-FFF2-40B4-BE49-F238E27FC236}">
                  <a16:creationId xmlns:a16="http://schemas.microsoft.com/office/drawing/2014/main" id="{49C5BE37-A8DF-4BF9-BA60-985214190BA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156" name="Group 155">
              <a:extLst>
                <a:ext uri="{FF2B5EF4-FFF2-40B4-BE49-F238E27FC236}">
                  <a16:creationId xmlns:a16="http://schemas.microsoft.com/office/drawing/2014/main" id="{B1835CE6-D4FB-4F9B-8E4D-E6D9B2251767}"/>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194" name="Freeform: Shape 193">
                <a:extLst>
                  <a:ext uri="{FF2B5EF4-FFF2-40B4-BE49-F238E27FC236}">
                    <a16:creationId xmlns:a16="http://schemas.microsoft.com/office/drawing/2014/main" id="{EC6BEE3D-EAA8-4527-88DA-03DE76F8ACA0}"/>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195" name="Freeform: Shape 194">
                <a:extLst>
                  <a:ext uri="{FF2B5EF4-FFF2-40B4-BE49-F238E27FC236}">
                    <a16:creationId xmlns:a16="http://schemas.microsoft.com/office/drawing/2014/main" id="{F43C0C1E-D27D-47A5-8420-B1B3DE462EFC}"/>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196" name="Freeform: Shape 195">
                <a:extLst>
                  <a:ext uri="{FF2B5EF4-FFF2-40B4-BE49-F238E27FC236}">
                    <a16:creationId xmlns:a16="http://schemas.microsoft.com/office/drawing/2014/main" id="{56E9511E-8428-4A62-8720-C971733ACBCE}"/>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157" name="Group 156">
              <a:extLst>
                <a:ext uri="{FF2B5EF4-FFF2-40B4-BE49-F238E27FC236}">
                  <a16:creationId xmlns:a16="http://schemas.microsoft.com/office/drawing/2014/main" id="{CCFFC2EF-674B-4E54-B341-7A74607C8B27}"/>
                </a:ext>
              </a:extLst>
            </xdr:cNvPr>
            <xdr:cNvGrpSpPr/>
          </xdr:nvGrpSpPr>
          <xdr:grpSpPr>
            <a:xfrm>
              <a:off x="1641671" y="3850936"/>
              <a:ext cx="572170" cy="209156"/>
              <a:chOff x="1576728" y="6574220"/>
              <a:chExt cx="572170" cy="209156"/>
            </a:xfrm>
          </xdr:grpSpPr>
          <xdr:pic>
            <xdr:nvPicPr>
              <xdr:cNvPr id="162" name="Picture 161" descr="Outline geothermal energy icon isolated black Vector Image">
                <a:extLst>
                  <a:ext uri="{FF2B5EF4-FFF2-40B4-BE49-F238E27FC236}">
                    <a16:creationId xmlns:a16="http://schemas.microsoft.com/office/drawing/2014/main" id="{3CF8AA51-4FC7-429B-A0D7-BB439092C699}"/>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163" name="Group 162">
                <a:extLst>
                  <a:ext uri="{FF2B5EF4-FFF2-40B4-BE49-F238E27FC236}">
                    <a16:creationId xmlns:a16="http://schemas.microsoft.com/office/drawing/2014/main" id="{DE717FD0-56A7-4681-81B2-ACD2CE8364FC}"/>
                  </a:ext>
                </a:extLst>
              </xdr:cNvPr>
              <xdr:cNvGrpSpPr/>
            </xdr:nvGrpSpPr>
            <xdr:grpSpPr>
              <a:xfrm>
                <a:off x="1576728" y="6605260"/>
                <a:ext cx="139401" cy="164013"/>
                <a:chOff x="6140932" y="3337168"/>
                <a:chExt cx="752033" cy="877177"/>
              </a:xfrm>
            </xdr:grpSpPr>
            <xdr:sp macro="" textlink="">
              <xdr:nvSpPr>
                <xdr:cNvPr id="184" name="Freeform: Shape 183">
                  <a:extLst>
                    <a:ext uri="{FF2B5EF4-FFF2-40B4-BE49-F238E27FC236}">
                      <a16:creationId xmlns:a16="http://schemas.microsoft.com/office/drawing/2014/main" id="{54FBE225-CEF2-41CD-A772-1F6648FD66AB}"/>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5" name="Freeform: Shape 184">
                  <a:extLst>
                    <a:ext uri="{FF2B5EF4-FFF2-40B4-BE49-F238E27FC236}">
                      <a16:creationId xmlns:a16="http://schemas.microsoft.com/office/drawing/2014/main" id="{B3ABB703-AB3D-4E87-82D9-32EA8784E0D0}"/>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6" name="Freeform: Shape 185">
                  <a:extLst>
                    <a:ext uri="{FF2B5EF4-FFF2-40B4-BE49-F238E27FC236}">
                      <a16:creationId xmlns:a16="http://schemas.microsoft.com/office/drawing/2014/main" id="{315A3F2F-411E-4044-9E7F-4FF920E5B99E}"/>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7" name="Freeform: Shape 186">
                  <a:extLst>
                    <a:ext uri="{FF2B5EF4-FFF2-40B4-BE49-F238E27FC236}">
                      <a16:creationId xmlns:a16="http://schemas.microsoft.com/office/drawing/2014/main" id="{691476F2-A5D5-4DC0-BED2-672C867C0917}"/>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8" name="Freeform: Shape 187">
                  <a:extLst>
                    <a:ext uri="{FF2B5EF4-FFF2-40B4-BE49-F238E27FC236}">
                      <a16:creationId xmlns:a16="http://schemas.microsoft.com/office/drawing/2014/main" id="{36CB0598-DEBA-4469-8CE8-D874245E7F09}"/>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9" name="Freeform: Shape 188">
                  <a:extLst>
                    <a:ext uri="{FF2B5EF4-FFF2-40B4-BE49-F238E27FC236}">
                      <a16:creationId xmlns:a16="http://schemas.microsoft.com/office/drawing/2014/main" id="{9DD63416-4A66-47E0-B64E-19A26E53384F}"/>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0" name="Freeform: Shape 189">
                  <a:extLst>
                    <a:ext uri="{FF2B5EF4-FFF2-40B4-BE49-F238E27FC236}">
                      <a16:creationId xmlns:a16="http://schemas.microsoft.com/office/drawing/2014/main" id="{8BDB5499-B5A1-46D8-AB4E-75876FF31639}"/>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1" name="Freeform: Shape 190">
                  <a:extLst>
                    <a:ext uri="{FF2B5EF4-FFF2-40B4-BE49-F238E27FC236}">
                      <a16:creationId xmlns:a16="http://schemas.microsoft.com/office/drawing/2014/main" id="{72DCCFD3-7323-4E54-AB6A-7A80F88235B7}"/>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2" name="Freeform: Shape 191">
                  <a:extLst>
                    <a:ext uri="{FF2B5EF4-FFF2-40B4-BE49-F238E27FC236}">
                      <a16:creationId xmlns:a16="http://schemas.microsoft.com/office/drawing/2014/main" id="{97194C14-761C-4D9D-B0F3-B5E899CD07E7}"/>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3" name="Freeform: Shape 192">
                  <a:extLst>
                    <a:ext uri="{FF2B5EF4-FFF2-40B4-BE49-F238E27FC236}">
                      <a16:creationId xmlns:a16="http://schemas.microsoft.com/office/drawing/2014/main" id="{58A881C3-54F9-4DEE-AE6D-4616E2B54255}"/>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164" name="Group 163">
                <a:extLst>
                  <a:ext uri="{FF2B5EF4-FFF2-40B4-BE49-F238E27FC236}">
                    <a16:creationId xmlns:a16="http://schemas.microsoft.com/office/drawing/2014/main" id="{0863D1F2-1D95-4B58-BA11-C8A30CA83E25}"/>
                  </a:ext>
                </a:extLst>
              </xdr:cNvPr>
              <xdr:cNvGrpSpPr/>
            </xdr:nvGrpSpPr>
            <xdr:grpSpPr>
              <a:xfrm>
                <a:off x="1744225" y="6590247"/>
                <a:ext cx="172680" cy="169356"/>
                <a:chOff x="5246544" y="2661039"/>
                <a:chExt cx="528834" cy="505485"/>
              </a:xfrm>
            </xdr:grpSpPr>
            <xdr:sp macro="" textlink="">
              <xdr:nvSpPr>
                <xdr:cNvPr id="165" name="Freeform: Shape 164">
                  <a:extLst>
                    <a:ext uri="{FF2B5EF4-FFF2-40B4-BE49-F238E27FC236}">
                      <a16:creationId xmlns:a16="http://schemas.microsoft.com/office/drawing/2014/main" id="{21D43889-C9F2-458E-B3E4-42582B1DCCAB}"/>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6" name="Freeform: Shape 165">
                  <a:extLst>
                    <a:ext uri="{FF2B5EF4-FFF2-40B4-BE49-F238E27FC236}">
                      <a16:creationId xmlns:a16="http://schemas.microsoft.com/office/drawing/2014/main" id="{CAEFFD26-278E-499B-9FA0-99C9ECE20470}"/>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7" name="Freeform: Shape 166">
                  <a:extLst>
                    <a:ext uri="{FF2B5EF4-FFF2-40B4-BE49-F238E27FC236}">
                      <a16:creationId xmlns:a16="http://schemas.microsoft.com/office/drawing/2014/main" id="{C2CD142E-1888-425F-B8DE-6730BFEA3717}"/>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8" name="Freeform: Shape 167">
                  <a:extLst>
                    <a:ext uri="{FF2B5EF4-FFF2-40B4-BE49-F238E27FC236}">
                      <a16:creationId xmlns:a16="http://schemas.microsoft.com/office/drawing/2014/main" id="{BAB8A2BA-C24F-4966-8E30-39A877DA85C1}"/>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9" name="Freeform: Shape 168">
                  <a:extLst>
                    <a:ext uri="{FF2B5EF4-FFF2-40B4-BE49-F238E27FC236}">
                      <a16:creationId xmlns:a16="http://schemas.microsoft.com/office/drawing/2014/main" id="{B72EA8D8-2AD3-49E5-ADA9-BA113FC24446}"/>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0" name="Freeform: Shape 169">
                  <a:extLst>
                    <a:ext uri="{FF2B5EF4-FFF2-40B4-BE49-F238E27FC236}">
                      <a16:creationId xmlns:a16="http://schemas.microsoft.com/office/drawing/2014/main" id="{CDB7CCE1-5EBA-4412-A477-DB011A0D0A63}"/>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1" name="Freeform: Shape 170">
                  <a:extLst>
                    <a:ext uri="{FF2B5EF4-FFF2-40B4-BE49-F238E27FC236}">
                      <a16:creationId xmlns:a16="http://schemas.microsoft.com/office/drawing/2014/main" id="{A23F61FE-6D74-4A65-8B09-35F0CF98CA71}"/>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2" name="Freeform: Shape 171">
                  <a:extLst>
                    <a:ext uri="{FF2B5EF4-FFF2-40B4-BE49-F238E27FC236}">
                      <a16:creationId xmlns:a16="http://schemas.microsoft.com/office/drawing/2014/main" id="{6E9921FC-44B5-44A9-ABAE-F3CA691EA86B}"/>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3" name="Freeform: Shape 172">
                  <a:extLst>
                    <a:ext uri="{FF2B5EF4-FFF2-40B4-BE49-F238E27FC236}">
                      <a16:creationId xmlns:a16="http://schemas.microsoft.com/office/drawing/2014/main" id="{2CA9B9B0-4D72-4524-B694-44AE5FFFA2B4}"/>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4" name="Freeform: Shape 173">
                  <a:extLst>
                    <a:ext uri="{FF2B5EF4-FFF2-40B4-BE49-F238E27FC236}">
                      <a16:creationId xmlns:a16="http://schemas.microsoft.com/office/drawing/2014/main" id="{B208C961-DF2D-4687-BA75-708746B3C51A}"/>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5" name="Freeform: Shape 174">
                  <a:extLst>
                    <a:ext uri="{FF2B5EF4-FFF2-40B4-BE49-F238E27FC236}">
                      <a16:creationId xmlns:a16="http://schemas.microsoft.com/office/drawing/2014/main" id="{6573BAB3-2FF8-4008-A1FE-95ED22EB6AA2}"/>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6" name="Freeform: Shape 175">
                  <a:extLst>
                    <a:ext uri="{FF2B5EF4-FFF2-40B4-BE49-F238E27FC236}">
                      <a16:creationId xmlns:a16="http://schemas.microsoft.com/office/drawing/2014/main" id="{AB2BBBF4-DFD9-4CE4-B4FC-AAA69D7D18C2}"/>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7" name="Freeform: Shape 176">
                  <a:extLst>
                    <a:ext uri="{FF2B5EF4-FFF2-40B4-BE49-F238E27FC236}">
                      <a16:creationId xmlns:a16="http://schemas.microsoft.com/office/drawing/2014/main" id="{19DE2E20-BC94-4A10-90E9-1A652AA7E22C}"/>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8" name="Freeform: Shape 177">
                  <a:extLst>
                    <a:ext uri="{FF2B5EF4-FFF2-40B4-BE49-F238E27FC236}">
                      <a16:creationId xmlns:a16="http://schemas.microsoft.com/office/drawing/2014/main" id="{9056199E-1E16-468B-ACB3-0BE5390FEA3F}"/>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9" name="Freeform: Shape 178">
                  <a:extLst>
                    <a:ext uri="{FF2B5EF4-FFF2-40B4-BE49-F238E27FC236}">
                      <a16:creationId xmlns:a16="http://schemas.microsoft.com/office/drawing/2014/main" id="{4C25733A-23C8-4B37-B0B0-5FF2DB393B4F}"/>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0" name="Freeform: Shape 179">
                  <a:extLst>
                    <a:ext uri="{FF2B5EF4-FFF2-40B4-BE49-F238E27FC236}">
                      <a16:creationId xmlns:a16="http://schemas.microsoft.com/office/drawing/2014/main" id="{7508DDA6-0A4E-4169-BE1D-70AEB1032DC3}"/>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1" name="Freeform: Shape 180">
                  <a:extLst>
                    <a:ext uri="{FF2B5EF4-FFF2-40B4-BE49-F238E27FC236}">
                      <a16:creationId xmlns:a16="http://schemas.microsoft.com/office/drawing/2014/main" id="{FDBED122-C01F-4A42-BC77-FF1B80AD9EB7}"/>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2" name="Freeform: Shape 181">
                  <a:extLst>
                    <a:ext uri="{FF2B5EF4-FFF2-40B4-BE49-F238E27FC236}">
                      <a16:creationId xmlns:a16="http://schemas.microsoft.com/office/drawing/2014/main" id="{3805E1F4-46DE-4B48-8A8A-5373AE803B22}"/>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3" name="Freeform: Shape 182">
                  <a:extLst>
                    <a:ext uri="{FF2B5EF4-FFF2-40B4-BE49-F238E27FC236}">
                      <a16:creationId xmlns:a16="http://schemas.microsoft.com/office/drawing/2014/main" id="{75C54F27-F455-4262-A932-C3AF9BC9F74B}"/>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158" name="Graphic 2" descr="Fir tree">
              <a:extLst>
                <a:ext uri="{FF2B5EF4-FFF2-40B4-BE49-F238E27FC236}">
                  <a16:creationId xmlns:a16="http://schemas.microsoft.com/office/drawing/2014/main" id="{E2F638A2-67AC-4F5F-BAF6-63AE2A2AB333}"/>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159" name="Group 158">
              <a:extLst>
                <a:ext uri="{FF2B5EF4-FFF2-40B4-BE49-F238E27FC236}">
                  <a16:creationId xmlns:a16="http://schemas.microsoft.com/office/drawing/2014/main" id="{B8CCF734-37FC-4168-BCBD-A69BF22DF6CD}"/>
                </a:ext>
              </a:extLst>
            </xdr:cNvPr>
            <xdr:cNvGrpSpPr/>
          </xdr:nvGrpSpPr>
          <xdr:grpSpPr>
            <a:xfrm>
              <a:off x="1795937" y="2920347"/>
              <a:ext cx="234619" cy="153814"/>
              <a:chOff x="1834903" y="4357756"/>
              <a:chExt cx="234619" cy="153814"/>
            </a:xfrm>
          </xdr:grpSpPr>
          <xdr:pic>
            <xdr:nvPicPr>
              <xdr:cNvPr id="160" name="Graphic 159" descr="Deciduous tree with solid fill">
                <a:extLst>
                  <a:ext uri="{FF2B5EF4-FFF2-40B4-BE49-F238E27FC236}">
                    <a16:creationId xmlns:a16="http://schemas.microsoft.com/office/drawing/2014/main" id="{B1F6D793-C6C6-4B00-9CBF-09502B41BF6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161" name="Graphic 160" descr="Deciduous tree with solid fill">
                <a:extLst>
                  <a:ext uri="{FF2B5EF4-FFF2-40B4-BE49-F238E27FC236}">
                    <a16:creationId xmlns:a16="http://schemas.microsoft.com/office/drawing/2014/main" id="{A152AA0F-9A9D-4325-96F7-03D6428CD38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xdr:from>
      <xdr:col>16</xdr:col>
      <xdr:colOff>9814</xdr:colOff>
      <xdr:row>10</xdr:row>
      <xdr:rowOff>178666</xdr:rowOff>
    </xdr:from>
    <xdr:to>
      <xdr:col>17</xdr:col>
      <xdr:colOff>103425</xdr:colOff>
      <xdr:row>20</xdr:row>
      <xdr:rowOff>2020</xdr:rowOff>
    </xdr:to>
    <xdr:grpSp>
      <xdr:nvGrpSpPr>
        <xdr:cNvPr id="199" name="Group 198">
          <a:extLst>
            <a:ext uri="{FF2B5EF4-FFF2-40B4-BE49-F238E27FC236}">
              <a16:creationId xmlns:a16="http://schemas.microsoft.com/office/drawing/2014/main" id="{8782B600-D65C-42E5-BE66-801A2DED2BA4}"/>
            </a:ext>
          </a:extLst>
        </xdr:cNvPr>
        <xdr:cNvGrpSpPr/>
      </xdr:nvGrpSpPr>
      <xdr:grpSpPr>
        <a:xfrm>
          <a:off x="13712207" y="2695987"/>
          <a:ext cx="583468" cy="1741962"/>
          <a:chOff x="1641671" y="2710297"/>
          <a:chExt cx="572170" cy="1718829"/>
        </a:xfrm>
      </xdr:grpSpPr>
      <xdr:pic>
        <xdr:nvPicPr>
          <xdr:cNvPr id="200" name="Picture 199">
            <a:extLst>
              <a:ext uri="{FF2B5EF4-FFF2-40B4-BE49-F238E27FC236}">
                <a16:creationId xmlns:a16="http://schemas.microsoft.com/office/drawing/2014/main" id="{A55DD55D-676F-4DEA-9299-6CD0C5F398A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1" name="Graphic 4" descr="Sustainability">
            <a:extLst>
              <a:ext uri="{FF2B5EF4-FFF2-40B4-BE49-F238E27FC236}">
                <a16:creationId xmlns:a16="http://schemas.microsoft.com/office/drawing/2014/main" id="{03C0EE22-3471-41B3-8019-A09DB86E28B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202" name="Group 201">
            <a:extLst>
              <a:ext uri="{FF2B5EF4-FFF2-40B4-BE49-F238E27FC236}">
                <a16:creationId xmlns:a16="http://schemas.microsoft.com/office/drawing/2014/main" id="{715F30DD-3FC7-4204-9D40-EF94DFD4689A}"/>
              </a:ext>
            </a:extLst>
          </xdr:cNvPr>
          <xdr:cNvGrpSpPr/>
        </xdr:nvGrpSpPr>
        <xdr:grpSpPr>
          <a:xfrm>
            <a:off x="1641671" y="2920347"/>
            <a:ext cx="572170" cy="1139745"/>
            <a:chOff x="1641671" y="2920347"/>
            <a:chExt cx="572170" cy="1139745"/>
          </a:xfrm>
        </xdr:grpSpPr>
        <xdr:grpSp>
          <xdr:nvGrpSpPr>
            <xdr:cNvPr id="203" name="Group 202">
              <a:extLst>
                <a:ext uri="{FF2B5EF4-FFF2-40B4-BE49-F238E27FC236}">
                  <a16:creationId xmlns:a16="http://schemas.microsoft.com/office/drawing/2014/main" id="{13C07B91-0673-4375-AA02-44605DCC0607}"/>
                </a:ext>
              </a:extLst>
            </xdr:cNvPr>
            <xdr:cNvGrpSpPr/>
          </xdr:nvGrpSpPr>
          <xdr:grpSpPr>
            <a:xfrm>
              <a:off x="1743651" y="3094862"/>
              <a:ext cx="324687" cy="190299"/>
              <a:chOff x="6257925" y="3439792"/>
              <a:chExt cx="324687" cy="180784"/>
            </a:xfrm>
          </xdr:grpSpPr>
          <xdr:pic>
            <xdr:nvPicPr>
              <xdr:cNvPr id="246" name="Graphic 245" descr="Oil Barrel with solid fill">
                <a:extLst>
                  <a:ext uri="{FF2B5EF4-FFF2-40B4-BE49-F238E27FC236}">
                    <a16:creationId xmlns:a16="http://schemas.microsoft.com/office/drawing/2014/main" id="{B793212C-094E-4A7B-8C1A-C0BB19E553C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247" name="Graphic 246" descr="Oil Barrel with solid fill">
                <a:extLst>
                  <a:ext uri="{FF2B5EF4-FFF2-40B4-BE49-F238E27FC236}">
                    <a16:creationId xmlns:a16="http://schemas.microsoft.com/office/drawing/2014/main" id="{DC890D03-2DEA-4DFB-B4CE-C3C96200AE6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204" name="Graphic 203" descr="Radioactive with solid fill">
              <a:extLst>
                <a:ext uri="{FF2B5EF4-FFF2-40B4-BE49-F238E27FC236}">
                  <a16:creationId xmlns:a16="http://schemas.microsoft.com/office/drawing/2014/main" id="{4254A893-C352-42D1-8FB9-D3A1AA782F7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205" name="Group 204">
              <a:extLst>
                <a:ext uri="{FF2B5EF4-FFF2-40B4-BE49-F238E27FC236}">
                  <a16:creationId xmlns:a16="http://schemas.microsoft.com/office/drawing/2014/main" id="{96C07361-DC0D-4DFA-9B5C-EA2647976E1A}"/>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243" name="Freeform: Shape 242">
                <a:extLst>
                  <a:ext uri="{FF2B5EF4-FFF2-40B4-BE49-F238E27FC236}">
                    <a16:creationId xmlns:a16="http://schemas.microsoft.com/office/drawing/2014/main" id="{103FB63E-8F40-4C53-A1F2-95C45A664311}"/>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244" name="Freeform: Shape 243">
                <a:extLst>
                  <a:ext uri="{FF2B5EF4-FFF2-40B4-BE49-F238E27FC236}">
                    <a16:creationId xmlns:a16="http://schemas.microsoft.com/office/drawing/2014/main" id="{E81DE67E-8093-44C7-9D59-376AF3C55323}"/>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245" name="Freeform: Shape 244">
                <a:extLst>
                  <a:ext uri="{FF2B5EF4-FFF2-40B4-BE49-F238E27FC236}">
                    <a16:creationId xmlns:a16="http://schemas.microsoft.com/office/drawing/2014/main" id="{9CE7563E-624C-4372-BD86-5717BA0ECC65}"/>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206" name="Group 205">
              <a:extLst>
                <a:ext uri="{FF2B5EF4-FFF2-40B4-BE49-F238E27FC236}">
                  <a16:creationId xmlns:a16="http://schemas.microsoft.com/office/drawing/2014/main" id="{747B6DBD-DC12-41DD-B273-BE4F667DDE1B}"/>
                </a:ext>
              </a:extLst>
            </xdr:cNvPr>
            <xdr:cNvGrpSpPr/>
          </xdr:nvGrpSpPr>
          <xdr:grpSpPr>
            <a:xfrm>
              <a:off x="1641671" y="3850936"/>
              <a:ext cx="572170" cy="209156"/>
              <a:chOff x="1576728" y="6574220"/>
              <a:chExt cx="572170" cy="209156"/>
            </a:xfrm>
          </xdr:grpSpPr>
          <xdr:pic>
            <xdr:nvPicPr>
              <xdr:cNvPr id="211" name="Picture 210" descr="Outline geothermal energy icon isolated black Vector Image">
                <a:extLst>
                  <a:ext uri="{FF2B5EF4-FFF2-40B4-BE49-F238E27FC236}">
                    <a16:creationId xmlns:a16="http://schemas.microsoft.com/office/drawing/2014/main" id="{77B49DD8-B7F2-464F-AA90-856CF89C3038}"/>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212" name="Group 211">
                <a:extLst>
                  <a:ext uri="{FF2B5EF4-FFF2-40B4-BE49-F238E27FC236}">
                    <a16:creationId xmlns:a16="http://schemas.microsoft.com/office/drawing/2014/main" id="{4767783E-D2BA-474F-B888-9915F52DBC50}"/>
                  </a:ext>
                </a:extLst>
              </xdr:cNvPr>
              <xdr:cNvGrpSpPr/>
            </xdr:nvGrpSpPr>
            <xdr:grpSpPr>
              <a:xfrm>
                <a:off x="1576728" y="6605260"/>
                <a:ext cx="139401" cy="164013"/>
                <a:chOff x="6140932" y="3337168"/>
                <a:chExt cx="752033" cy="877177"/>
              </a:xfrm>
            </xdr:grpSpPr>
            <xdr:sp macro="" textlink="">
              <xdr:nvSpPr>
                <xdr:cNvPr id="233" name="Freeform: Shape 232">
                  <a:extLst>
                    <a:ext uri="{FF2B5EF4-FFF2-40B4-BE49-F238E27FC236}">
                      <a16:creationId xmlns:a16="http://schemas.microsoft.com/office/drawing/2014/main" id="{8D20F38A-635D-4973-8E85-E488AD397674}"/>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4" name="Freeform: Shape 233">
                  <a:extLst>
                    <a:ext uri="{FF2B5EF4-FFF2-40B4-BE49-F238E27FC236}">
                      <a16:creationId xmlns:a16="http://schemas.microsoft.com/office/drawing/2014/main" id="{A390F66E-530C-4600-A1B7-920C13D4C4CE}"/>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5" name="Freeform: Shape 234">
                  <a:extLst>
                    <a:ext uri="{FF2B5EF4-FFF2-40B4-BE49-F238E27FC236}">
                      <a16:creationId xmlns:a16="http://schemas.microsoft.com/office/drawing/2014/main" id="{1D869BE2-8533-4AFA-AB1B-85F639FE9895}"/>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6" name="Freeform: Shape 235">
                  <a:extLst>
                    <a:ext uri="{FF2B5EF4-FFF2-40B4-BE49-F238E27FC236}">
                      <a16:creationId xmlns:a16="http://schemas.microsoft.com/office/drawing/2014/main" id="{CB06EE57-F33F-4091-B9EB-DBBBF59EA077}"/>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7" name="Freeform: Shape 236">
                  <a:extLst>
                    <a:ext uri="{FF2B5EF4-FFF2-40B4-BE49-F238E27FC236}">
                      <a16:creationId xmlns:a16="http://schemas.microsoft.com/office/drawing/2014/main" id="{1D5A81F3-D29E-41A8-8420-178389130EF9}"/>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8" name="Freeform: Shape 237">
                  <a:extLst>
                    <a:ext uri="{FF2B5EF4-FFF2-40B4-BE49-F238E27FC236}">
                      <a16:creationId xmlns:a16="http://schemas.microsoft.com/office/drawing/2014/main" id="{346CA501-0CD4-4B60-A19E-B87D3DC99E99}"/>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9" name="Freeform: Shape 238">
                  <a:extLst>
                    <a:ext uri="{FF2B5EF4-FFF2-40B4-BE49-F238E27FC236}">
                      <a16:creationId xmlns:a16="http://schemas.microsoft.com/office/drawing/2014/main" id="{3A5F570A-6687-47E4-BA64-BF263D3480A2}"/>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0" name="Freeform: Shape 239">
                  <a:extLst>
                    <a:ext uri="{FF2B5EF4-FFF2-40B4-BE49-F238E27FC236}">
                      <a16:creationId xmlns:a16="http://schemas.microsoft.com/office/drawing/2014/main" id="{13B8A499-E2D5-441F-9237-393239D1FA79}"/>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1" name="Freeform: Shape 240">
                  <a:extLst>
                    <a:ext uri="{FF2B5EF4-FFF2-40B4-BE49-F238E27FC236}">
                      <a16:creationId xmlns:a16="http://schemas.microsoft.com/office/drawing/2014/main" id="{6520ACE4-11EC-4B35-B9B8-A72BC88AD061}"/>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2" name="Freeform: Shape 241">
                  <a:extLst>
                    <a:ext uri="{FF2B5EF4-FFF2-40B4-BE49-F238E27FC236}">
                      <a16:creationId xmlns:a16="http://schemas.microsoft.com/office/drawing/2014/main" id="{4C9B8A76-1A11-49A2-823C-39BEB6EF7D3A}"/>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213" name="Group 212">
                <a:extLst>
                  <a:ext uri="{FF2B5EF4-FFF2-40B4-BE49-F238E27FC236}">
                    <a16:creationId xmlns:a16="http://schemas.microsoft.com/office/drawing/2014/main" id="{C189AF90-9798-4485-857B-7631C6E72C53}"/>
                  </a:ext>
                </a:extLst>
              </xdr:cNvPr>
              <xdr:cNvGrpSpPr/>
            </xdr:nvGrpSpPr>
            <xdr:grpSpPr>
              <a:xfrm>
                <a:off x="1744225" y="6590247"/>
                <a:ext cx="172680" cy="169356"/>
                <a:chOff x="5246544" y="2661039"/>
                <a:chExt cx="528834" cy="505485"/>
              </a:xfrm>
            </xdr:grpSpPr>
            <xdr:sp macro="" textlink="">
              <xdr:nvSpPr>
                <xdr:cNvPr id="214" name="Freeform: Shape 213">
                  <a:extLst>
                    <a:ext uri="{FF2B5EF4-FFF2-40B4-BE49-F238E27FC236}">
                      <a16:creationId xmlns:a16="http://schemas.microsoft.com/office/drawing/2014/main" id="{C2EC396C-1B3C-4523-B79E-0DC3B4514AA2}"/>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5" name="Freeform: Shape 214">
                  <a:extLst>
                    <a:ext uri="{FF2B5EF4-FFF2-40B4-BE49-F238E27FC236}">
                      <a16:creationId xmlns:a16="http://schemas.microsoft.com/office/drawing/2014/main" id="{EB8A3A8C-8BBE-4D44-9EAA-A7CEFB4E4727}"/>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6" name="Freeform: Shape 215">
                  <a:extLst>
                    <a:ext uri="{FF2B5EF4-FFF2-40B4-BE49-F238E27FC236}">
                      <a16:creationId xmlns:a16="http://schemas.microsoft.com/office/drawing/2014/main" id="{9766EA3E-B438-4DAC-884D-71CD97A3CEB9}"/>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7" name="Freeform: Shape 216">
                  <a:extLst>
                    <a:ext uri="{FF2B5EF4-FFF2-40B4-BE49-F238E27FC236}">
                      <a16:creationId xmlns:a16="http://schemas.microsoft.com/office/drawing/2014/main" id="{4318A695-3456-450A-981E-237902B6CD62}"/>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8" name="Freeform: Shape 217">
                  <a:extLst>
                    <a:ext uri="{FF2B5EF4-FFF2-40B4-BE49-F238E27FC236}">
                      <a16:creationId xmlns:a16="http://schemas.microsoft.com/office/drawing/2014/main" id="{9826E096-35E2-41E2-BEC5-F6DC4F9555FC}"/>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9" name="Freeform: Shape 218">
                  <a:extLst>
                    <a:ext uri="{FF2B5EF4-FFF2-40B4-BE49-F238E27FC236}">
                      <a16:creationId xmlns:a16="http://schemas.microsoft.com/office/drawing/2014/main" id="{8D55DCB8-5E6C-4C47-80BF-D04F3F311987}"/>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0" name="Freeform: Shape 219">
                  <a:extLst>
                    <a:ext uri="{FF2B5EF4-FFF2-40B4-BE49-F238E27FC236}">
                      <a16:creationId xmlns:a16="http://schemas.microsoft.com/office/drawing/2014/main" id="{89202CCF-6411-4AB6-933F-572D38ABF916}"/>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1" name="Freeform: Shape 220">
                  <a:extLst>
                    <a:ext uri="{FF2B5EF4-FFF2-40B4-BE49-F238E27FC236}">
                      <a16:creationId xmlns:a16="http://schemas.microsoft.com/office/drawing/2014/main" id="{5B95F629-72AC-48C9-82FB-C63773CA3B1E}"/>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2" name="Freeform: Shape 221">
                  <a:extLst>
                    <a:ext uri="{FF2B5EF4-FFF2-40B4-BE49-F238E27FC236}">
                      <a16:creationId xmlns:a16="http://schemas.microsoft.com/office/drawing/2014/main" id="{46549446-C8FF-463F-99D7-479A826D794E}"/>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3" name="Freeform: Shape 222">
                  <a:extLst>
                    <a:ext uri="{FF2B5EF4-FFF2-40B4-BE49-F238E27FC236}">
                      <a16:creationId xmlns:a16="http://schemas.microsoft.com/office/drawing/2014/main" id="{10036B7A-3E5C-40F2-950B-ADA50470657C}"/>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4" name="Freeform: Shape 223">
                  <a:extLst>
                    <a:ext uri="{FF2B5EF4-FFF2-40B4-BE49-F238E27FC236}">
                      <a16:creationId xmlns:a16="http://schemas.microsoft.com/office/drawing/2014/main" id="{F07D1D86-3CE3-4170-9036-C5EC30B72F10}"/>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5" name="Freeform: Shape 224">
                  <a:extLst>
                    <a:ext uri="{FF2B5EF4-FFF2-40B4-BE49-F238E27FC236}">
                      <a16:creationId xmlns:a16="http://schemas.microsoft.com/office/drawing/2014/main" id="{661097F3-A159-4DC6-B750-EF5BBCE6819E}"/>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6" name="Freeform: Shape 225">
                  <a:extLst>
                    <a:ext uri="{FF2B5EF4-FFF2-40B4-BE49-F238E27FC236}">
                      <a16:creationId xmlns:a16="http://schemas.microsoft.com/office/drawing/2014/main" id="{238931AE-01CF-4CE5-ABD1-98CC2AD185AB}"/>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7" name="Freeform: Shape 226">
                  <a:extLst>
                    <a:ext uri="{FF2B5EF4-FFF2-40B4-BE49-F238E27FC236}">
                      <a16:creationId xmlns:a16="http://schemas.microsoft.com/office/drawing/2014/main" id="{39B610F0-1136-47C9-8776-F578F25CAD74}"/>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8" name="Freeform: Shape 227">
                  <a:extLst>
                    <a:ext uri="{FF2B5EF4-FFF2-40B4-BE49-F238E27FC236}">
                      <a16:creationId xmlns:a16="http://schemas.microsoft.com/office/drawing/2014/main" id="{DDF7B90F-EB7F-44D5-9E99-DF71EF48E1CF}"/>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9" name="Freeform: Shape 228">
                  <a:extLst>
                    <a:ext uri="{FF2B5EF4-FFF2-40B4-BE49-F238E27FC236}">
                      <a16:creationId xmlns:a16="http://schemas.microsoft.com/office/drawing/2014/main" id="{0534084C-1DEE-4807-A2FC-0BFBC68A8170}"/>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0" name="Freeform: Shape 229">
                  <a:extLst>
                    <a:ext uri="{FF2B5EF4-FFF2-40B4-BE49-F238E27FC236}">
                      <a16:creationId xmlns:a16="http://schemas.microsoft.com/office/drawing/2014/main" id="{321B5AD3-243B-4235-856F-81981E579B32}"/>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1" name="Freeform: Shape 230">
                  <a:extLst>
                    <a:ext uri="{FF2B5EF4-FFF2-40B4-BE49-F238E27FC236}">
                      <a16:creationId xmlns:a16="http://schemas.microsoft.com/office/drawing/2014/main" id="{710534C9-A987-4CB8-9FC2-85EDE0A0A75F}"/>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2" name="Freeform: Shape 231">
                  <a:extLst>
                    <a:ext uri="{FF2B5EF4-FFF2-40B4-BE49-F238E27FC236}">
                      <a16:creationId xmlns:a16="http://schemas.microsoft.com/office/drawing/2014/main" id="{FC1D1EA8-9BFB-4555-AADF-E3938F0A8CF5}"/>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207" name="Graphic 2" descr="Fir tree">
              <a:extLst>
                <a:ext uri="{FF2B5EF4-FFF2-40B4-BE49-F238E27FC236}">
                  <a16:creationId xmlns:a16="http://schemas.microsoft.com/office/drawing/2014/main" id="{C7DEB5BE-8247-47D0-93AD-6EEC9D9FD695}"/>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208" name="Group 207">
              <a:extLst>
                <a:ext uri="{FF2B5EF4-FFF2-40B4-BE49-F238E27FC236}">
                  <a16:creationId xmlns:a16="http://schemas.microsoft.com/office/drawing/2014/main" id="{E878CC95-243F-4CA2-82EE-0AA5241F351D}"/>
                </a:ext>
              </a:extLst>
            </xdr:cNvPr>
            <xdr:cNvGrpSpPr/>
          </xdr:nvGrpSpPr>
          <xdr:grpSpPr>
            <a:xfrm>
              <a:off x="1795937" y="2920347"/>
              <a:ext cx="234619" cy="153814"/>
              <a:chOff x="1834903" y="4357756"/>
              <a:chExt cx="234619" cy="153814"/>
            </a:xfrm>
          </xdr:grpSpPr>
          <xdr:pic>
            <xdr:nvPicPr>
              <xdr:cNvPr id="209" name="Graphic 208" descr="Deciduous tree with solid fill">
                <a:extLst>
                  <a:ext uri="{FF2B5EF4-FFF2-40B4-BE49-F238E27FC236}">
                    <a16:creationId xmlns:a16="http://schemas.microsoft.com/office/drawing/2014/main" id="{86096D41-6BA5-48BF-BF37-01BFAC3ABFB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210" name="Graphic 209" descr="Deciduous tree with solid fill">
                <a:extLst>
                  <a:ext uri="{FF2B5EF4-FFF2-40B4-BE49-F238E27FC236}">
                    <a16:creationId xmlns:a16="http://schemas.microsoft.com/office/drawing/2014/main" id="{C549932D-0B51-46B8-8337-32543850C17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xdr:from>
      <xdr:col>21</xdr:col>
      <xdr:colOff>27998</xdr:colOff>
      <xdr:row>11</xdr:row>
      <xdr:rowOff>2887</xdr:rowOff>
    </xdr:from>
    <xdr:to>
      <xdr:col>22</xdr:col>
      <xdr:colOff>121609</xdr:colOff>
      <xdr:row>20</xdr:row>
      <xdr:rowOff>866</xdr:rowOff>
    </xdr:to>
    <xdr:grpSp>
      <xdr:nvGrpSpPr>
        <xdr:cNvPr id="248" name="Group 247">
          <a:extLst>
            <a:ext uri="{FF2B5EF4-FFF2-40B4-BE49-F238E27FC236}">
              <a16:creationId xmlns:a16="http://schemas.microsoft.com/office/drawing/2014/main" id="{0A95D21E-B923-4765-A52C-E89343116392}"/>
            </a:ext>
          </a:extLst>
        </xdr:cNvPr>
        <xdr:cNvGrpSpPr/>
      </xdr:nvGrpSpPr>
      <xdr:grpSpPr>
        <a:xfrm>
          <a:off x="17798927" y="2710708"/>
          <a:ext cx="583468" cy="1726087"/>
          <a:chOff x="1641671" y="2710297"/>
          <a:chExt cx="572170" cy="1718829"/>
        </a:xfrm>
      </xdr:grpSpPr>
      <xdr:pic>
        <xdr:nvPicPr>
          <xdr:cNvPr id="249" name="Picture 248">
            <a:extLst>
              <a:ext uri="{FF2B5EF4-FFF2-40B4-BE49-F238E27FC236}">
                <a16:creationId xmlns:a16="http://schemas.microsoft.com/office/drawing/2014/main" id="{E349F7D3-77B6-4382-9D66-C0CBD6D1016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0" name="Graphic 4" descr="Sustainability">
            <a:extLst>
              <a:ext uri="{FF2B5EF4-FFF2-40B4-BE49-F238E27FC236}">
                <a16:creationId xmlns:a16="http://schemas.microsoft.com/office/drawing/2014/main" id="{F1BEDB67-4D00-4486-A903-70EF4B79DD9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251" name="Group 250">
            <a:extLst>
              <a:ext uri="{FF2B5EF4-FFF2-40B4-BE49-F238E27FC236}">
                <a16:creationId xmlns:a16="http://schemas.microsoft.com/office/drawing/2014/main" id="{845F0ACD-EEF5-45BB-9DF6-B851E7E0D88E}"/>
              </a:ext>
            </a:extLst>
          </xdr:cNvPr>
          <xdr:cNvGrpSpPr/>
        </xdr:nvGrpSpPr>
        <xdr:grpSpPr>
          <a:xfrm>
            <a:off x="1641671" y="2920347"/>
            <a:ext cx="572170" cy="1139745"/>
            <a:chOff x="1641671" y="2920347"/>
            <a:chExt cx="572170" cy="1139745"/>
          </a:xfrm>
        </xdr:grpSpPr>
        <xdr:grpSp>
          <xdr:nvGrpSpPr>
            <xdr:cNvPr id="252" name="Group 251">
              <a:extLst>
                <a:ext uri="{FF2B5EF4-FFF2-40B4-BE49-F238E27FC236}">
                  <a16:creationId xmlns:a16="http://schemas.microsoft.com/office/drawing/2014/main" id="{331F157D-0B54-4C0F-A2AF-DBDA2B70B45B}"/>
                </a:ext>
              </a:extLst>
            </xdr:cNvPr>
            <xdr:cNvGrpSpPr/>
          </xdr:nvGrpSpPr>
          <xdr:grpSpPr>
            <a:xfrm>
              <a:off x="1743651" y="3094862"/>
              <a:ext cx="324687" cy="190299"/>
              <a:chOff x="6257925" y="3439792"/>
              <a:chExt cx="324687" cy="180784"/>
            </a:xfrm>
          </xdr:grpSpPr>
          <xdr:pic>
            <xdr:nvPicPr>
              <xdr:cNvPr id="295" name="Graphic 294" descr="Oil Barrel with solid fill">
                <a:extLst>
                  <a:ext uri="{FF2B5EF4-FFF2-40B4-BE49-F238E27FC236}">
                    <a16:creationId xmlns:a16="http://schemas.microsoft.com/office/drawing/2014/main" id="{370E02DF-ED80-4352-A58B-C442EB4F0C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296" name="Graphic 295" descr="Oil Barrel with solid fill">
                <a:extLst>
                  <a:ext uri="{FF2B5EF4-FFF2-40B4-BE49-F238E27FC236}">
                    <a16:creationId xmlns:a16="http://schemas.microsoft.com/office/drawing/2014/main" id="{113A2687-0DCE-4E38-A483-EC6E3B34850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253" name="Graphic 252" descr="Radioactive with solid fill">
              <a:extLst>
                <a:ext uri="{FF2B5EF4-FFF2-40B4-BE49-F238E27FC236}">
                  <a16:creationId xmlns:a16="http://schemas.microsoft.com/office/drawing/2014/main" id="{6622D0D9-3602-4E5C-9C33-5A3B59AE600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254" name="Group 253">
              <a:extLst>
                <a:ext uri="{FF2B5EF4-FFF2-40B4-BE49-F238E27FC236}">
                  <a16:creationId xmlns:a16="http://schemas.microsoft.com/office/drawing/2014/main" id="{93D8989A-2F8E-4CFB-84C9-D458A34B1EFD}"/>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292" name="Freeform: Shape 291">
                <a:extLst>
                  <a:ext uri="{FF2B5EF4-FFF2-40B4-BE49-F238E27FC236}">
                    <a16:creationId xmlns:a16="http://schemas.microsoft.com/office/drawing/2014/main" id="{53F60F4D-20BE-40A3-B181-A3CC3F41A215}"/>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293" name="Freeform: Shape 292">
                <a:extLst>
                  <a:ext uri="{FF2B5EF4-FFF2-40B4-BE49-F238E27FC236}">
                    <a16:creationId xmlns:a16="http://schemas.microsoft.com/office/drawing/2014/main" id="{2388DFF0-C5CA-4497-9DD0-5C10198C4D72}"/>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294" name="Freeform: Shape 293">
                <a:extLst>
                  <a:ext uri="{FF2B5EF4-FFF2-40B4-BE49-F238E27FC236}">
                    <a16:creationId xmlns:a16="http://schemas.microsoft.com/office/drawing/2014/main" id="{8F475A5A-617E-4F50-96D7-7228158BE933}"/>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255" name="Group 254">
              <a:extLst>
                <a:ext uri="{FF2B5EF4-FFF2-40B4-BE49-F238E27FC236}">
                  <a16:creationId xmlns:a16="http://schemas.microsoft.com/office/drawing/2014/main" id="{2DA55CD2-7DC4-42CE-BEFB-D24FEE8DCD4D}"/>
                </a:ext>
              </a:extLst>
            </xdr:cNvPr>
            <xdr:cNvGrpSpPr/>
          </xdr:nvGrpSpPr>
          <xdr:grpSpPr>
            <a:xfrm>
              <a:off x="1641671" y="3850936"/>
              <a:ext cx="572170" cy="209156"/>
              <a:chOff x="1576728" y="6574220"/>
              <a:chExt cx="572170" cy="209156"/>
            </a:xfrm>
          </xdr:grpSpPr>
          <xdr:pic>
            <xdr:nvPicPr>
              <xdr:cNvPr id="260" name="Picture 259" descr="Outline geothermal energy icon isolated black Vector Image">
                <a:extLst>
                  <a:ext uri="{FF2B5EF4-FFF2-40B4-BE49-F238E27FC236}">
                    <a16:creationId xmlns:a16="http://schemas.microsoft.com/office/drawing/2014/main" id="{C5DBA280-3BF9-47CA-BCDB-14784D6553E6}"/>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261" name="Group 260">
                <a:extLst>
                  <a:ext uri="{FF2B5EF4-FFF2-40B4-BE49-F238E27FC236}">
                    <a16:creationId xmlns:a16="http://schemas.microsoft.com/office/drawing/2014/main" id="{69CFC620-6DF6-4294-B987-E0F0D0B9B010}"/>
                  </a:ext>
                </a:extLst>
              </xdr:cNvPr>
              <xdr:cNvGrpSpPr/>
            </xdr:nvGrpSpPr>
            <xdr:grpSpPr>
              <a:xfrm>
                <a:off x="1576728" y="6605260"/>
                <a:ext cx="139401" cy="164013"/>
                <a:chOff x="6140932" y="3337168"/>
                <a:chExt cx="752033" cy="877177"/>
              </a:xfrm>
            </xdr:grpSpPr>
            <xdr:sp macro="" textlink="">
              <xdr:nvSpPr>
                <xdr:cNvPr id="282" name="Freeform: Shape 281">
                  <a:extLst>
                    <a:ext uri="{FF2B5EF4-FFF2-40B4-BE49-F238E27FC236}">
                      <a16:creationId xmlns:a16="http://schemas.microsoft.com/office/drawing/2014/main" id="{58210E8C-AB40-478A-859C-972C978E9465}"/>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3" name="Freeform: Shape 282">
                  <a:extLst>
                    <a:ext uri="{FF2B5EF4-FFF2-40B4-BE49-F238E27FC236}">
                      <a16:creationId xmlns:a16="http://schemas.microsoft.com/office/drawing/2014/main" id="{D446E27F-D8C4-48A7-BD3E-875F197569CD}"/>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4" name="Freeform: Shape 283">
                  <a:extLst>
                    <a:ext uri="{FF2B5EF4-FFF2-40B4-BE49-F238E27FC236}">
                      <a16:creationId xmlns:a16="http://schemas.microsoft.com/office/drawing/2014/main" id="{7B3FAE82-F6AD-4FF4-9677-C096D71186B1}"/>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5" name="Freeform: Shape 284">
                  <a:extLst>
                    <a:ext uri="{FF2B5EF4-FFF2-40B4-BE49-F238E27FC236}">
                      <a16:creationId xmlns:a16="http://schemas.microsoft.com/office/drawing/2014/main" id="{48B832D5-6C93-4B26-9A62-8E4897586D39}"/>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6" name="Freeform: Shape 285">
                  <a:extLst>
                    <a:ext uri="{FF2B5EF4-FFF2-40B4-BE49-F238E27FC236}">
                      <a16:creationId xmlns:a16="http://schemas.microsoft.com/office/drawing/2014/main" id="{DB9AFB4D-9ED3-4997-AD24-98A45EBA4079}"/>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7" name="Freeform: Shape 286">
                  <a:extLst>
                    <a:ext uri="{FF2B5EF4-FFF2-40B4-BE49-F238E27FC236}">
                      <a16:creationId xmlns:a16="http://schemas.microsoft.com/office/drawing/2014/main" id="{0A251895-E9A9-4BD1-BC07-19ABA707CC1B}"/>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8" name="Freeform: Shape 287">
                  <a:extLst>
                    <a:ext uri="{FF2B5EF4-FFF2-40B4-BE49-F238E27FC236}">
                      <a16:creationId xmlns:a16="http://schemas.microsoft.com/office/drawing/2014/main" id="{2064D729-E3B5-447A-BFE7-25CCA0ADDFDF}"/>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9" name="Freeform: Shape 288">
                  <a:extLst>
                    <a:ext uri="{FF2B5EF4-FFF2-40B4-BE49-F238E27FC236}">
                      <a16:creationId xmlns:a16="http://schemas.microsoft.com/office/drawing/2014/main" id="{8BA1D3AD-1454-4B57-B201-57BA410CD671}"/>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90" name="Freeform: Shape 289">
                  <a:extLst>
                    <a:ext uri="{FF2B5EF4-FFF2-40B4-BE49-F238E27FC236}">
                      <a16:creationId xmlns:a16="http://schemas.microsoft.com/office/drawing/2014/main" id="{B49BB668-AB03-42F6-8394-70D52B8BDAD8}"/>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91" name="Freeform: Shape 290">
                  <a:extLst>
                    <a:ext uri="{FF2B5EF4-FFF2-40B4-BE49-F238E27FC236}">
                      <a16:creationId xmlns:a16="http://schemas.microsoft.com/office/drawing/2014/main" id="{9DC3671E-605E-462C-BDE3-F33F154C34BB}"/>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262" name="Group 261">
                <a:extLst>
                  <a:ext uri="{FF2B5EF4-FFF2-40B4-BE49-F238E27FC236}">
                    <a16:creationId xmlns:a16="http://schemas.microsoft.com/office/drawing/2014/main" id="{22D71FE8-A4B6-45E0-AAD0-05DD24BAC2CD}"/>
                  </a:ext>
                </a:extLst>
              </xdr:cNvPr>
              <xdr:cNvGrpSpPr/>
            </xdr:nvGrpSpPr>
            <xdr:grpSpPr>
              <a:xfrm>
                <a:off x="1744225" y="6590247"/>
                <a:ext cx="172680" cy="169356"/>
                <a:chOff x="5246544" y="2661039"/>
                <a:chExt cx="528834" cy="505485"/>
              </a:xfrm>
            </xdr:grpSpPr>
            <xdr:sp macro="" textlink="">
              <xdr:nvSpPr>
                <xdr:cNvPr id="263" name="Freeform: Shape 262">
                  <a:extLst>
                    <a:ext uri="{FF2B5EF4-FFF2-40B4-BE49-F238E27FC236}">
                      <a16:creationId xmlns:a16="http://schemas.microsoft.com/office/drawing/2014/main" id="{C8F714C5-2172-46BA-AE5A-ECBC13ACFEE8}"/>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4" name="Freeform: Shape 263">
                  <a:extLst>
                    <a:ext uri="{FF2B5EF4-FFF2-40B4-BE49-F238E27FC236}">
                      <a16:creationId xmlns:a16="http://schemas.microsoft.com/office/drawing/2014/main" id="{67101BB1-C128-47F4-93E1-599BD8CB8D4F}"/>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5" name="Freeform: Shape 264">
                  <a:extLst>
                    <a:ext uri="{FF2B5EF4-FFF2-40B4-BE49-F238E27FC236}">
                      <a16:creationId xmlns:a16="http://schemas.microsoft.com/office/drawing/2014/main" id="{2646E397-F2DC-4CC9-9A36-58B0D160A8C6}"/>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6" name="Freeform: Shape 265">
                  <a:extLst>
                    <a:ext uri="{FF2B5EF4-FFF2-40B4-BE49-F238E27FC236}">
                      <a16:creationId xmlns:a16="http://schemas.microsoft.com/office/drawing/2014/main" id="{AC9758B2-0D57-4A08-87A0-CA6A4C4F0648}"/>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7" name="Freeform: Shape 266">
                  <a:extLst>
                    <a:ext uri="{FF2B5EF4-FFF2-40B4-BE49-F238E27FC236}">
                      <a16:creationId xmlns:a16="http://schemas.microsoft.com/office/drawing/2014/main" id="{B4685AAB-53A8-49BE-941F-493A833BB174}"/>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8" name="Freeform: Shape 267">
                  <a:extLst>
                    <a:ext uri="{FF2B5EF4-FFF2-40B4-BE49-F238E27FC236}">
                      <a16:creationId xmlns:a16="http://schemas.microsoft.com/office/drawing/2014/main" id="{DD0EFF15-C62D-4DDE-822A-31356AE8CA80}"/>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9" name="Freeform: Shape 268">
                  <a:extLst>
                    <a:ext uri="{FF2B5EF4-FFF2-40B4-BE49-F238E27FC236}">
                      <a16:creationId xmlns:a16="http://schemas.microsoft.com/office/drawing/2014/main" id="{4F63D4B6-41A2-4D88-8EF0-6D8AEA35B6DA}"/>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0" name="Freeform: Shape 269">
                  <a:extLst>
                    <a:ext uri="{FF2B5EF4-FFF2-40B4-BE49-F238E27FC236}">
                      <a16:creationId xmlns:a16="http://schemas.microsoft.com/office/drawing/2014/main" id="{DEC7D64E-7D73-42B2-9796-100799BE0BF9}"/>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1" name="Freeform: Shape 270">
                  <a:extLst>
                    <a:ext uri="{FF2B5EF4-FFF2-40B4-BE49-F238E27FC236}">
                      <a16:creationId xmlns:a16="http://schemas.microsoft.com/office/drawing/2014/main" id="{7813CE0A-53AF-4CDA-AAC5-D00F1E6CFB9B}"/>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2" name="Freeform: Shape 271">
                  <a:extLst>
                    <a:ext uri="{FF2B5EF4-FFF2-40B4-BE49-F238E27FC236}">
                      <a16:creationId xmlns:a16="http://schemas.microsoft.com/office/drawing/2014/main" id="{E2E049D7-B3FA-468A-80F4-67DD3FCEF3EB}"/>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3" name="Freeform: Shape 272">
                  <a:extLst>
                    <a:ext uri="{FF2B5EF4-FFF2-40B4-BE49-F238E27FC236}">
                      <a16:creationId xmlns:a16="http://schemas.microsoft.com/office/drawing/2014/main" id="{9572C47A-F22A-433E-A9C7-434AF51FF1F2}"/>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4" name="Freeform: Shape 273">
                  <a:extLst>
                    <a:ext uri="{FF2B5EF4-FFF2-40B4-BE49-F238E27FC236}">
                      <a16:creationId xmlns:a16="http://schemas.microsoft.com/office/drawing/2014/main" id="{CAF35E22-A3FF-49CE-B4B4-B56E6A040317}"/>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5" name="Freeform: Shape 274">
                  <a:extLst>
                    <a:ext uri="{FF2B5EF4-FFF2-40B4-BE49-F238E27FC236}">
                      <a16:creationId xmlns:a16="http://schemas.microsoft.com/office/drawing/2014/main" id="{CD3E5662-03C8-4901-9B55-CD30A6D3F563}"/>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6" name="Freeform: Shape 275">
                  <a:extLst>
                    <a:ext uri="{FF2B5EF4-FFF2-40B4-BE49-F238E27FC236}">
                      <a16:creationId xmlns:a16="http://schemas.microsoft.com/office/drawing/2014/main" id="{7879952C-1604-4114-B4E1-60638E9A6484}"/>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7" name="Freeform: Shape 276">
                  <a:extLst>
                    <a:ext uri="{FF2B5EF4-FFF2-40B4-BE49-F238E27FC236}">
                      <a16:creationId xmlns:a16="http://schemas.microsoft.com/office/drawing/2014/main" id="{6E4FBB32-8B28-4E9B-8080-57EFC5DA6096}"/>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8" name="Freeform: Shape 277">
                  <a:extLst>
                    <a:ext uri="{FF2B5EF4-FFF2-40B4-BE49-F238E27FC236}">
                      <a16:creationId xmlns:a16="http://schemas.microsoft.com/office/drawing/2014/main" id="{8E706281-AC11-432F-8F13-D2A923E2C0AC}"/>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9" name="Freeform: Shape 278">
                  <a:extLst>
                    <a:ext uri="{FF2B5EF4-FFF2-40B4-BE49-F238E27FC236}">
                      <a16:creationId xmlns:a16="http://schemas.microsoft.com/office/drawing/2014/main" id="{10371EB2-9411-4359-B6CC-E9B6FA199425}"/>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0" name="Freeform: Shape 279">
                  <a:extLst>
                    <a:ext uri="{FF2B5EF4-FFF2-40B4-BE49-F238E27FC236}">
                      <a16:creationId xmlns:a16="http://schemas.microsoft.com/office/drawing/2014/main" id="{B92E510C-1C74-4E1A-A0CF-17B32B1F4EB6}"/>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1" name="Freeform: Shape 280">
                  <a:extLst>
                    <a:ext uri="{FF2B5EF4-FFF2-40B4-BE49-F238E27FC236}">
                      <a16:creationId xmlns:a16="http://schemas.microsoft.com/office/drawing/2014/main" id="{F6B4587D-169F-4F03-B645-6AA9537DECA4}"/>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256" name="Graphic 2" descr="Fir tree">
              <a:extLst>
                <a:ext uri="{FF2B5EF4-FFF2-40B4-BE49-F238E27FC236}">
                  <a16:creationId xmlns:a16="http://schemas.microsoft.com/office/drawing/2014/main" id="{94ED87C6-7F79-44C8-B4F7-1D5E85113C57}"/>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257" name="Group 256">
              <a:extLst>
                <a:ext uri="{FF2B5EF4-FFF2-40B4-BE49-F238E27FC236}">
                  <a16:creationId xmlns:a16="http://schemas.microsoft.com/office/drawing/2014/main" id="{4FE41120-811C-4F8F-8141-49F336ECB904}"/>
                </a:ext>
              </a:extLst>
            </xdr:cNvPr>
            <xdr:cNvGrpSpPr/>
          </xdr:nvGrpSpPr>
          <xdr:grpSpPr>
            <a:xfrm>
              <a:off x="1795937" y="2920347"/>
              <a:ext cx="234619" cy="153814"/>
              <a:chOff x="1834903" y="4357756"/>
              <a:chExt cx="234619" cy="153814"/>
            </a:xfrm>
          </xdr:grpSpPr>
          <xdr:pic>
            <xdr:nvPicPr>
              <xdr:cNvPr id="258" name="Graphic 257" descr="Deciduous tree with solid fill">
                <a:extLst>
                  <a:ext uri="{FF2B5EF4-FFF2-40B4-BE49-F238E27FC236}">
                    <a16:creationId xmlns:a16="http://schemas.microsoft.com/office/drawing/2014/main" id="{3C1C444F-55D9-42A6-B062-895CD5959C9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259" name="Graphic 258" descr="Deciduous tree with solid fill">
                <a:extLst>
                  <a:ext uri="{FF2B5EF4-FFF2-40B4-BE49-F238E27FC236}">
                    <a16:creationId xmlns:a16="http://schemas.microsoft.com/office/drawing/2014/main" id="{F87E68C9-361D-4FC4-8FEB-7D62ACFB00A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xdr:from>
      <xdr:col>26</xdr:col>
      <xdr:colOff>68118</xdr:colOff>
      <xdr:row>10</xdr:row>
      <xdr:rowOff>178666</xdr:rowOff>
    </xdr:from>
    <xdr:to>
      <xdr:col>27</xdr:col>
      <xdr:colOff>152204</xdr:colOff>
      <xdr:row>20</xdr:row>
      <xdr:rowOff>2020</xdr:rowOff>
    </xdr:to>
    <xdr:grpSp>
      <xdr:nvGrpSpPr>
        <xdr:cNvPr id="297" name="Group 296">
          <a:extLst>
            <a:ext uri="{FF2B5EF4-FFF2-40B4-BE49-F238E27FC236}">
              <a16:creationId xmlns:a16="http://schemas.microsoft.com/office/drawing/2014/main" id="{3932C2A6-DDBF-4D4A-88FC-D9B4908C6259}"/>
            </a:ext>
          </a:extLst>
        </xdr:cNvPr>
        <xdr:cNvGrpSpPr/>
      </xdr:nvGrpSpPr>
      <xdr:grpSpPr>
        <a:xfrm>
          <a:off x="22315797" y="2695987"/>
          <a:ext cx="573943" cy="1741962"/>
          <a:chOff x="1641671" y="2710297"/>
          <a:chExt cx="572170" cy="1718829"/>
        </a:xfrm>
      </xdr:grpSpPr>
      <xdr:pic>
        <xdr:nvPicPr>
          <xdr:cNvPr id="298" name="Picture 297">
            <a:extLst>
              <a:ext uri="{FF2B5EF4-FFF2-40B4-BE49-F238E27FC236}">
                <a16:creationId xmlns:a16="http://schemas.microsoft.com/office/drawing/2014/main" id="{803B40E1-E29E-4F07-95D8-2939E6D4FE3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9" name="Graphic 4" descr="Sustainability">
            <a:extLst>
              <a:ext uri="{FF2B5EF4-FFF2-40B4-BE49-F238E27FC236}">
                <a16:creationId xmlns:a16="http://schemas.microsoft.com/office/drawing/2014/main" id="{EAE08EB6-8BEC-4167-A552-F431CE968DD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300" name="Group 299">
            <a:extLst>
              <a:ext uri="{FF2B5EF4-FFF2-40B4-BE49-F238E27FC236}">
                <a16:creationId xmlns:a16="http://schemas.microsoft.com/office/drawing/2014/main" id="{BC403EE7-460D-4918-A032-D8E07B528020}"/>
              </a:ext>
            </a:extLst>
          </xdr:cNvPr>
          <xdr:cNvGrpSpPr/>
        </xdr:nvGrpSpPr>
        <xdr:grpSpPr>
          <a:xfrm>
            <a:off x="1641671" y="2920347"/>
            <a:ext cx="572170" cy="1139745"/>
            <a:chOff x="1641671" y="2920347"/>
            <a:chExt cx="572170" cy="1139745"/>
          </a:xfrm>
        </xdr:grpSpPr>
        <xdr:grpSp>
          <xdr:nvGrpSpPr>
            <xdr:cNvPr id="301" name="Group 300">
              <a:extLst>
                <a:ext uri="{FF2B5EF4-FFF2-40B4-BE49-F238E27FC236}">
                  <a16:creationId xmlns:a16="http://schemas.microsoft.com/office/drawing/2014/main" id="{7B0FF099-6202-412E-B496-6A4FE801B227}"/>
                </a:ext>
              </a:extLst>
            </xdr:cNvPr>
            <xdr:cNvGrpSpPr/>
          </xdr:nvGrpSpPr>
          <xdr:grpSpPr>
            <a:xfrm>
              <a:off x="1743651" y="3094862"/>
              <a:ext cx="324687" cy="190299"/>
              <a:chOff x="6257925" y="3439792"/>
              <a:chExt cx="324687" cy="180784"/>
            </a:xfrm>
          </xdr:grpSpPr>
          <xdr:pic>
            <xdr:nvPicPr>
              <xdr:cNvPr id="344" name="Graphic 343" descr="Oil Barrel with solid fill">
                <a:extLst>
                  <a:ext uri="{FF2B5EF4-FFF2-40B4-BE49-F238E27FC236}">
                    <a16:creationId xmlns:a16="http://schemas.microsoft.com/office/drawing/2014/main" id="{B71544A7-CB0F-40F1-A259-7B1F5ACDF96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345" name="Graphic 344" descr="Oil Barrel with solid fill">
                <a:extLst>
                  <a:ext uri="{FF2B5EF4-FFF2-40B4-BE49-F238E27FC236}">
                    <a16:creationId xmlns:a16="http://schemas.microsoft.com/office/drawing/2014/main" id="{3055132A-9583-4D52-A90A-18D5C7E3182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302" name="Graphic 301" descr="Radioactive with solid fill">
              <a:extLst>
                <a:ext uri="{FF2B5EF4-FFF2-40B4-BE49-F238E27FC236}">
                  <a16:creationId xmlns:a16="http://schemas.microsoft.com/office/drawing/2014/main" id="{128DB21B-6B8D-4E87-8CFC-71F640D75FD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303" name="Group 302">
              <a:extLst>
                <a:ext uri="{FF2B5EF4-FFF2-40B4-BE49-F238E27FC236}">
                  <a16:creationId xmlns:a16="http://schemas.microsoft.com/office/drawing/2014/main" id="{DB1250D8-90AA-4A28-A706-BFD64A7AC377}"/>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341" name="Freeform: Shape 340">
                <a:extLst>
                  <a:ext uri="{FF2B5EF4-FFF2-40B4-BE49-F238E27FC236}">
                    <a16:creationId xmlns:a16="http://schemas.microsoft.com/office/drawing/2014/main" id="{E2800504-B44B-4A3D-B9A9-4BEE1EB04714}"/>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342" name="Freeform: Shape 341">
                <a:extLst>
                  <a:ext uri="{FF2B5EF4-FFF2-40B4-BE49-F238E27FC236}">
                    <a16:creationId xmlns:a16="http://schemas.microsoft.com/office/drawing/2014/main" id="{A81C99FC-97A7-4C30-B817-DDD1E8C7BF1E}"/>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343" name="Freeform: Shape 342">
                <a:extLst>
                  <a:ext uri="{FF2B5EF4-FFF2-40B4-BE49-F238E27FC236}">
                    <a16:creationId xmlns:a16="http://schemas.microsoft.com/office/drawing/2014/main" id="{0B2EE525-AAC9-47C7-94A5-80E358188750}"/>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304" name="Group 303">
              <a:extLst>
                <a:ext uri="{FF2B5EF4-FFF2-40B4-BE49-F238E27FC236}">
                  <a16:creationId xmlns:a16="http://schemas.microsoft.com/office/drawing/2014/main" id="{AEF87EDA-2FEF-412E-B1D9-613B7AEB63D0}"/>
                </a:ext>
              </a:extLst>
            </xdr:cNvPr>
            <xdr:cNvGrpSpPr/>
          </xdr:nvGrpSpPr>
          <xdr:grpSpPr>
            <a:xfrm>
              <a:off x="1641671" y="3850936"/>
              <a:ext cx="572170" cy="209156"/>
              <a:chOff x="1576728" y="6574220"/>
              <a:chExt cx="572170" cy="209156"/>
            </a:xfrm>
          </xdr:grpSpPr>
          <xdr:pic>
            <xdr:nvPicPr>
              <xdr:cNvPr id="309" name="Picture 308" descr="Outline geothermal energy icon isolated black Vector Image">
                <a:extLst>
                  <a:ext uri="{FF2B5EF4-FFF2-40B4-BE49-F238E27FC236}">
                    <a16:creationId xmlns:a16="http://schemas.microsoft.com/office/drawing/2014/main" id="{5C605F1D-34AC-48EE-9CDE-653A9D060E12}"/>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310" name="Group 309">
                <a:extLst>
                  <a:ext uri="{FF2B5EF4-FFF2-40B4-BE49-F238E27FC236}">
                    <a16:creationId xmlns:a16="http://schemas.microsoft.com/office/drawing/2014/main" id="{A9464A1E-EAA1-45DD-AFEA-E5E0A4506FF1}"/>
                  </a:ext>
                </a:extLst>
              </xdr:cNvPr>
              <xdr:cNvGrpSpPr/>
            </xdr:nvGrpSpPr>
            <xdr:grpSpPr>
              <a:xfrm>
                <a:off x="1576728" y="6605260"/>
                <a:ext cx="139401" cy="164013"/>
                <a:chOff x="6140932" y="3337168"/>
                <a:chExt cx="752033" cy="877177"/>
              </a:xfrm>
            </xdr:grpSpPr>
            <xdr:sp macro="" textlink="">
              <xdr:nvSpPr>
                <xdr:cNvPr id="331" name="Freeform: Shape 330">
                  <a:extLst>
                    <a:ext uri="{FF2B5EF4-FFF2-40B4-BE49-F238E27FC236}">
                      <a16:creationId xmlns:a16="http://schemas.microsoft.com/office/drawing/2014/main" id="{C61E5082-5780-485C-BA1B-14F1E55681B7}"/>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2" name="Freeform: Shape 331">
                  <a:extLst>
                    <a:ext uri="{FF2B5EF4-FFF2-40B4-BE49-F238E27FC236}">
                      <a16:creationId xmlns:a16="http://schemas.microsoft.com/office/drawing/2014/main" id="{D36FF725-15DA-4285-9C71-6A6D05E5AF23}"/>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3" name="Freeform: Shape 332">
                  <a:extLst>
                    <a:ext uri="{FF2B5EF4-FFF2-40B4-BE49-F238E27FC236}">
                      <a16:creationId xmlns:a16="http://schemas.microsoft.com/office/drawing/2014/main" id="{C2EF3E35-2E1B-4E99-AE9B-FC8FBAF2112B}"/>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4" name="Freeform: Shape 333">
                  <a:extLst>
                    <a:ext uri="{FF2B5EF4-FFF2-40B4-BE49-F238E27FC236}">
                      <a16:creationId xmlns:a16="http://schemas.microsoft.com/office/drawing/2014/main" id="{1569E82B-6499-4FF0-B218-CBD20ED6D4C1}"/>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5" name="Freeform: Shape 334">
                  <a:extLst>
                    <a:ext uri="{FF2B5EF4-FFF2-40B4-BE49-F238E27FC236}">
                      <a16:creationId xmlns:a16="http://schemas.microsoft.com/office/drawing/2014/main" id="{EC03A5BE-3A41-4C4F-BDA7-AB59A0AA3803}"/>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6" name="Freeform: Shape 335">
                  <a:extLst>
                    <a:ext uri="{FF2B5EF4-FFF2-40B4-BE49-F238E27FC236}">
                      <a16:creationId xmlns:a16="http://schemas.microsoft.com/office/drawing/2014/main" id="{6F51E0D2-E39F-435E-9657-8D2034046144}"/>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7" name="Freeform: Shape 336">
                  <a:extLst>
                    <a:ext uri="{FF2B5EF4-FFF2-40B4-BE49-F238E27FC236}">
                      <a16:creationId xmlns:a16="http://schemas.microsoft.com/office/drawing/2014/main" id="{4B72CA91-1FF4-49CC-BD83-DAEC4086A879}"/>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8" name="Freeform: Shape 337">
                  <a:extLst>
                    <a:ext uri="{FF2B5EF4-FFF2-40B4-BE49-F238E27FC236}">
                      <a16:creationId xmlns:a16="http://schemas.microsoft.com/office/drawing/2014/main" id="{E2D4F6B2-D80D-4648-BF1B-05DCB5E64006}"/>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9" name="Freeform: Shape 338">
                  <a:extLst>
                    <a:ext uri="{FF2B5EF4-FFF2-40B4-BE49-F238E27FC236}">
                      <a16:creationId xmlns:a16="http://schemas.microsoft.com/office/drawing/2014/main" id="{C509CB69-BAF2-4F96-980E-36D5E8132B15}"/>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40" name="Freeform: Shape 339">
                  <a:extLst>
                    <a:ext uri="{FF2B5EF4-FFF2-40B4-BE49-F238E27FC236}">
                      <a16:creationId xmlns:a16="http://schemas.microsoft.com/office/drawing/2014/main" id="{858A2B2F-B421-48F0-B404-FE2CFD370F3E}"/>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311" name="Group 310">
                <a:extLst>
                  <a:ext uri="{FF2B5EF4-FFF2-40B4-BE49-F238E27FC236}">
                    <a16:creationId xmlns:a16="http://schemas.microsoft.com/office/drawing/2014/main" id="{41C464D8-F90B-4235-97DC-EC7D42D35EFE}"/>
                  </a:ext>
                </a:extLst>
              </xdr:cNvPr>
              <xdr:cNvGrpSpPr/>
            </xdr:nvGrpSpPr>
            <xdr:grpSpPr>
              <a:xfrm>
                <a:off x="1744225" y="6590247"/>
                <a:ext cx="172680" cy="169356"/>
                <a:chOff x="5246544" y="2661039"/>
                <a:chExt cx="528834" cy="505485"/>
              </a:xfrm>
            </xdr:grpSpPr>
            <xdr:sp macro="" textlink="">
              <xdr:nvSpPr>
                <xdr:cNvPr id="312" name="Freeform: Shape 311">
                  <a:extLst>
                    <a:ext uri="{FF2B5EF4-FFF2-40B4-BE49-F238E27FC236}">
                      <a16:creationId xmlns:a16="http://schemas.microsoft.com/office/drawing/2014/main" id="{397C1C37-8686-441C-847E-B09A13D73B5C}"/>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3" name="Freeform: Shape 312">
                  <a:extLst>
                    <a:ext uri="{FF2B5EF4-FFF2-40B4-BE49-F238E27FC236}">
                      <a16:creationId xmlns:a16="http://schemas.microsoft.com/office/drawing/2014/main" id="{4EBA5CAE-AA9F-4768-BC06-4567294D8164}"/>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4" name="Freeform: Shape 313">
                  <a:extLst>
                    <a:ext uri="{FF2B5EF4-FFF2-40B4-BE49-F238E27FC236}">
                      <a16:creationId xmlns:a16="http://schemas.microsoft.com/office/drawing/2014/main" id="{2FE6BC44-CFB4-4767-B4D1-B253438DE3B8}"/>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5" name="Freeform: Shape 314">
                  <a:extLst>
                    <a:ext uri="{FF2B5EF4-FFF2-40B4-BE49-F238E27FC236}">
                      <a16:creationId xmlns:a16="http://schemas.microsoft.com/office/drawing/2014/main" id="{EF676B27-464A-4673-9ECF-D0317738BA5A}"/>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6" name="Freeform: Shape 315">
                  <a:extLst>
                    <a:ext uri="{FF2B5EF4-FFF2-40B4-BE49-F238E27FC236}">
                      <a16:creationId xmlns:a16="http://schemas.microsoft.com/office/drawing/2014/main" id="{7F3F2194-327F-439F-95F0-BA77692DCBA8}"/>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7" name="Freeform: Shape 316">
                  <a:extLst>
                    <a:ext uri="{FF2B5EF4-FFF2-40B4-BE49-F238E27FC236}">
                      <a16:creationId xmlns:a16="http://schemas.microsoft.com/office/drawing/2014/main" id="{3F4410B6-3E95-485F-9274-8C0C2BF9DF8F}"/>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8" name="Freeform: Shape 317">
                  <a:extLst>
                    <a:ext uri="{FF2B5EF4-FFF2-40B4-BE49-F238E27FC236}">
                      <a16:creationId xmlns:a16="http://schemas.microsoft.com/office/drawing/2014/main" id="{8ED11F84-28E1-4B61-AEC2-6A6DF60BAED3}"/>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9" name="Freeform: Shape 318">
                  <a:extLst>
                    <a:ext uri="{FF2B5EF4-FFF2-40B4-BE49-F238E27FC236}">
                      <a16:creationId xmlns:a16="http://schemas.microsoft.com/office/drawing/2014/main" id="{73ED6C46-58B5-4D85-9CDA-CC20F912AC8A}"/>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0" name="Freeform: Shape 319">
                  <a:extLst>
                    <a:ext uri="{FF2B5EF4-FFF2-40B4-BE49-F238E27FC236}">
                      <a16:creationId xmlns:a16="http://schemas.microsoft.com/office/drawing/2014/main" id="{5DB36FBB-5929-4BA3-8044-3428CB13D216}"/>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1" name="Freeform: Shape 320">
                  <a:extLst>
                    <a:ext uri="{FF2B5EF4-FFF2-40B4-BE49-F238E27FC236}">
                      <a16:creationId xmlns:a16="http://schemas.microsoft.com/office/drawing/2014/main" id="{2E12792A-CE35-4BD1-909C-B3331913BE37}"/>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2" name="Freeform: Shape 321">
                  <a:extLst>
                    <a:ext uri="{FF2B5EF4-FFF2-40B4-BE49-F238E27FC236}">
                      <a16:creationId xmlns:a16="http://schemas.microsoft.com/office/drawing/2014/main" id="{27EB2160-D2F7-4875-A44E-DEDBC29C9064}"/>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3" name="Freeform: Shape 322">
                  <a:extLst>
                    <a:ext uri="{FF2B5EF4-FFF2-40B4-BE49-F238E27FC236}">
                      <a16:creationId xmlns:a16="http://schemas.microsoft.com/office/drawing/2014/main" id="{17029D98-C9E3-417F-84A0-2475D3BA5F4A}"/>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4" name="Freeform: Shape 323">
                  <a:extLst>
                    <a:ext uri="{FF2B5EF4-FFF2-40B4-BE49-F238E27FC236}">
                      <a16:creationId xmlns:a16="http://schemas.microsoft.com/office/drawing/2014/main" id="{7F9B80FA-27CD-4658-A382-25BC4EB94950}"/>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5" name="Freeform: Shape 324">
                  <a:extLst>
                    <a:ext uri="{FF2B5EF4-FFF2-40B4-BE49-F238E27FC236}">
                      <a16:creationId xmlns:a16="http://schemas.microsoft.com/office/drawing/2014/main" id="{AAC30DBD-D7ED-4F89-AD25-13B55D03AE43}"/>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6" name="Freeform: Shape 325">
                  <a:extLst>
                    <a:ext uri="{FF2B5EF4-FFF2-40B4-BE49-F238E27FC236}">
                      <a16:creationId xmlns:a16="http://schemas.microsoft.com/office/drawing/2014/main" id="{4E01849D-ED18-44E6-A3AF-E38AB21FB069}"/>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7" name="Freeform: Shape 326">
                  <a:extLst>
                    <a:ext uri="{FF2B5EF4-FFF2-40B4-BE49-F238E27FC236}">
                      <a16:creationId xmlns:a16="http://schemas.microsoft.com/office/drawing/2014/main" id="{871A8397-280E-47EB-B9D4-026F5AE265CB}"/>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8" name="Freeform: Shape 327">
                  <a:extLst>
                    <a:ext uri="{FF2B5EF4-FFF2-40B4-BE49-F238E27FC236}">
                      <a16:creationId xmlns:a16="http://schemas.microsoft.com/office/drawing/2014/main" id="{910E8EF7-AD25-49B7-9249-8E5B1EDC12B7}"/>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9" name="Freeform: Shape 328">
                  <a:extLst>
                    <a:ext uri="{FF2B5EF4-FFF2-40B4-BE49-F238E27FC236}">
                      <a16:creationId xmlns:a16="http://schemas.microsoft.com/office/drawing/2014/main" id="{EAAC8F4F-899E-474E-B19F-F468A95CFAD2}"/>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0" name="Freeform: Shape 329">
                  <a:extLst>
                    <a:ext uri="{FF2B5EF4-FFF2-40B4-BE49-F238E27FC236}">
                      <a16:creationId xmlns:a16="http://schemas.microsoft.com/office/drawing/2014/main" id="{60FD4E5A-D548-40BB-8185-23649B69DE19}"/>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305" name="Graphic 2" descr="Fir tree">
              <a:extLst>
                <a:ext uri="{FF2B5EF4-FFF2-40B4-BE49-F238E27FC236}">
                  <a16:creationId xmlns:a16="http://schemas.microsoft.com/office/drawing/2014/main" id="{3AEA55C8-27E6-4F15-9317-9C85F6914812}"/>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306" name="Group 305">
              <a:extLst>
                <a:ext uri="{FF2B5EF4-FFF2-40B4-BE49-F238E27FC236}">
                  <a16:creationId xmlns:a16="http://schemas.microsoft.com/office/drawing/2014/main" id="{1D3FE42C-4A87-4882-9A7C-D42D74622D47}"/>
                </a:ext>
              </a:extLst>
            </xdr:cNvPr>
            <xdr:cNvGrpSpPr/>
          </xdr:nvGrpSpPr>
          <xdr:grpSpPr>
            <a:xfrm>
              <a:off x="1795937" y="2920347"/>
              <a:ext cx="234619" cy="153814"/>
              <a:chOff x="1834903" y="4357756"/>
              <a:chExt cx="234619" cy="153814"/>
            </a:xfrm>
          </xdr:grpSpPr>
          <xdr:pic>
            <xdr:nvPicPr>
              <xdr:cNvPr id="307" name="Graphic 306" descr="Deciduous tree with solid fill">
                <a:extLst>
                  <a:ext uri="{FF2B5EF4-FFF2-40B4-BE49-F238E27FC236}">
                    <a16:creationId xmlns:a16="http://schemas.microsoft.com/office/drawing/2014/main" id="{4B4D075A-C1AF-44AF-90D6-A2DA3FE5896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308" name="Graphic 307" descr="Deciduous tree with solid fill">
                <a:extLst>
                  <a:ext uri="{FF2B5EF4-FFF2-40B4-BE49-F238E27FC236}">
                    <a16:creationId xmlns:a16="http://schemas.microsoft.com/office/drawing/2014/main" id="{D8A9F490-85A3-41D2-A6AB-AC4B8BA9EE6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xdr:from>
      <xdr:col>31</xdr:col>
      <xdr:colOff>27132</xdr:colOff>
      <xdr:row>11</xdr:row>
      <xdr:rowOff>0</xdr:rowOff>
    </xdr:from>
    <xdr:to>
      <xdr:col>32</xdr:col>
      <xdr:colOff>120743</xdr:colOff>
      <xdr:row>20</xdr:row>
      <xdr:rowOff>7504</xdr:rowOff>
    </xdr:to>
    <xdr:grpSp>
      <xdr:nvGrpSpPr>
        <xdr:cNvPr id="346" name="Group 345">
          <a:extLst>
            <a:ext uri="{FF2B5EF4-FFF2-40B4-BE49-F238E27FC236}">
              <a16:creationId xmlns:a16="http://schemas.microsoft.com/office/drawing/2014/main" id="{9B98CB22-FE9D-4596-BE57-2754BBCA57D1}"/>
            </a:ext>
          </a:extLst>
        </xdr:cNvPr>
        <xdr:cNvGrpSpPr/>
      </xdr:nvGrpSpPr>
      <xdr:grpSpPr>
        <a:xfrm>
          <a:off x="27363882" y="2707821"/>
          <a:ext cx="583468" cy="1735612"/>
          <a:chOff x="1641671" y="2710297"/>
          <a:chExt cx="572170" cy="1718829"/>
        </a:xfrm>
      </xdr:grpSpPr>
      <xdr:pic>
        <xdr:nvPicPr>
          <xdr:cNvPr id="347" name="Picture 346">
            <a:extLst>
              <a:ext uri="{FF2B5EF4-FFF2-40B4-BE49-F238E27FC236}">
                <a16:creationId xmlns:a16="http://schemas.microsoft.com/office/drawing/2014/main" id="{E20E35DD-C378-4250-A728-D1748A7A1AD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8" name="Graphic 4" descr="Sustainability">
            <a:extLst>
              <a:ext uri="{FF2B5EF4-FFF2-40B4-BE49-F238E27FC236}">
                <a16:creationId xmlns:a16="http://schemas.microsoft.com/office/drawing/2014/main" id="{97516EC4-68BB-43A5-B732-D79219B65A8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349" name="Group 348">
            <a:extLst>
              <a:ext uri="{FF2B5EF4-FFF2-40B4-BE49-F238E27FC236}">
                <a16:creationId xmlns:a16="http://schemas.microsoft.com/office/drawing/2014/main" id="{ABC86F0E-DB09-4844-9003-B1796B40898E}"/>
              </a:ext>
            </a:extLst>
          </xdr:cNvPr>
          <xdr:cNvGrpSpPr/>
        </xdr:nvGrpSpPr>
        <xdr:grpSpPr>
          <a:xfrm>
            <a:off x="1641671" y="2920347"/>
            <a:ext cx="572170" cy="1139745"/>
            <a:chOff x="1641671" y="2920347"/>
            <a:chExt cx="572170" cy="1139745"/>
          </a:xfrm>
        </xdr:grpSpPr>
        <xdr:grpSp>
          <xdr:nvGrpSpPr>
            <xdr:cNvPr id="350" name="Group 349">
              <a:extLst>
                <a:ext uri="{FF2B5EF4-FFF2-40B4-BE49-F238E27FC236}">
                  <a16:creationId xmlns:a16="http://schemas.microsoft.com/office/drawing/2014/main" id="{D8013EF6-A28A-4E8A-A87D-A9FEE0EFD9BB}"/>
                </a:ext>
              </a:extLst>
            </xdr:cNvPr>
            <xdr:cNvGrpSpPr/>
          </xdr:nvGrpSpPr>
          <xdr:grpSpPr>
            <a:xfrm>
              <a:off x="1743651" y="3094862"/>
              <a:ext cx="324687" cy="190299"/>
              <a:chOff x="6257925" y="3439792"/>
              <a:chExt cx="324687" cy="180784"/>
            </a:xfrm>
          </xdr:grpSpPr>
          <xdr:pic>
            <xdr:nvPicPr>
              <xdr:cNvPr id="393" name="Graphic 392" descr="Oil Barrel with solid fill">
                <a:extLst>
                  <a:ext uri="{FF2B5EF4-FFF2-40B4-BE49-F238E27FC236}">
                    <a16:creationId xmlns:a16="http://schemas.microsoft.com/office/drawing/2014/main" id="{5E75A5F3-1CEA-4B7A-8AD8-984F7ECA0CF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394" name="Graphic 393" descr="Oil Barrel with solid fill">
                <a:extLst>
                  <a:ext uri="{FF2B5EF4-FFF2-40B4-BE49-F238E27FC236}">
                    <a16:creationId xmlns:a16="http://schemas.microsoft.com/office/drawing/2014/main" id="{4BE47695-3BF1-45F9-B6FB-31CD32FDDA9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351" name="Graphic 350" descr="Radioactive with solid fill">
              <a:extLst>
                <a:ext uri="{FF2B5EF4-FFF2-40B4-BE49-F238E27FC236}">
                  <a16:creationId xmlns:a16="http://schemas.microsoft.com/office/drawing/2014/main" id="{B0DAEC12-2863-4522-ADBA-659FBC59500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352" name="Group 351">
              <a:extLst>
                <a:ext uri="{FF2B5EF4-FFF2-40B4-BE49-F238E27FC236}">
                  <a16:creationId xmlns:a16="http://schemas.microsoft.com/office/drawing/2014/main" id="{5A86A7FA-91A5-4858-BC81-E8B9B8088CB1}"/>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390" name="Freeform: Shape 389">
                <a:extLst>
                  <a:ext uri="{FF2B5EF4-FFF2-40B4-BE49-F238E27FC236}">
                    <a16:creationId xmlns:a16="http://schemas.microsoft.com/office/drawing/2014/main" id="{9F79CEDC-1F09-4B28-8AC3-10C70E230A38}"/>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391" name="Freeform: Shape 390">
                <a:extLst>
                  <a:ext uri="{FF2B5EF4-FFF2-40B4-BE49-F238E27FC236}">
                    <a16:creationId xmlns:a16="http://schemas.microsoft.com/office/drawing/2014/main" id="{54418CFE-79D0-413D-8315-4EF1197903EA}"/>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392" name="Freeform: Shape 391">
                <a:extLst>
                  <a:ext uri="{FF2B5EF4-FFF2-40B4-BE49-F238E27FC236}">
                    <a16:creationId xmlns:a16="http://schemas.microsoft.com/office/drawing/2014/main" id="{6CC9A329-BB5D-43F6-AE50-7EE0DA3D9FAC}"/>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353" name="Group 352">
              <a:extLst>
                <a:ext uri="{FF2B5EF4-FFF2-40B4-BE49-F238E27FC236}">
                  <a16:creationId xmlns:a16="http://schemas.microsoft.com/office/drawing/2014/main" id="{6B7F129D-EDAB-448B-99C8-591367ED9B18}"/>
                </a:ext>
              </a:extLst>
            </xdr:cNvPr>
            <xdr:cNvGrpSpPr/>
          </xdr:nvGrpSpPr>
          <xdr:grpSpPr>
            <a:xfrm>
              <a:off x="1641671" y="3850936"/>
              <a:ext cx="572170" cy="209156"/>
              <a:chOff x="1576728" y="6574220"/>
              <a:chExt cx="572170" cy="209156"/>
            </a:xfrm>
          </xdr:grpSpPr>
          <xdr:pic>
            <xdr:nvPicPr>
              <xdr:cNvPr id="358" name="Picture 357" descr="Outline geothermal energy icon isolated black Vector Image">
                <a:extLst>
                  <a:ext uri="{FF2B5EF4-FFF2-40B4-BE49-F238E27FC236}">
                    <a16:creationId xmlns:a16="http://schemas.microsoft.com/office/drawing/2014/main" id="{11573B29-E386-409E-8F67-B6D6C281DF5A}"/>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359" name="Group 358">
                <a:extLst>
                  <a:ext uri="{FF2B5EF4-FFF2-40B4-BE49-F238E27FC236}">
                    <a16:creationId xmlns:a16="http://schemas.microsoft.com/office/drawing/2014/main" id="{C07DCC0C-F9ED-4D38-BA63-1D80DF26560B}"/>
                  </a:ext>
                </a:extLst>
              </xdr:cNvPr>
              <xdr:cNvGrpSpPr/>
            </xdr:nvGrpSpPr>
            <xdr:grpSpPr>
              <a:xfrm>
                <a:off x="1576728" y="6605260"/>
                <a:ext cx="139401" cy="164013"/>
                <a:chOff x="6140932" y="3337168"/>
                <a:chExt cx="752033" cy="877177"/>
              </a:xfrm>
            </xdr:grpSpPr>
            <xdr:sp macro="" textlink="">
              <xdr:nvSpPr>
                <xdr:cNvPr id="380" name="Freeform: Shape 379">
                  <a:extLst>
                    <a:ext uri="{FF2B5EF4-FFF2-40B4-BE49-F238E27FC236}">
                      <a16:creationId xmlns:a16="http://schemas.microsoft.com/office/drawing/2014/main" id="{3AE2E2DB-CB2A-4E8B-ABE2-2366CE1ADD13}"/>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1" name="Freeform: Shape 380">
                  <a:extLst>
                    <a:ext uri="{FF2B5EF4-FFF2-40B4-BE49-F238E27FC236}">
                      <a16:creationId xmlns:a16="http://schemas.microsoft.com/office/drawing/2014/main" id="{A47B52AB-B818-4BA9-B9C3-BECA01D0D3D1}"/>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2" name="Freeform: Shape 381">
                  <a:extLst>
                    <a:ext uri="{FF2B5EF4-FFF2-40B4-BE49-F238E27FC236}">
                      <a16:creationId xmlns:a16="http://schemas.microsoft.com/office/drawing/2014/main" id="{96A87D4C-52D7-4AE0-BE51-AFB39E15A8D4}"/>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3" name="Freeform: Shape 382">
                  <a:extLst>
                    <a:ext uri="{FF2B5EF4-FFF2-40B4-BE49-F238E27FC236}">
                      <a16:creationId xmlns:a16="http://schemas.microsoft.com/office/drawing/2014/main" id="{BA397E22-5411-4F9D-8C57-8CD543027FDC}"/>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4" name="Freeform: Shape 383">
                  <a:extLst>
                    <a:ext uri="{FF2B5EF4-FFF2-40B4-BE49-F238E27FC236}">
                      <a16:creationId xmlns:a16="http://schemas.microsoft.com/office/drawing/2014/main" id="{4F0769B4-D331-4CBC-BD61-6BA54B93DDBC}"/>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5" name="Freeform: Shape 384">
                  <a:extLst>
                    <a:ext uri="{FF2B5EF4-FFF2-40B4-BE49-F238E27FC236}">
                      <a16:creationId xmlns:a16="http://schemas.microsoft.com/office/drawing/2014/main" id="{A1555F2D-1C19-4023-8D60-D55CFDF31F76}"/>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6" name="Freeform: Shape 385">
                  <a:extLst>
                    <a:ext uri="{FF2B5EF4-FFF2-40B4-BE49-F238E27FC236}">
                      <a16:creationId xmlns:a16="http://schemas.microsoft.com/office/drawing/2014/main" id="{E308D300-3B0D-4454-9A11-1D4D77608716}"/>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7" name="Freeform: Shape 386">
                  <a:extLst>
                    <a:ext uri="{FF2B5EF4-FFF2-40B4-BE49-F238E27FC236}">
                      <a16:creationId xmlns:a16="http://schemas.microsoft.com/office/drawing/2014/main" id="{879D37E9-C676-47F9-9D5F-A454AF164B0C}"/>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8" name="Freeform: Shape 387">
                  <a:extLst>
                    <a:ext uri="{FF2B5EF4-FFF2-40B4-BE49-F238E27FC236}">
                      <a16:creationId xmlns:a16="http://schemas.microsoft.com/office/drawing/2014/main" id="{A5C54945-3F20-4259-A260-F7ABFA538767}"/>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9" name="Freeform: Shape 388">
                  <a:extLst>
                    <a:ext uri="{FF2B5EF4-FFF2-40B4-BE49-F238E27FC236}">
                      <a16:creationId xmlns:a16="http://schemas.microsoft.com/office/drawing/2014/main" id="{0F6ED299-7B62-47B2-B270-35790DF60533}"/>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360" name="Group 359">
                <a:extLst>
                  <a:ext uri="{FF2B5EF4-FFF2-40B4-BE49-F238E27FC236}">
                    <a16:creationId xmlns:a16="http://schemas.microsoft.com/office/drawing/2014/main" id="{8ADEA773-FE67-4009-B00D-721768AD03EF}"/>
                  </a:ext>
                </a:extLst>
              </xdr:cNvPr>
              <xdr:cNvGrpSpPr/>
            </xdr:nvGrpSpPr>
            <xdr:grpSpPr>
              <a:xfrm>
                <a:off x="1744225" y="6590247"/>
                <a:ext cx="172680" cy="169356"/>
                <a:chOff x="5246544" y="2661039"/>
                <a:chExt cx="528834" cy="505485"/>
              </a:xfrm>
            </xdr:grpSpPr>
            <xdr:sp macro="" textlink="">
              <xdr:nvSpPr>
                <xdr:cNvPr id="361" name="Freeform: Shape 360">
                  <a:extLst>
                    <a:ext uri="{FF2B5EF4-FFF2-40B4-BE49-F238E27FC236}">
                      <a16:creationId xmlns:a16="http://schemas.microsoft.com/office/drawing/2014/main" id="{66AAFEED-BF72-4B40-8775-0DA55AEDB873}"/>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2" name="Freeform: Shape 361">
                  <a:extLst>
                    <a:ext uri="{FF2B5EF4-FFF2-40B4-BE49-F238E27FC236}">
                      <a16:creationId xmlns:a16="http://schemas.microsoft.com/office/drawing/2014/main" id="{DBF861B1-A6A6-4A03-86E1-88E69AE97A0D}"/>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3" name="Freeform: Shape 362">
                  <a:extLst>
                    <a:ext uri="{FF2B5EF4-FFF2-40B4-BE49-F238E27FC236}">
                      <a16:creationId xmlns:a16="http://schemas.microsoft.com/office/drawing/2014/main" id="{C13F9BBF-BABA-49EA-AF48-454FD4E281BA}"/>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4" name="Freeform: Shape 363">
                  <a:extLst>
                    <a:ext uri="{FF2B5EF4-FFF2-40B4-BE49-F238E27FC236}">
                      <a16:creationId xmlns:a16="http://schemas.microsoft.com/office/drawing/2014/main" id="{12D6951E-36AB-4335-87F9-B8F6834F9F9D}"/>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5" name="Freeform: Shape 364">
                  <a:extLst>
                    <a:ext uri="{FF2B5EF4-FFF2-40B4-BE49-F238E27FC236}">
                      <a16:creationId xmlns:a16="http://schemas.microsoft.com/office/drawing/2014/main" id="{A19A0768-E26A-405E-B78B-CE110BAD57D0}"/>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6" name="Freeform: Shape 365">
                  <a:extLst>
                    <a:ext uri="{FF2B5EF4-FFF2-40B4-BE49-F238E27FC236}">
                      <a16:creationId xmlns:a16="http://schemas.microsoft.com/office/drawing/2014/main" id="{F964A5EF-8460-4E16-8509-19A3872ECD6E}"/>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7" name="Freeform: Shape 366">
                  <a:extLst>
                    <a:ext uri="{FF2B5EF4-FFF2-40B4-BE49-F238E27FC236}">
                      <a16:creationId xmlns:a16="http://schemas.microsoft.com/office/drawing/2014/main" id="{2B8C284E-8303-4927-90AA-3FCA90244D61}"/>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8" name="Freeform: Shape 367">
                  <a:extLst>
                    <a:ext uri="{FF2B5EF4-FFF2-40B4-BE49-F238E27FC236}">
                      <a16:creationId xmlns:a16="http://schemas.microsoft.com/office/drawing/2014/main" id="{019859B9-F80D-4181-AFF4-878EE200F981}"/>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9" name="Freeform: Shape 368">
                  <a:extLst>
                    <a:ext uri="{FF2B5EF4-FFF2-40B4-BE49-F238E27FC236}">
                      <a16:creationId xmlns:a16="http://schemas.microsoft.com/office/drawing/2014/main" id="{3ED9608C-E5B9-43C0-B398-DFBFFE4D1984}"/>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0" name="Freeform: Shape 369">
                  <a:extLst>
                    <a:ext uri="{FF2B5EF4-FFF2-40B4-BE49-F238E27FC236}">
                      <a16:creationId xmlns:a16="http://schemas.microsoft.com/office/drawing/2014/main" id="{1DF3FE8E-080F-4195-BA6B-16326998DE39}"/>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1" name="Freeform: Shape 370">
                  <a:extLst>
                    <a:ext uri="{FF2B5EF4-FFF2-40B4-BE49-F238E27FC236}">
                      <a16:creationId xmlns:a16="http://schemas.microsoft.com/office/drawing/2014/main" id="{A6E7BA98-9A8F-4615-BFFC-2BA76DD1D77C}"/>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2" name="Freeform: Shape 371">
                  <a:extLst>
                    <a:ext uri="{FF2B5EF4-FFF2-40B4-BE49-F238E27FC236}">
                      <a16:creationId xmlns:a16="http://schemas.microsoft.com/office/drawing/2014/main" id="{03120396-ACBB-46FA-8516-EBA5AD001900}"/>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3" name="Freeform: Shape 372">
                  <a:extLst>
                    <a:ext uri="{FF2B5EF4-FFF2-40B4-BE49-F238E27FC236}">
                      <a16:creationId xmlns:a16="http://schemas.microsoft.com/office/drawing/2014/main" id="{873FF715-D6BF-4A6C-BB89-E18F4BEB78F1}"/>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4" name="Freeform: Shape 373">
                  <a:extLst>
                    <a:ext uri="{FF2B5EF4-FFF2-40B4-BE49-F238E27FC236}">
                      <a16:creationId xmlns:a16="http://schemas.microsoft.com/office/drawing/2014/main" id="{D18E0C4D-0EFC-40DF-85BF-A153696211D8}"/>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5" name="Freeform: Shape 374">
                  <a:extLst>
                    <a:ext uri="{FF2B5EF4-FFF2-40B4-BE49-F238E27FC236}">
                      <a16:creationId xmlns:a16="http://schemas.microsoft.com/office/drawing/2014/main" id="{7C9402C8-8088-474D-B8BD-B3017E952082}"/>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6" name="Freeform: Shape 375">
                  <a:extLst>
                    <a:ext uri="{FF2B5EF4-FFF2-40B4-BE49-F238E27FC236}">
                      <a16:creationId xmlns:a16="http://schemas.microsoft.com/office/drawing/2014/main" id="{C0BF1CA3-20BA-4275-A98C-90067B8DC7E9}"/>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7" name="Freeform: Shape 376">
                  <a:extLst>
                    <a:ext uri="{FF2B5EF4-FFF2-40B4-BE49-F238E27FC236}">
                      <a16:creationId xmlns:a16="http://schemas.microsoft.com/office/drawing/2014/main" id="{C84E28D3-A39E-4013-A400-13E9A27E4426}"/>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8" name="Freeform: Shape 377">
                  <a:extLst>
                    <a:ext uri="{FF2B5EF4-FFF2-40B4-BE49-F238E27FC236}">
                      <a16:creationId xmlns:a16="http://schemas.microsoft.com/office/drawing/2014/main" id="{D4365ECF-F087-49A7-B121-999C2564E3F9}"/>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9" name="Freeform: Shape 378">
                  <a:extLst>
                    <a:ext uri="{FF2B5EF4-FFF2-40B4-BE49-F238E27FC236}">
                      <a16:creationId xmlns:a16="http://schemas.microsoft.com/office/drawing/2014/main" id="{E071E4F8-B399-46BC-9AD6-205705038380}"/>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354" name="Graphic 2" descr="Fir tree">
              <a:extLst>
                <a:ext uri="{FF2B5EF4-FFF2-40B4-BE49-F238E27FC236}">
                  <a16:creationId xmlns:a16="http://schemas.microsoft.com/office/drawing/2014/main" id="{FEE71F7E-D558-406C-B6AC-41F0852908CB}"/>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355" name="Group 354">
              <a:extLst>
                <a:ext uri="{FF2B5EF4-FFF2-40B4-BE49-F238E27FC236}">
                  <a16:creationId xmlns:a16="http://schemas.microsoft.com/office/drawing/2014/main" id="{6546F53E-B8D2-4EB3-9D10-B18435FBCB7A}"/>
                </a:ext>
              </a:extLst>
            </xdr:cNvPr>
            <xdr:cNvGrpSpPr/>
          </xdr:nvGrpSpPr>
          <xdr:grpSpPr>
            <a:xfrm>
              <a:off x="1795937" y="2920347"/>
              <a:ext cx="234619" cy="153814"/>
              <a:chOff x="1834903" y="4357756"/>
              <a:chExt cx="234619" cy="153814"/>
            </a:xfrm>
          </xdr:grpSpPr>
          <xdr:pic>
            <xdr:nvPicPr>
              <xdr:cNvPr id="356" name="Graphic 355" descr="Deciduous tree with solid fill">
                <a:extLst>
                  <a:ext uri="{FF2B5EF4-FFF2-40B4-BE49-F238E27FC236}">
                    <a16:creationId xmlns:a16="http://schemas.microsoft.com/office/drawing/2014/main" id="{EE526611-8BED-48CE-85F7-33D3FBC5499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357" name="Graphic 356" descr="Deciduous tree with solid fill">
                <a:extLst>
                  <a:ext uri="{FF2B5EF4-FFF2-40B4-BE49-F238E27FC236}">
                    <a16:creationId xmlns:a16="http://schemas.microsoft.com/office/drawing/2014/main" id="{0A4F75D1-C015-45A0-B975-7DE33498C1D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xdr:from>
      <xdr:col>36</xdr:col>
      <xdr:colOff>29152</xdr:colOff>
      <xdr:row>11</xdr:row>
      <xdr:rowOff>17318</xdr:rowOff>
    </xdr:from>
    <xdr:to>
      <xdr:col>37</xdr:col>
      <xdr:colOff>113238</xdr:colOff>
      <xdr:row>20</xdr:row>
      <xdr:rowOff>21647</xdr:rowOff>
    </xdr:to>
    <xdr:grpSp>
      <xdr:nvGrpSpPr>
        <xdr:cNvPr id="395" name="Group 394">
          <a:extLst>
            <a:ext uri="{FF2B5EF4-FFF2-40B4-BE49-F238E27FC236}">
              <a16:creationId xmlns:a16="http://schemas.microsoft.com/office/drawing/2014/main" id="{52DE1211-CFF0-4A4E-AC42-15586E9FF08A}"/>
            </a:ext>
          </a:extLst>
        </xdr:cNvPr>
        <xdr:cNvGrpSpPr/>
      </xdr:nvGrpSpPr>
      <xdr:grpSpPr>
        <a:xfrm>
          <a:off x="31978723" y="2725139"/>
          <a:ext cx="573944" cy="1732437"/>
          <a:chOff x="1641671" y="2710297"/>
          <a:chExt cx="572170" cy="1718829"/>
        </a:xfrm>
      </xdr:grpSpPr>
      <xdr:pic>
        <xdr:nvPicPr>
          <xdr:cNvPr id="396" name="Picture 395">
            <a:extLst>
              <a:ext uri="{FF2B5EF4-FFF2-40B4-BE49-F238E27FC236}">
                <a16:creationId xmlns:a16="http://schemas.microsoft.com/office/drawing/2014/main" id="{525C7C3E-3834-4AB2-87C7-590C08DF788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7" name="Graphic 4" descr="Sustainability">
            <a:extLst>
              <a:ext uri="{FF2B5EF4-FFF2-40B4-BE49-F238E27FC236}">
                <a16:creationId xmlns:a16="http://schemas.microsoft.com/office/drawing/2014/main" id="{E9017E6B-2EAE-4A1A-9462-46A5F9904D0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398" name="Group 397">
            <a:extLst>
              <a:ext uri="{FF2B5EF4-FFF2-40B4-BE49-F238E27FC236}">
                <a16:creationId xmlns:a16="http://schemas.microsoft.com/office/drawing/2014/main" id="{869EF937-DF3D-4088-AB7F-4F39F9FFB13A}"/>
              </a:ext>
            </a:extLst>
          </xdr:cNvPr>
          <xdr:cNvGrpSpPr/>
        </xdr:nvGrpSpPr>
        <xdr:grpSpPr>
          <a:xfrm>
            <a:off x="1641671" y="2920347"/>
            <a:ext cx="572170" cy="1139745"/>
            <a:chOff x="1641671" y="2920347"/>
            <a:chExt cx="572170" cy="1139745"/>
          </a:xfrm>
        </xdr:grpSpPr>
        <xdr:grpSp>
          <xdr:nvGrpSpPr>
            <xdr:cNvPr id="399" name="Group 398">
              <a:extLst>
                <a:ext uri="{FF2B5EF4-FFF2-40B4-BE49-F238E27FC236}">
                  <a16:creationId xmlns:a16="http://schemas.microsoft.com/office/drawing/2014/main" id="{E21F799F-4E35-47F2-817F-C504B069ABC2}"/>
                </a:ext>
              </a:extLst>
            </xdr:cNvPr>
            <xdr:cNvGrpSpPr/>
          </xdr:nvGrpSpPr>
          <xdr:grpSpPr>
            <a:xfrm>
              <a:off x="1743651" y="3094862"/>
              <a:ext cx="324687" cy="190299"/>
              <a:chOff x="6257925" y="3439792"/>
              <a:chExt cx="324687" cy="180784"/>
            </a:xfrm>
          </xdr:grpSpPr>
          <xdr:pic>
            <xdr:nvPicPr>
              <xdr:cNvPr id="442" name="Graphic 441" descr="Oil Barrel with solid fill">
                <a:extLst>
                  <a:ext uri="{FF2B5EF4-FFF2-40B4-BE49-F238E27FC236}">
                    <a16:creationId xmlns:a16="http://schemas.microsoft.com/office/drawing/2014/main" id="{7D3F1A34-8F1C-475B-9D75-37A4A0AF66A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443" name="Graphic 442" descr="Oil Barrel with solid fill">
                <a:extLst>
                  <a:ext uri="{FF2B5EF4-FFF2-40B4-BE49-F238E27FC236}">
                    <a16:creationId xmlns:a16="http://schemas.microsoft.com/office/drawing/2014/main" id="{B2FCA572-0899-40F7-BD2D-754D0D0347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400" name="Graphic 399" descr="Radioactive with solid fill">
              <a:extLst>
                <a:ext uri="{FF2B5EF4-FFF2-40B4-BE49-F238E27FC236}">
                  <a16:creationId xmlns:a16="http://schemas.microsoft.com/office/drawing/2014/main" id="{1CDC4C17-303A-416E-B451-09ACDF79D3C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401" name="Group 400">
              <a:extLst>
                <a:ext uri="{FF2B5EF4-FFF2-40B4-BE49-F238E27FC236}">
                  <a16:creationId xmlns:a16="http://schemas.microsoft.com/office/drawing/2014/main" id="{1B24AF72-EB78-4018-96E5-E728B7FCDBA0}"/>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439" name="Freeform: Shape 438">
                <a:extLst>
                  <a:ext uri="{FF2B5EF4-FFF2-40B4-BE49-F238E27FC236}">
                    <a16:creationId xmlns:a16="http://schemas.microsoft.com/office/drawing/2014/main" id="{19C00E21-B0A0-4032-847E-8ACDD1DBB4C1}"/>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440" name="Freeform: Shape 439">
                <a:extLst>
                  <a:ext uri="{FF2B5EF4-FFF2-40B4-BE49-F238E27FC236}">
                    <a16:creationId xmlns:a16="http://schemas.microsoft.com/office/drawing/2014/main" id="{F0FF460D-A0CE-467D-AE04-EABA456AAA3A}"/>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441" name="Freeform: Shape 440">
                <a:extLst>
                  <a:ext uri="{FF2B5EF4-FFF2-40B4-BE49-F238E27FC236}">
                    <a16:creationId xmlns:a16="http://schemas.microsoft.com/office/drawing/2014/main" id="{E686231A-1213-489B-83BB-2D1797DAF572}"/>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402" name="Group 401">
              <a:extLst>
                <a:ext uri="{FF2B5EF4-FFF2-40B4-BE49-F238E27FC236}">
                  <a16:creationId xmlns:a16="http://schemas.microsoft.com/office/drawing/2014/main" id="{F2E46CB0-08A7-44D2-B234-F5A435391921}"/>
                </a:ext>
              </a:extLst>
            </xdr:cNvPr>
            <xdr:cNvGrpSpPr/>
          </xdr:nvGrpSpPr>
          <xdr:grpSpPr>
            <a:xfrm>
              <a:off x="1641671" y="3850936"/>
              <a:ext cx="572170" cy="209156"/>
              <a:chOff x="1576728" y="6574220"/>
              <a:chExt cx="572170" cy="209156"/>
            </a:xfrm>
          </xdr:grpSpPr>
          <xdr:pic>
            <xdr:nvPicPr>
              <xdr:cNvPr id="407" name="Picture 406" descr="Outline geothermal energy icon isolated black Vector Image">
                <a:extLst>
                  <a:ext uri="{FF2B5EF4-FFF2-40B4-BE49-F238E27FC236}">
                    <a16:creationId xmlns:a16="http://schemas.microsoft.com/office/drawing/2014/main" id="{A0D61600-3262-4E8C-B350-22EF88199A4D}"/>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408" name="Group 407">
                <a:extLst>
                  <a:ext uri="{FF2B5EF4-FFF2-40B4-BE49-F238E27FC236}">
                    <a16:creationId xmlns:a16="http://schemas.microsoft.com/office/drawing/2014/main" id="{A879A2E1-9AEA-43CE-8306-ADD85F2AEA77}"/>
                  </a:ext>
                </a:extLst>
              </xdr:cNvPr>
              <xdr:cNvGrpSpPr/>
            </xdr:nvGrpSpPr>
            <xdr:grpSpPr>
              <a:xfrm>
                <a:off x="1576728" y="6605260"/>
                <a:ext cx="139401" cy="164013"/>
                <a:chOff x="6140932" y="3337168"/>
                <a:chExt cx="752033" cy="877177"/>
              </a:xfrm>
            </xdr:grpSpPr>
            <xdr:sp macro="" textlink="">
              <xdr:nvSpPr>
                <xdr:cNvPr id="429" name="Freeform: Shape 428">
                  <a:extLst>
                    <a:ext uri="{FF2B5EF4-FFF2-40B4-BE49-F238E27FC236}">
                      <a16:creationId xmlns:a16="http://schemas.microsoft.com/office/drawing/2014/main" id="{336C7528-6672-423E-85F8-CE255C5CFD55}"/>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0" name="Freeform: Shape 429">
                  <a:extLst>
                    <a:ext uri="{FF2B5EF4-FFF2-40B4-BE49-F238E27FC236}">
                      <a16:creationId xmlns:a16="http://schemas.microsoft.com/office/drawing/2014/main" id="{D5B818EF-1D1A-449D-85F2-943CBBD2E338}"/>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1" name="Freeform: Shape 430">
                  <a:extLst>
                    <a:ext uri="{FF2B5EF4-FFF2-40B4-BE49-F238E27FC236}">
                      <a16:creationId xmlns:a16="http://schemas.microsoft.com/office/drawing/2014/main" id="{CA15418F-EDBC-44F8-B1F1-632458C9591D}"/>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2" name="Freeform: Shape 431">
                  <a:extLst>
                    <a:ext uri="{FF2B5EF4-FFF2-40B4-BE49-F238E27FC236}">
                      <a16:creationId xmlns:a16="http://schemas.microsoft.com/office/drawing/2014/main" id="{946D62A4-94E6-4577-9952-F075E3F56493}"/>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3" name="Freeform: Shape 432">
                  <a:extLst>
                    <a:ext uri="{FF2B5EF4-FFF2-40B4-BE49-F238E27FC236}">
                      <a16:creationId xmlns:a16="http://schemas.microsoft.com/office/drawing/2014/main" id="{5DBBAC06-FD07-44C7-8146-354ACF047DA7}"/>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4" name="Freeform: Shape 433">
                  <a:extLst>
                    <a:ext uri="{FF2B5EF4-FFF2-40B4-BE49-F238E27FC236}">
                      <a16:creationId xmlns:a16="http://schemas.microsoft.com/office/drawing/2014/main" id="{4D292337-8319-4FCA-B928-58725AD659C8}"/>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5" name="Freeform: Shape 434">
                  <a:extLst>
                    <a:ext uri="{FF2B5EF4-FFF2-40B4-BE49-F238E27FC236}">
                      <a16:creationId xmlns:a16="http://schemas.microsoft.com/office/drawing/2014/main" id="{CF11628C-9033-4566-80E3-E13F0EBD6F1B}"/>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6" name="Freeform: Shape 435">
                  <a:extLst>
                    <a:ext uri="{FF2B5EF4-FFF2-40B4-BE49-F238E27FC236}">
                      <a16:creationId xmlns:a16="http://schemas.microsoft.com/office/drawing/2014/main" id="{7F845244-EA8E-4A7B-8B39-22AD1051E4DF}"/>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7" name="Freeform: Shape 436">
                  <a:extLst>
                    <a:ext uri="{FF2B5EF4-FFF2-40B4-BE49-F238E27FC236}">
                      <a16:creationId xmlns:a16="http://schemas.microsoft.com/office/drawing/2014/main" id="{981AC3BC-3182-4FC3-A2FA-138269DA2663}"/>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8" name="Freeform: Shape 437">
                  <a:extLst>
                    <a:ext uri="{FF2B5EF4-FFF2-40B4-BE49-F238E27FC236}">
                      <a16:creationId xmlns:a16="http://schemas.microsoft.com/office/drawing/2014/main" id="{A82A02F1-A24D-4F32-81D7-07163090A3D3}"/>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409" name="Group 408">
                <a:extLst>
                  <a:ext uri="{FF2B5EF4-FFF2-40B4-BE49-F238E27FC236}">
                    <a16:creationId xmlns:a16="http://schemas.microsoft.com/office/drawing/2014/main" id="{1EBDC42B-F8B7-4424-86EA-2F700D2F453C}"/>
                  </a:ext>
                </a:extLst>
              </xdr:cNvPr>
              <xdr:cNvGrpSpPr/>
            </xdr:nvGrpSpPr>
            <xdr:grpSpPr>
              <a:xfrm>
                <a:off x="1744225" y="6590247"/>
                <a:ext cx="172680" cy="169356"/>
                <a:chOff x="5246544" y="2661039"/>
                <a:chExt cx="528834" cy="505485"/>
              </a:xfrm>
            </xdr:grpSpPr>
            <xdr:sp macro="" textlink="">
              <xdr:nvSpPr>
                <xdr:cNvPr id="410" name="Freeform: Shape 409">
                  <a:extLst>
                    <a:ext uri="{FF2B5EF4-FFF2-40B4-BE49-F238E27FC236}">
                      <a16:creationId xmlns:a16="http://schemas.microsoft.com/office/drawing/2014/main" id="{24C04E48-19FA-4E87-B9A4-AE6138751C9F}"/>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1" name="Freeform: Shape 410">
                  <a:extLst>
                    <a:ext uri="{FF2B5EF4-FFF2-40B4-BE49-F238E27FC236}">
                      <a16:creationId xmlns:a16="http://schemas.microsoft.com/office/drawing/2014/main" id="{0DB84ECB-E6A1-4368-86EC-CBE9C4BBD91F}"/>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2" name="Freeform: Shape 411">
                  <a:extLst>
                    <a:ext uri="{FF2B5EF4-FFF2-40B4-BE49-F238E27FC236}">
                      <a16:creationId xmlns:a16="http://schemas.microsoft.com/office/drawing/2014/main" id="{D567E68B-B0AA-4D17-B87A-FDBC9979A41C}"/>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3" name="Freeform: Shape 412">
                  <a:extLst>
                    <a:ext uri="{FF2B5EF4-FFF2-40B4-BE49-F238E27FC236}">
                      <a16:creationId xmlns:a16="http://schemas.microsoft.com/office/drawing/2014/main" id="{513A6CE1-E60B-4E57-A7E9-533272D645F1}"/>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4" name="Freeform: Shape 413">
                  <a:extLst>
                    <a:ext uri="{FF2B5EF4-FFF2-40B4-BE49-F238E27FC236}">
                      <a16:creationId xmlns:a16="http://schemas.microsoft.com/office/drawing/2014/main" id="{05605F0E-AD04-4A8D-81F8-2CE00512CAC4}"/>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5" name="Freeform: Shape 414">
                  <a:extLst>
                    <a:ext uri="{FF2B5EF4-FFF2-40B4-BE49-F238E27FC236}">
                      <a16:creationId xmlns:a16="http://schemas.microsoft.com/office/drawing/2014/main" id="{2A7C78C1-80E2-4F47-8EBB-F9D658F709E3}"/>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6" name="Freeform: Shape 415">
                  <a:extLst>
                    <a:ext uri="{FF2B5EF4-FFF2-40B4-BE49-F238E27FC236}">
                      <a16:creationId xmlns:a16="http://schemas.microsoft.com/office/drawing/2014/main" id="{8D84CBEC-B3BF-47C0-B93A-0AFDE2D7E900}"/>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7" name="Freeform: Shape 416">
                  <a:extLst>
                    <a:ext uri="{FF2B5EF4-FFF2-40B4-BE49-F238E27FC236}">
                      <a16:creationId xmlns:a16="http://schemas.microsoft.com/office/drawing/2014/main" id="{8D857CD4-1F49-4C97-9A47-CEAA065025E6}"/>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8" name="Freeform: Shape 417">
                  <a:extLst>
                    <a:ext uri="{FF2B5EF4-FFF2-40B4-BE49-F238E27FC236}">
                      <a16:creationId xmlns:a16="http://schemas.microsoft.com/office/drawing/2014/main" id="{6B3EDA15-A905-4C5C-9165-ADD63D6169F5}"/>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9" name="Freeform: Shape 418">
                  <a:extLst>
                    <a:ext uri="{FF2B5EF4-FFF2-40B4-BE49-F238E27FC236}">
                      <a16:creationId xmlns:a16="http://schemas.microsoft.com/office/drawing/2014/main" id="{3E663637-59E6-49CE-B425-C41922EA9F19}"/>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0" name="Freeform: Shape 419">
                  <a:extLst>
                    <a:ext uri="{FF2B5EF4-FFF2-40B4-BE49-F238E27FC236}">
                      <a16:creationId xmlns:a16="http://schemas.microsoft.com/office/drawing/2014/main" id="{6D7312A2-AA01-465A-8255-E26B81F76351}"/>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1" name="Freeform: Shape 420">
                  <a:extLst>
                    <a:ext uri="{FF2B5EF4-FFF2-40B4-BE49-F238E27FC236}">
                      <a16:creationId xmlns:a16="http://schemas.microsoft.com/office/drawing/2014/main" id="{40AA459F-CEB8-4B5F-936C-5B0F849A23B6}"/>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2" name="Freeform: Shape 421">
                  <a:extLst>
                    <a:ext uri="{FF2B5EF4-FFF2-40B4-BE49-F238E27FC236}">
                      <a16:creationId xmlns:a16="http://schemas.microsoft.com/office/drawing/2014/main" id="{D5F6BF87-35FA-4814-BB42-464511794AE3}"/>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3" name="Freeform: Shape 422">
                  <a:extLst>
                    <a:ext uri="{FF2B5EF4-FFF2-40B4-BE49-F238E27FC236}">
                      <a16:creationId xmlns:a16="http://schemas.microsoft.com/office/drawing/2014/main" id="{FA3B70AB-DAD0-490E-8C35-B3F2A5B0924A}"/>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4" name="Freeform: Shape 423">
                  <a:extLst>
                    <a:ext uri="{FF2B5EF4-FFF2-40B4-BE49-F238E27FC236}">
                      <a16:creationId xmlns:a16="http://schemas.microsoft.com/office/drawing/2014/main" id="{48F33C70-0955-4451-A181-E6FE8C116245}"/>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5" name="Freeform: Shape 424">
                  <a:extLst>
                    <a:ext uri="{FF2B5EF4-FFF2-40B4-BE49-F238E27FC236}">
                      <a16:creationId xmlns:a16="http://schemas.microsoft.com/office/drawing/2014/main" id="{CEFD9723-73E6-4F3F-904A-A85D5C70F402}"/>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6" name="Freeform: Shape 425">
                  <a:extLst>
                    <a:ext uri="{FF2B5EF4-FFF2-40B4-BE49-F238E27FC236}">
                      <a16:creationId xmlns:a16="http://schemas.microsoft.com/office/drawing/2014/main" id="{6E44B3C0-C43B-4E27-9A61-F33B604EC558}"/>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7" name="Freeform: Shape 426">
                  <a:extLst>
                    <a:ext uri="{FF2B5EF4-FFF2-40B4-BE49-F238E27FC236}">
                      <a16:creationId xmlns:a16="http://schemas.microsoft.com/office/drawing/2014/main" id="{B3F886D7-426B-4857-B898-76F0FFF992D2}"/>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8" name="Freeform: Shape 427">
                  <a:extLst>
                    <a:ext uri="{FF2B5EF4-FFF2-40B4-BE49-F238E27FC236}">
                      <a16:creationId xmlns:a16="http://schemas.microsoft.com/office/drawing/2014/main" id="{2B9296DB-CCC4-4EA0-A43E-1AF18A371350}"/>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403" name="Graphic 2" descr="Fir tree">
              <a:extLst>
                <a:ext uri="{FF2B5EF4-FFF2-40B4-BE49-F238E27FC236}">
                  <a16:creationId xmlns:a16="http://schemas.microsoft.com/office/drawing/2014/main" id="{E479B812-87B5-4145-B9C3-E9777BBDFFEC}"/>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404" name="Group 403">
              <a:extLst>
                <a:ext uri="{FF2B5EF4-FFF2-40B4-BE49-F238E27FC236}">
                  <a16:creationId xmlns:a16="http://schemas.microsoft.com/office/drawing/2014/main" id="{6D7ABBD7-7770-4A4A-A0AD-E21C13A372AC}"/>
                </a:ext>
              </a:extLst>
            </xdr:cNvPr>
            <xdr:cNvGrpSpPr/>
          </xdr:nvGrpSpPr>
          <xdr:grpSpPr>
            <a:xfrm>
              <a:off x="1795937" y="2920347"/>
              <a:ext cx="234619" cy="153814"/>
              <a:chOff x="1834903" y="4357756"/>
              <a:chExt cx="234619" cy="153814"/>
            </a:xfrm>
          </xdr:grpSpPr>
          <xdr:pic>
            <xdr:nvPicPr>
              <xdr:cNvPr id="405" name="Graphic 404" descr="Deciduous tree with solid fill">
                <a:extLst>
                  <a:ext uri="{FF2B5EF4-FFF2-40B4-BE49-F238E27FC236}">
                    <a16:creationId xmlns:a16="http://schemas.microsoft.com/office/drawing/2014/main" id="{BCF6A22C-5A74-4F9E-B6AF-ACB6A7E6835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406" name="Graphic 405" descr="Deciduous tree with solid fill">
                <a:extLst>
                  <a:ext uri="{FF2B5EF4-FFF2-40B4-BE49-F238E27FC236}">
                    <a16:creationId xmlns:a16="http://schemas.microsoft.com/office/drawing/2014/main" id="{3D0FD01C-7805-413E-83D1-021FEA87A53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editAs="oneCell">
    <xdr:from>
      <xdr:col>12</xdr:col>
      <xdr:colOff>823480</xdr:colOff>
      <xdr:row>5</xdr:row>
      <xdr:rowOff>14720</xdr:rowOff>
    </xdr:from>
    <xdr:to>
      <xdr:col>14</xdr:col>
      <xdr:colOff>307912</xdr:colOff>
      <xdr:row>10</xdr:row>
      <xdr:rowOff>16628</xdr:rowOff>
    </xdr:to>
    <xdr:pic>
      <xdr:nvPicPr>
        <xdr:cNvPr id="444" name="Picture 443" descr="Metallurgical Silicon Metal Powder">
          <a:extLst>
            <a:ext uri="{FF2B5EF4-FFF2-40B4-BE49-F238E27FC236}">
              <a16:creationId xmlns:a16="http://schemas.microsoft.com/office/drawing/2014/main" id="{D2F5178B-62DF-4206-81FE-16553BC985EF}"/>
            </a:ext>
          </a:extLst>
        </xdr:cNvPr>
        <xdr:cNvPicPr>
          <a:picLocks noChangeAspect="1" noChangeArrowheads="1"/>
        </xdr:cNvPicPr>
      </xdr:nvPicPr>
      <xdr:blipFill rotWithShape="1">
        <a:blip xmlns:r="http://schemas.openxmlformats.org/officeDocument/2006/relationships" r:embed="rId14">
          <a:grayscl/>
          <a:extLst>
            <a:ext uri="{BEBA8EAE-BF5A-486C-A8C5-ECC9F3942E4B}">
              <a14:imgProps xmlns:a14="http://schemas.microsoft.com/office/drawing/2010/main">
                <a14:imgLayer r:embed="rId15">
                  <a14:imgEffect>
                    <a14:colorTemperature colorTemp="1500"/>
                  </a14:imgEffect>
                  <a14:imgEffect>
                    <a14:saturation sat="400000"/>
                  </a14:imgEffect>
                  <a14:imgEffect>
                    <a14:brightnessContrast bright="-40000"/>
                  </a14:imgEffect>
                </a14:imgLayer>
              </a14:imgProps>
            </a:ext>
            <a:ext uri="{28A0092B-C50C-407E-A947-70E740481C1C}">
              <a14:useLocalDpi xmlns:a14="http://schemas.microsoft.com/office/drawing/2010/main" val="0"/>
            </a:ext>
          </a:extLst>
        </a:blip>
        <a:srcRect l="20881" t="8398" r="19741" b="6928"/>
        <a:stretch/>
      </xdr:blipFill>
      <xdr:spPr bwMode="auto">
        <a:xfrm>
          <a:off x="10770755" y="1535545"/>
          <a:ext cx="1014782" cy="909958"/>
        </a:xfrm>
        <a:prstGeom prst="ellipse">
          <a:avLst/>
        </a:prstGeom>
        <a:ln>
          <a:noFill/>
        </a:ln>
        <a:effectLst>
          <a:outerShdw blurRad="190500" dist="228600" dir="2700000" algn="ctr">
            <a:srgbClr val="000000">
              <a:alpha val="30000"/>
            </a:srgbClr>
          </a:outerShdw>
          <a:softEdge rad="112500"/>
        </a:effectLst>
        <a:scene3d>
          <a:camera prst="orthographicFront">
            <a:rot lat="0" lon="0" rev="0"/>
          </a:camera>
          <a:lightRig rig="glow" dir="t">
            <a:rot lat="0" lon="0" rev="4800000"/>
          </a:lightRig>
        </a:scene3d>
        <a:sp3d prstMaterial="matte">
          <a:bevelT w="127000" h="63500"/>
        </a:sp3d>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603970</xdr:colOff>
      <xdr:row>5</xdr:row>
      <xdr:rowOff>15153</xdr:rowOff>
    </xdr:from>
    <xdr:to>
      <xdr:col>19</xdr:col>
      <xdr:colOff>473210</xdr:colOff>
      <xdr:row>10</xdr:row>
      <xdr:rowOff>17061</xdr:rowOff>
    </xdr:to>
    <xdr:pic>
      <xdr:nvPicPr>
        <xdr:cNvPr id="445" name="Picture 444" descr="Metallurgical Silicon Metal Powder">
          <a:extLst>
            <a:ext uri="{FF2B5EF4-FFF2-40B4-BE49-F238E27FC236}">
              <a16:creationId xmlns:a16="http://schemas.microsoft.com/office/drawing/2014/main" id="{CC5A79E9-DA18-4C56-A66B-B4E31D770838}"/>
            </a:ext>
          </a:extLst>
        </xdr:cNvPr>
        <xdr:cNvPicPr>
          <a:picLocks noChangeAspect="1" noChangeArrowheads="1"/>
        </xdr:cNvPicPr>
      </xdr:nvPicPr>
      <xdr:blipFill rotWithShape="1">
        <a:blip xmlns:r="http://schemas.openxmlformats.org/officeDocument/2006/relationships" r:embed="rId14">
          <a:duotone>
            <a:schemeClr val="accent1">
              <a:shade val="45000"/>
              <a:satMod val="135000"/>
            </a:schemeClr>
            <a:prstClr val="white"/>
          </a:duotone>
          <a:extLst>
            <a:ext uri="{BEBA8EAE-BF5A-486C-A8C5-ECC9F3942E4B}">
              <a14:imgProps xmlns:a14="http://schemas.microsoft.com/office/drawing/2010/main">
                <a14:imgLayer r:embed="rId15">
                  <a14:imgEffect>
                    <a14:colorTemperature colorTemp="1500"/>
                  </a14:imgEffect>
                  <a14:imgEffect>
                    <a14:saturation sat="400000"/>
                  </a14:imgEffect>
                  <a14:imgEffect>
                    <a14:brightnessContrast bright="-40000"/>
                  </a14:imgEffect>
                </a14:imgLayer>
              </a14:imgProps>
            </a:ext>
            <a:ext uri="{28A0092B-C50C-407E-A947-70E740481C1C}">
              <a14:useLocalDpi xmlns:a14="http://schemas.microsoft.com/office/drawing/2010/main" val="0"/>
            </a:ext>
          </a:extLst>
        </a:blip>
        <a:srcRect l="20881" t="8398" r="19741" b="6928"/>
        <a:stretch/>
      </xdr:blipFill>
      <xdr:spPr bwMode="auto">
        <a:xfrm>
          <a:off x="15231195" y="1535978"/>
          <a:ext cx="1016226" cy="909958"/>
        </a:xfrm>
        <a:prstGeom prst="ellipse">
          <a:avLst/>
        </a:prstGeom>
        <a:ln>
          <a:noFill/>
        </a:ln>
        <a:effectLst>
          <a:outerShdw blurRad="190500" dist="228600" dir="2700000" algn="ctr">
            <a:srgbClr val="000000">
              <a:alpha val="30000"/>
            </a:srgbClr>
          </a:outerShdw>
          <a:softEdge rad="112500"/>
        </a:effectLst>
        <a:scene3d>
          <a:camera prst="orthographicFront">
            <a:rot lat="0" lon="0" rev="0"/>
          </a:camera>
          <a:lightRig rig="glow" dir="t">
            <a:rot lat="0" lon="0" rev="4800000"/>
          </a:lightRig>
        </a:scene3d>
        <a:sp3d prstMaterial="matte">
          <a:bevelT w="127000" h="63500"/>
        </a:sp3d>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640772</xdr:colOff>
      <xdr:row>5</xdr:row>
      <xdr:rowOff>34636</xdr:rowOff>
    </xdr:from>
    <xdr:to>
      <xdr:col>9</xdr:col>
      <xdr:colOff>423421</xdr:colOff>
      <xdr:row>10</xdr:row>
      <xdr:rowOff>36544</xdr:rowOff>
    </xdr:to>
    <xdr:pic>
      <xdr:nvPicPr>
        <xdr:cNvPr id="446" name="Picture 445" descr="Metallurgical Silicon Metal Powder">
          <a:extLst>
            <a:ext uri="{FF2B5EF4-FFF2-40B4-BE49-F238E27FC236}">
              <a16:creationId xmlns:a16="http://schemas.microsoft.com/office/drawing/2014/main" id="{A908AD8B-8616-40F9-B95F-70E744E554AF}"/>
            </a:ext>
          </a:extLst>
        </xdr:cNvPr>
        <xdr:cNvPicPr>
          <a:picLocks noChangeAspect="1" noChangeArrowheads="1"/>
        </xdr:cNvPicPr>
      </xdr:nvPicPr>
      <xdr:blipFill rotWithShape="1">
        <a:blip xmlns:r="http://schemas.openxmlformats.org/officeDocument/2006/relationships" r:embed="rId16">
          <a:duotone>
            <a:schemeClr val="accent2">
              <a:shade val="45000"/>
              <a:satMod val="135000"/>
            </a:schemeClr>
            <a:prstClr val="white"/>
          </a:duotone>
          <a:extLst>
            <a:ext uri="{BEBA8EAE-BF5A-486C-A8C5-ECC9F3942E4B}">
              <a14:imgProps xmlns:a14="http://schemas.microsoft.com/office/drawing/2010/main">
                <a14:imgLayer r:embed="rId15">
                  <a14:imgEffect>
                    <a14:colorTemperature colorTemp="5300"/>
                  </a14:imgEffect>
                  <a14:imgEffect>
                    <a14:saturation sat="400000"/>
                  </a14:imgEffect>
                </a14:imgLayer>
              </a14:imgProps>
            </a:ext>
            <a:ext uri="{28A0092B-C50C-407E-A947-70E740481C1C}">
              <a14:useLocalDpi xmlns:a14="http://schemas.microsoft.com/office/drawing/2010/main" val="0"/>
            </a:ext>
          </a:extLst>
        </a:blip>
        <a:srcRect l="20169" t="9507" r="20914" b="6474"/>
        <a:stretch/>
      </xdr:blipFill>
      <xdr:spPr bwMode="auto">
        <a:xfrm>
          <a:off x="6276397" y="1555461"/>
          <a:ext cx="1009010" cy="909958"/>
        </a:xfrm>
        <a:prstGeom prst="ellipse">
          <a:avLst/>
        </a:prstGeom>
        <a:ln>
          <a:noFill/>
        </a:ln>
        <a:effectLst>
          <a:outerShdw blurRad="190500" dist="228600" dir="2700000" algn="ctr">
            <a:srgbClr val="000000">
              <a:alpha val="30000"/>
            </a:srgbClr>
          </a:outerShdw>
          <a:softEdge rad="112500"/>
        </a:effectLst>
        <a:scene3d>
          <a:camera prst="orthographicFront">
            <a:rot lat="0" lon="0" rev="0"/>
          </a:camera>
          <a:lightRig rig="glow" dir="t">
            <a:rot lat="0" lon="0" rev="4800000"/>
          </a:lightRig>
        </a:scene3d>
        <a:sp3d prstMaterial="matte">
          <a:bevelT w="127000" h="63500"/>
        </a:sp3d>
      </xdr:spPr>
    </xdr:pic>
    <xdr:clientData/>
  </xdr:twoCellAnchor>
  <xdr:twoCellAnchor editAs="oneCell">
    <xdr:from>
      <xdr:col>15</xdr:col>
      <xdr:colOff>64943</xdr:colOff>
      <xdr:row>5</xdr:row>
      <xdr:rowOff>168850</xdr:rowOff>
    </xdr:from>
    <xdr:to>
      <xdr:col>15</xdr:col>
      <xdr:colOff>655964</xdr:colOff>
      <xdr:row>9</xdr:row>
      <xdr:rowOff>10967</xdr:rowOff>
    </xdr:to>
    <xdr:pic>
      <xdr:nvPicPr>
        <xdr:cNvPr id="447" name="Graphic 2" descr="Add with solid fill">
          <a:extLst>
            <a:ext uri="{FF2B5EF4-FFF2-40B4-BE49-F238E27FC236}">
              <a16:creationId xmlns:a16="http://schemas.microsoft.com/office/drawing/2014/main" id="{1342DEDB-BD4C-418E-84D7-3839B785E01C}"/>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3441218" y="1692850"/>
          <a:ext cx="591021" cy="555049"/>
        </a:xfrm>
        <a:prstGeom prst="rect">
          <a:avLst/>
        </a:prstGeom>
        <a:effectLst>
          <a:outerShdw blurRad="50800" dist="38100" dir="2700000" algn="tl" rotWithShape="0">
            <a:prstClr val="black">
              <a:alpha val="40000"/>
            </a:prstClr>
          </a:outerShdw>
        </a:effectLst>
      </xdr:spPr>
    </xdr:pic>
    <xdr:clientData/>
  </xdr:twoCellAnchor>
  <xdr:twoCellAnchor>
    <xdr:from>
      <xdr:col>11</xdr:col>
      <xdr:colOff>31461</xdr:colOff>
      <xdr:row>11</xdr:row>
      <xdr:rowOff>17318</xdr:rowOff>
    </xdr:from>
    <xdr:to>
      <xdr:col>12</xdr:col>
      <xdr:colOff>173853</xdr:colOff>
      <xdr:row>20</xdr:row>
      <xdr:rowOff>21647</xdr:rowOff>
    </xdr:to>
    <xdr:grpSp>
      <xdr:nvGrpSpPr>
        <xdr:cNvPr id="448" name="Group 447">
          <a:extLst>
            <a:ext uri="{FF2B5EF4-FFF2-40B4-BE49-F238E27FC236}">
              <a16:creationId xmlns:a16="http://schemas.microsoft.com/office/drawing/2014/main" id="{D8B069E4-0E19-466D-B476-DCDA3E6E6394}"/>
            </a:ext>
          </a:extLst>
        </xdr:cNvPr>
        <xdr:cNvGrpSpPr/>
      </xdr:nvGrpSpPr>
      <xdr:grpSpPr>
        <a:xfrm>
          <a:off x="9297925" y="2725139"/>
          <a:ext cx="577821" cy="1732437"/>
          <a:chOff x="1641671" y="2710297"/>
          <a:chExt cx="572170" cy="1718829"/>
        </a:xfrm>
      </xdr:grpSpPr>
      <xdr:pic>
        <xdr:nvPicPr>
          <xdr:cNvPr id="449" name="Picture 448">
            <a:extLst>
              <a:ext uri="{FF2B5EF4-FFF2-40B4-BE49-F238E27FC236}">
                <a16:creationId xmlns:a16="http://schemas.microsoft.com/office/drawing/2014/main" id="{DC34D832-14EB-4AEB-A2FE-9F98BBFABED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0" name="Graphic 4" descr="Sustainability">
            <a:extLst>
              <a:ext uri="{FF2B5EF4-FFF2-40B4-BE49-F238E27FC236}">
                <a16:creationId xmlns:a16="http://schemas.microsoft.com/office/drawing/2014/main" id="{4B2B1DC6-F423-4863-A5F4-2859443CB97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451" name="Group 450">
            <a:extLst>
              <a:ext uri="{FF2B5EF4-FFF2-40B4-BE49-F238E27FC236}">
                <a16:creationId xmlns:a16="http://schemas.microsoft.com/office/drawing/2014/main" id="{9D5E97BD-8AB8-4203-8D86-4485348192B5}"/>
              </a:ext>
            </a:extLst>
          </xdr:cNvPr>
          <xdr:cNvGrpSpPr/>
        </xdr:nvGrpSpPr>
        <xdr:grpSpPr>
          <a:xfrm>
            <a:off x="1641671" y="2920347"/>
            <a:ext cx="572170" cy="1139745"/>
            <a:chOff x="1641671" y="2920347"/>
            <a:chExt cx="572170" cy="1139745"/>
          </a:xfrm>
        </xdr:grpSpPr>
        <xdr:grpSp>
          <xdr:nvGrpSpPr>
            <xdr:cNvPr id="452" name="Group 451">
              <a:extLst>
                <a:ext uri="{FF2B5EF4-FFF2-40B4-BE49-F238E27FC236}">
                  <a16:creationId xmlns:a16="http://schemas.microsoft.com/office/drawing/2014/main" id="{57DF08E9-EDB6-4CCB-8B85-09F2001CB085}"/>
                </a:ext>
              </a:extLst>
            </xdr:cNvPr>
            <xdr:cNvGrpSpPr/>
          </xdr:nvGrpSpPr>
          <xdr:grpSpPr>
            <a:xfrm>
              <a:off x="1743651" y="3094862"/>
              <a:ext cx="324687" cy="190299"/>
              <a:chOff x="6257925" y="3439792"/>
              <a:chExt cx="324687" cy="180784"/>
            </a:xfrm>
          </xdr:grpSpPr>
          <xdr:pic>
            <xdr:nvPicPr>
              <xdr:cNvPr id="495" name="Graphic 494" descr="Oil Barrel with solid fill">
                <a:extLst>
                  <a:ext uri="{FF2B5EF4-FFF2-40B4-BE49-F238E27FC236}">
                    <a16:creationId xmlns:a16="http://schemas.microsoft.com/office/drawing/2014/main" id="{C4FED0E2-943E-4E9B-967A-B15271FA413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496" name="Graphic 495" descr="Oil Barrel with solid fill">
                <a:extLst>
                  <a:ext uri="{FF2B5EF4-FFF2-40B4-BE49-F238E27FC236}">
                    <a16:creationId xmlns:a16="http://schemas.microsoft.com/office/drawing/2014/main" id="{86A7BF8E-0542-4E3A-A867-888452544F3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453" name="Graphic 452" descr="Radioactive with solid fill">
              <a:extLst>
                <a:ext uri="{FF2B5EF4-FFF2-40B4-BE49-F238E27FC236}">
                  <a16:creationId xmlns:a16="http://schemas.microsoft.com/office/drawing/2014/main" id="{401E81C1-34E3-404F-9F2F-6D7FAD15134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454" name="Group 453">
              <a:extLst>
                <a:ext uri="{FF2B5EF4-FFF2-40B4-BE49-F238E27FC236}">
                  <a16:creationId xmlns:a16="http://schemas.microsoft.com/office/drawing/2014/main" id="{731A9BF3-A4F2-425C-BDBF-33FF82C25DE7}"/>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492" name="Freeform: Shape 491">
                <a:extLst>
                  <a:ext uri="{FF2B5EF4-FFF2-40B4-BE49-F238E27FC236}">
                    <a16:creationId xmlns:a16="http://schemas.microsoft.com/office/drawing/2014/main" id="{D130E5E1-41F2-45AD-9CCE-EA4C77FE9D98}"/>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493" name="Freeform: Shape 492">
                <a:extLst>
                  <a:ext uri="{FF2B5EF4-FFF2-40B4-BE49-F238E27FC236}">
                    <a16:creationId xmlns:a16="http://schemas.microsoft.com/office/drawing/2014/main" id="{3CCFB0BE-4E01-4BE5-B7A0-ED48C0BC960B}"/>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494" name="Freeform: Shape 493">
                <a:extLst>
                  <a:ext uri="{FF2B5EF4-FFF2-40B4-BE49-F238E27FC236}">
                    <a16:creationId xmlns:a16="http://schemas.microsoft.com/office/drawing/2014/main" id="{49DC5B0F-A58B-4AED-84E3-DC5BF7A2CFF9}"/>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455" name="Group 454">
              <a:extLst>
                <a:ext uri="{FF2B5EF4-FFF2-40B4-BE49-F238E27FC236}">
                  <a16:creationId xmlns:a16="http://schemas.microsoft.com/office/drawing/2014/main" id="{8DF51F40-46CF-44AF-86F2-7E7A97DD3B80}"/>
                </a:ext>
              </a:extLst>
            </xdr:cNvPr>
            <xdr:cNvGrpSpPr/>
          </xdr:nvGrpSpPr>
          <xdr:grpSpPr>
            <a:xfrm>
              <a:off x="1641671" y="3850936"/>
              <a:ext cx="572170" cy="209156"/>
              <a:chOff x="1576728" y="6574220"/>
              <a:chExt cx="572170" cy="209156"/>
            </a:xfrm>
          </xdr:grpSpPr>
          <xdr:pic>
            <xdr:nvPicPr>
              <xdr:cNvPr id="460" name="Picture 459" descr="Outline geothermal energy icon isolated black Vector Image">
                <a:extLst>
                  <a:ext uri="{FF2B5EF4-FFF2-40B4-BE49-F238E27FC236}">
                    <a16:creationId xmlns:a16="http://schemas.microsoft.com/office/drawing/2014/main" id="{D51D1F13-549F-49E8-8790-DCCABDE4475D}"/>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461" name="Group 460">
                <a:extLst>
                  <a:ext uri="{FF2B5EF4-FFF2-40B4-BE49-F238E27FC236}">
                    <a16:creationId xmlns:a16="http://schemas.microsoft.com/office/drawing/2014/main" id="{BE8643E7-210F-4CCF-A7D6-B83134F08D7F}"/>
                  </a:ext>
                </a:extLst>
              </xdr:cNvPr>
              <xdr:cNvGrpSpPr/>
            </xdr:nvGrpSpPr>
            <xdr:grpSpPr>
              <a:xfrm>
                <a:off x="1576728" y="6605260"/>
                <a:ext cx="139401" cy="164013"/>
                <a:chOff x="6140932" y="3337168"/>
                <a:chExt cx="752033" cy="877177"/>
              </a:xfrm>
            </xdr:grpSpPr>
            <xdr:sp macro="" textlink="">
              <xdr:nvSpPr>
                <xdr:cNvPr id="482" name="Freeform: Shape 481">
                  <a:extLst>
                    <a:ext uri="{FF2B5EF4-FFF2-40B4-BE49-F238E27FC236}">
                      <a16:creationId xmlns:a16="http://schemas.microsoft.com/office/drawing/2014/main" id="{773268A9-120A-4154-90B4-9105748D162B}"/>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3" name="Freeform: Shape 482">
                  <a:extLst>
                    <a:ext uri="{FF2B5EF4-FFF2-40B4-BE49-F238E27FC236}">
                      <a16:creationId xmlns:a16="http://schemas.microsoft.com/office/drawing/2014/main" id="{894DAD4D-EE57-4DF1-AA73-2410D6E4C508}"/>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4" name="Freeform: Shape 483">
                  <a:extLst>
                    <a:ext uri="{FF2B5EF4-FFF2-40B4-BE49-F238E27FC236}">
                      <a16:creationId xmlns:a16="http://schemas.microsoft.com/office/drawing/2014/main" id="{8D91E8E7-7125-401F-920D-9D6C52EE6586}"/>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5" name="Freeform: Shape 484">
                  <a:extLst>
                    <a:ext uri="{FF2B5EF4-FFF2-40B4-BE49-F238E27FC236}">
                      <a16:creationId xmlns:a16="http://schemas.microsoft.com/office/drawing/2014/main" id="{197900E0-33C8-441F-81ED-0A184B5A9589}"/>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6" name="Freeform: Shape 485">
                  <a:extLst>
                    <a:ext uri="{FF2B5EF4-FFF2-40B4-BE49-F238E27FC236}">
                      <a16:creationId xmlns:a16="http://schemas.microsoft.com/office/drawing/2014/main" id="{B5B11CED-C55D-4D67-A004-4B0200FEBAE5}"/>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7" name="Freeform: Shape 486">
                  <a:extLst>
                    <a:ext uri="{FF2B5EF4-FFF2-40B4-BE49-F238E27FC236}">
                      <a16:creationId xmlns:a16="http://schemas.microsoft.com/office/drawing/2014/main" id="{BA005470-AA20-4BFE-BEC4-3832B89AD15D}"/>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8" name="Freeform: Shape 487">
                  <a:extLst>
                    <a:ext uri="{FF2B5EF4-FFF2-40B4-BE49-F238E27FC236}">
                      <a16:creationId xmlns:a16="http://schemas.microsoft.com/office/drawing/2014/main" id="{6FCA7162-1F91-40A5-A380-F49B24BC1B0A}"/>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9" name="Freeform: Shape 488">
                  <a:extLst>
                    <a:ext uri="{FF2B5EF4-FFF2-40B4-BE49-F238E27FC236}">
                      <a16:creationId xmlns:a16="http://schemas.microsoft.com/office/drawing/2014/main" id="{1AD0FE3D-9BC1-4A0C-AE40-8D0158A812DA}"/>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0" name="Freeform: Shape 489">
                  <a:extLst>
                    <a:ext uri="{FF2B5EF4-FFF2-40B4-BE49-F238E27FC236}">
                      <a16:creationId xmlns:a16="http://schemas.microsoft.com/office/drawing/2014/main" id="{E69956C8-54E6-42EB-A0AB-1723029C41E7}"/>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1" name="Freeform: Shape 490">
                  <a:extLst>
                    <a:ext uri="{FF2B5EF4-FFF2-40B4-BE49-F238E27FC236}">
                      <a16:creationId xmlns:a16="http://schemas.microsoft.com/office/drawing/2014/main" id="{4A574813-D822-4AC9-A66A-D99956CEDDD5}"/>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462" name="Group 461">
                <a:extLst>
                  <a:ext uri="{FF2B5EF4-FFF2-40B4-BE49-F238E27FC236}">
                    <a16:creationId xmlns:a16="http://schemas.microsoft.com/office/drawing/2014/main" id="{D9D9FE3A-A8D5-4059-8821-7C76EBC28014}"/>
                  </a:ext>
                </a:extLst>
              </xdr:cNvPr>
              <xdr:cNvGrpSpPr/>
            </xdr:nvGrpSpPr>
            <xdr:grpSpPr>
              <a:xfrm>
                <a:off x="1744225" y="6590247"/>
                <a:ext cx="172680" cy="169356"/>
                <a:chOff x="5246544" y="2661039"/>
                <a:chExt cx="528834" cy="505485"/>
              </a:xfrm>
            </xdr:grpSpPr>
            <xdr:sp macro="" textlink="">
              <xdr:nvSpPr>
                <xdr:cNvPr id="463" name="Freeform: Shape 462">
                  <a:extLst>
                    <a:ext uri="{FF2B5EF4-FFF2-40B4-BE49-F238E27FC236}">
                      <a16:creationId xmlns:a16="http://schemas.microsoft.com/office/drawing/2014/main" id="{9C74353D-AF86-4A05-8E69-A18137E1A4D1}"/>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4" name="Freeform: Shape 463">
                  <a:extLst>
                    <a:ext uri="{FF2B5EF4-FFF2-40B4-BE49-F238E27FC236}">
                      <a16:creationId xmlns:a16="http://schemas.microsoft.com/office/drawing/2014/main" id="{29F684A6-2016-4883-97E4-C2DC09694575}"/>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5" name="Freeform: Shape 464">
                  <a:extLst>
                    <a:ext uri="{FF2B5EF4-FFF2-40B4-BE49-F238E27FC236}">
                      <a16:creationId xmlns:a16="http://schemas.microsoft.com/office/drawing/2014/main" id="{279B96E0-CE7E-4132-86FA-B9E9A7428880}"/>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6" name="Freeform: Shape 465">
                  <a:extLst>
                    <a:ext uri="{FF2B5EF4-FFF2-40B4-BE49-F238E27FC236}">
                      <a16:creationId xmlns:a16="http://schemas.microsoft.com/office/drawing/2014/main" id="{EC661811-82EB-4B77-AF8A-A637E20E3B56}"/>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7" name="Freeform: Shape 466">
                  <a:extLst>
                    <a:ext uri="{FF2B5EF4-FFF2-40B4-BE49-F238E27FC236}">
                      <a16:creationId xmlns:a16="http://schemas.microsoft.com/office/drawing/2014/main" id="{7AD6D9F2-9AA1-4616-AA39-5ED9EB449939}"/>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8" name="Freeform: Shape 467">
                  <a:extLst>
                    <a:ext uri="{FF2B5EF4-FFF2-40B4-BE49-F238E27FC236}">
                      <a16:creationId xmlns:a16="http://schemas.microsoft.com/office/drawing/2014/main" id="{DF5D8102-B78A-4C8F-923D-72D1004849EE}"/>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9" name="Freeform: Shape 468">
                  <a:extLst>
                    <a:ext uri="{FF2B5EF4-FFF2-40B4-BE49-F238E27FC236}">
                      <a16:creationId xmlns:a16="http://schemas.microsoft.com/office/drawing/2014/main" id="{6F609A85-5D13-43FB-B8E0-61C460783481}"/>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0" name="Freeform: Shape 469">
                  <a:extLst>
                    <a:ext uri="{FF2B5EF4-FFF2-40B4-BE49-F238E27FC236}">
                      <a16:creationId xmlns:a16="http://schemas.microsoft.com/office/drawing/2014/main" id="{7D7AFF69-FA7A-4EE3-9CEB-F7E8CB4C1EE6}"/>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1" name="Freeform: Shape 470">
                  <a:extLst>
                    <a:ext uri="{FF2B5EF4-FFF2-40B4-BE49-F238E27FC236}">
                      <a16:creationId xmlns:a16="http://schemas.microsoft.com/office/drawing/2014/main" id="{4C7669C2-4D49-4F01-8E19-205B6B00EB9C}"/>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2" name="Freeform: Shape 471">
                  <a:extLst>
                    <a:ext uri="{FF2B5EF4-FFF2-40B4-BE49-F238E27FC236}">
                      <a16:creationId xmlns:a16="http://schemas.microsoft.com/office/drawing/2014/main" id="{5C7419AE-BA5F-444F-A157-1312A91298C1}"/>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3" name="Freeform: Shape 472">
                  <a:extLst>
                    <a:ext uri="{FF2B5EF4-FFF2-40B4-BE49-F238E27FC236}">
                      <a16:creationId xmlns:a16="http://schemas.microsoft.com/office/drawing/2014/main" id="{70176FC8-14C9-4488-8CC5-0CEEEA21546D}"/>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4" name="Freeform: Shape 473">
                  <a:extLst>
                    <a:ext uri="{FF2B5EF4-FFF2-40B4-BE49-F238E27FC236}">
                      <a16:creationId xmlns:a16="http://schemas.microsoft.com/office/drawing/2014/main" id="{28567A7C-D797-4AD3-8247-CD207563B261}"/>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5" name="Freeform: Shape 474">
                  <a:extLst>
                    <a:ext uri="{FF2B5EF4-FFF2-40B4-BE49-F238E27FC236}">
                      <a16:creationId xmlns:a16="http://schemas.microsoft.com/office/drawing/2014/main" id="{8117AB12-7125-43C7-86F4-48F10A889DE9}"/>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6" name="Freeform: Shape 475">
                  <a:extLst>
                    <a:ext uri="{FF2B5EF4-FFF2-40B4-BE49-F238E27FC236}">
                      <a16:creationId xmlns:a16="http://schemas.microsoft.com/office/drawing/2014/main" id="{F0F63999-898C-4E26-9A12-36E0CE9B8BEF}"/>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7" name="Freeform: Shape 476">
                  <a:extLst>
                    <a:ext uri="{FF2B5EF4-FFF2-40B4-BE49-F238E27FC236}">
                      <a16:creationId xmlns:a16="http://schemas.microsoft.com/office/drawing/2014/main" id="{551FB35D-DEC8-4813-A14F-D3A21B5269F6}"/>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8" name="Freeform: Shape 477">
                  <a:extLst>
                    <a:ext uri="{FF2B5EF4-FFF2-40B4-BE49-F238E27FC236}">
                      <a16:creationId xmlns:a16="http://schemas.microsoft.com/office/drawing/2014/main" id="{8BF39760-45E5-4A38-8ECA-8DB86D376E4F}"/>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9" name="Freeform: Shape 478">
                  <a:extLst>
                    <a:ext uri="{FF2B5EF4-FFF2-40B4-BE49-F238E27FC236}">
                      <a16:creationId xmlns:a16="http://schemas.microsoft.com/office/drawing/2014/main" id="{C0E23613-03F3-4E64-87BE-36C89B69CE0C}"/>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0" name="Freeform: Shape 479">
                  <a:extLst>
                    <a:ext uri="{FF2B5EF4-FFF2-40B4-BE49-F238E27FC236}">
                      <a16:creationId xmlns:a16="http://schemas.microsoft.com/office/drawing/2014/main" id="{68451BFC-B928-475A-9796-E8AD4D457951}"/>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1" name="Freeform: Shape 480">
                  <a:extLst>
                    <a:ext uri="{FF2B5EF4-FFF2-40B4-BE49-F238E27FC236}">
                      <a16:creationId xmlns:a16="http://schemas.microsoft.com/office/drawing/2014/main" id="{B5A553C3-1EAA-4940-B3AF-8E02A89B47DE}"/>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456" name="Graphic 2" descr="Fir tree">
              <a:extLst>
                <a:ext uri="{FF2B5EF4-FFF2-40B4-BE49-F238E27FC236}">
                  <a16:creationId xmlns:a16="http://schemas.microsoft.com/office/drawing/2014/main" id="{313232E9-1194-4F42-827A-8E3BAE078E1F}"/>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457" name="Group 456">
              <a:extLst>
                <a:ext uri="{FF2B5EF4-FFF2-40B4-BE49-F238E27FC236}">
                  <a16:creationId xmlns:a16="http://schemas.microsoft.com/office/drawing/2014/main" id="{0DE7DF5D-80D7-4779-9650-EC98860F602D}"/>
                </a:ext>
              </a:extLst>
            </xdr:cNvPr>
            <xdr:cNvGrpSpPr/>
          </xdr:nvGrpSpPr>
          <xdr:grpSpPr>
            <a:xfrm>
              <a:off x="1795937" y="2920347"/>
              <a:ext cx="234619" cy="153814"/>
              <a:chOff x="1834903" y="4357756"/>
              <a:chExt cx="234619" cy="153814"/>
            </a:xfrm>
          </xdr:grpSpPr>
          <xdr:pic>
            <xdr:nvPicPr>
              <xdr:cNvPr id="458" name="Graphic 457" descr="Deciduous tree with solid fill">
                <a:extLst>
                  <a:ext uri="{FF2B5EF4-FFF2-40B4-BE49-F238E27FC236}">
                    <a16:creationId xmlns:a16="http://schemas.microsoft.com/office/drawing/2014/main" id="{CB13003F-5559-4B03-89A7-A5472F43FC6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459" name="Graphic 458" descr="Deciduous tree with solid fill">
                <a:extLst>
                  <a:ext uri="{FF2B5EF4-FFF2-40B4-BE49-F238E27FC236}">
                    <a16:creationId xmlns:a16="http://schemas.microsoft.com/office/drawing/2014/main" id="{94317F56-198D-41B0-810E-33488070632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editAs="oneCell">
    <xdr:from>
      <xdr:col>5</xdr:col>
      <xdr:colOff>47624</xdr:colOff>
      <xdr:row>5</xdr:row>
      <xdr:rowOff>142875</xdr:rowOff>
    </xdr:from>
    <xdr:to>
      <xdr:col>5</xdr:col>
      <xdr:colOff>571499</xdr:colOff>
      <xdr:row>10</xdr:row>
      <xdr:rowOff>30162</xdr:rowOff>
    </xdr:to>
    <xdr:pic>
      <xdr:nvPicPr>
        <xdr:cNvPr id="497" name="Graphic 4" descr="Arrow Right with solid fill">
          <a:extLst>
            <a:ext uri="{FF2B5EF4-FFF2-40B4-BE49-F238E27FC236}">
              <a16:creationId xmlns:a16="http://schemas.microsoft.com/office/drawing/2014/main" id="{2B7C4885-C2E8-48D5-8481-F759D0DEE95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4432299" y="1663700"/>
          <a:ext cx="520700" cy="792162"/>
        </a:xfrm>
        <a:prstGeom prst="rect">
          <a:avLst/>
        </a:prstGeom>
        <a:effectLst>
          <a:outerShdw blurRad="50800" dist="38100" dir="2700000" algn="tl" rotWithShape="0">
            <a:prstClr val="black">
              <a:alpha val="40000"/>
            </a:prstClr>
          </a:outerShdw>
        </a:effectLst>
      </xdr:spPr>
    </xdr:pic>
    <xdr:clientData/>
  </xdr:twoCellAnchor>
  <xdr:twoCellAnchor editAs="oneCell">
    <xdr:from>
      <xdr:col>10</xdr:col>
      <xdr:colOff>80961</xdr:colOff>
      <xdr:row>5</xdr:row>
      <xdr:rowOff>104775</xdr:rowOff>
    </xdr:from>
    <xdr:to>
      <xdr:col>10</xdr:col>
      <xdr:colOff>598486</xdr:colOff>
      <xdr:row>10</xdr:row>
      <xdr:rowOff>9380</xdr:rowOff>
    </xdr:to>
    <xdr:pic>
      <xdr:nvPicPr>
        <xdr:cNvPr id="498" name="Graphic 4" descr="Arrow Right with solid fill">
          <a:extLst>
            <a:ext uri="{FF2B5EF4-FFF2-40B4-BE49-F238E27FC236}">
              <a16:creationId xmlns:a16="http://schemas.microsoft.com/office/drawing/2014/main" id="{EC507219-6E3E-4F5D-8900-A40D57F166A2}"/>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8828086" y="1625600"/>
          <a:ext cx="517525" cy="801687"/>
        </a:xfrm>
        <a:prstGeom prst="rect">
          <a:avLst/>
        </a:prstGeom>
        <a:effectLst>
          <a:outerShdw blurRad="50800" dist="38100" dir="2700000" algn="tl" rotWithShape="0">
            <a:prstClr val="black">
              <a:alpha val="40000"/>
            </a:prstClr>
          </a:outerShdw>
        </a:effectLst>
      </xdr:spPr>
    </xdr:pic>
    <xdr:clientData/>
  </xdr:twoCellAnchor>
  <xdr:twoCellAnchor editAs="oneCell">
    <xdr:from>
      <xdr:col>20</xdr:col>
      <xdr:colOff>128587</xdr:colOff>
      <xdr:row>5</xdr:row>
      <xdr:rowOff>80963</xdr:rowOff>
    </xdr:from>
    <xdr:to>
      <xdr:col>20</xdr:col>
      <xdr:colOff>658812</xdr:colOff>
      <xdr:row>9</xdr:row>
      <xdr:rowOff>152400</xdr:rowOff>
    </xdr:to>
    <xdr:pic>
      <xdr:nvPicPr>
        <xdr:cNvPr id="499" name="Graphic 4" descr="Arrow Right with solid fill">
          <a:extLst>
            <a:ext uri="{FF2B5EF4-FFF2-40B4-BE49-F238E27FC236}">
              <a16:creationId xmlns:a16="http://schemas.microsoft.com/office/drawing/2014/main" id="{8980AAB7-29C8-4796-BE25-F4D181E8E8F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7746662" y="1608138"/>
          <a:ext cx="530225" cy="792162"/>
        </a:xfrm>
        <a:prstGeom prst="rect">
          <a:avLst/>
        </a:prstGeom>
        <a:effectLst>
          <a:outerShdw blurRad="50800" dist="38100" dir="2700000" algn="tl" rotWithShape="0">
            <a:prstClr val="black">
              <a:alpha val="40000"/>
            </a:prstClr>
          </a:outerShdw>
        </a:effectLst>
      </xdr:spPr>
    </xdr:pic>
    <xdr:clientData/>
  </xdr:twoCellAnchor>
  <xdr:twoCellAnchor editAs="oneCell">
    <xdr:from>
      <xdr:col>25</xdr:col>
      <xdr:colOff>90486</xdr:colOff>
      <xdr:row>5</xdr:row>
      <xdr:rowOff>42863</xdr:rowOff>
    </xdr:from>
    <xdr:to>
      <xdr:col>25</xdr:col>
      <xdr:colOff>620711</xdr:colOff>
      <xdr:row>9</xdr:row>
      <xdr:rowOff>114300</xdr:rowOff>
    </xdr:to>
    <xdr:pic>
      <xdr:nvPicPr>
        <xdr:cNvPr id="500" name="Graphic 4" descr="Arrow Right with solid fill">
          <a:extLst>
            <a:ext uri="{FF2B5EF4-FFF2-40B4-BE49-F238E27FC236}">
              <a16:creationId xmlns:a16="http://schemas.microsoft.com/office/drawing/2014/main" id="{3B572849-DDDB-4098-A0EF-76C9063E2C4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2347236" y="1570038"/>
          <a:ext cx="530225" cy="792162"/>
        </a:xfrm>
        <a:prstGeom prst="rect">
          <a:avLst/>
        </a:prstGeom>
        <a:effectLst>
          <a:outerShdw blurRad="50800" dist="38100" dir="2700000" algn="tl" rotWithShape="0">
            <a:prstClr val="black">
              <a:alpha val="40000"/>
            </a:prstClr>
          </a:outerShdw>
        </a:effectLst>
      </xdr:spPr>
    </xdr:pic>
    <xdr:clientData/>
  </xdr:twoCellAnchor>
  <xdr:twoCellAnchor editAs="oneCell">
    <xdr:from>
      <xdr:col>30</xdr:col>
      <xdr:colOff>95250</xdr:colOff>
      <xdr:row>4</xdr:row>
      <xdr:rowOff>323850</xdr:rowOff>
    </xdr:from>
    <xdr:to>
      <xdr:col>30</xdr:col>
      <xdr:colOff>619125</xdr:colOff>
      <xdr:row>9</xdr:row>
      <xdr:rowOff>68262</xdr:rowOff>
    </xdr:to>
    <xdr:pic>
      <xdr:nvPicPr>
        <xdr:cNvPr id="501" name="Graphic 4" descr="Arrow Right with solid fill">
          <a:extLst>
            <a:ext uri="{FF2B5EF4-FFF2-40B4-BE49-F238E27FC236}">
              <a16:creationId xmlns:a16="http://schemas.microsoft.com/office/drawing/2014/main" id="{E74A87BB-4699-44B3-A7E1-BA58757CCA4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7632025" y="1514475"/>
          <a:ext cx="520700" cy="798512"/>
        </a:xfrm>
        <a:prstGeom prst="rect">
          <a:avLst/>
        </a:prstGeom>
        <a:effectLst>
          <a:outerShdw blurRad="50800" dist="38100" dir="2700000" algn="tl" rotWithShape="0">
            <a:prstClr val="black">
              <a:alpha val="40000"/>
            </a:prstClr>
          </a:outerShdw>
        </a:effectLst>
      </xdr:spPr>
    </xdr:pic>
    <xdr:clientData/>
  </xdr:twoCellAnchor>
  <xdr:twoCellAnchor editAs="oneCell">
    <xdr:from>
      <xdr:col>35</xdr:col>
      <xdr:colOff>128587</xdr:colOff>
      <xdr:row>5</xdr:row>
      <xdr:rowOff>0</xdr:rowOff>
    </xdr:from>
    <xdr:to>
      <xdr:col>35</xdr:col>
      <xdr:colOff>658812</xdr:colOff>
      <xdr:row>9</xdr:row>
      <xdr:rowOff>65087</xdr:rowOff>
    </xdr:to>
    <xdr:pic>
      <xdr:nvPicPr>
        <xdr:cNvPr id="502" name="Graphic 4" descr="Arrow Right with solid fill">
          <a:extLst>
            <a:ext uri="{FF2B5EF4-FFF2-40B4-BE49-F238E27FC236}">
              <a16:creationId xmlns:a16="http://schemas.microsoft.com/office/drawing/2014/main" id="{E477F8FD-F84E-42A3-A3B0-86998B8F1172}"/>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32453262" y="1524000"/>
          <a:ext cx="530225" cy="792162"/>
        </a:xfrm>
        <a:prstGeom prst="rect">
          <a:avLst/>
        </a:prstGeom>
        <a:effectLst>
          <a:outerShdw blurRad="50800" dist="38100" dir="2700000" algn="tl" rotWithShape="0">
            <a:prstClr val="black">
              <a:alpha val="40000"/>
            </a:prstClr>
          </a:outerShdw>
        </a:effectLst>
      </xdr:spPr>
    </xdr:pic>
    <xdr:clientData/>
  </xdr:twoCellAnchor>
  <xdr:twoCellAnchor>
    <xdr:from>
      <xdr:col>11</xdr:col>
      <xdr:colOff>158750</xdr:colOff>
      <xdr:row>21</xdr:row>
      <xdr:rowOff>57150</xdr:rowOff>
    </xdr:from>
    <xdr:to>
      <xdr:col>11</xdr:col>
      <xdr:colOff>360455</xdr:colOff>
      <xdr:row>21</xdr:row>
      <xdr:rowOff>172384</xdr:rowOff>
    </xdr:to>
    <xdr:grpSp>
      <xdr:nvGrpSpPr>
        <xdr:cNvPr id="503" name="Group 502">
          <a:extLst>
            <a:ext uri="{FF2B5EF4-FFF2-40B4-BE49-F238E27FC236}">
              <a16:creationId xmlns:a16="http://schemas.microsoft.com/office/drawing/2014/main" id="{D7F2636D-F7AE-4462-911D-1778EBF37AE0}"/>
            </a:ext>
          </a:extLst>
        </xdr:cNvPr>
        <xdr:cNvGrpSpPr/>
      </xdr:nvGrpSpPr>
      <xdr:grpSpPr>
        <a:xfrm>
          <a:off x="9425214" y="4683579"/>
          <a:ext cx="201705" cy="115234"/>
          <a:chOff x="1041239" y="1239474"/>
          <a:chExt cx="306094" cy="216270"/>
        </a:xfrm>
      </xdr:grpSpPr>
      <xdr:sp macro="" textlink="">
        <xdr:nvSpPr>
          <xdr:cNvPr id="504" name="Rectangle 503">
            <a:extLst>
              <a:ext uri="{FF2B5EF4-FFF2-40B4-BE49-F238E27FC236}">
                <a16:creationId xmlns:a16="http://schemas.microsoft.com/office/drawing/2014/main" id="{1EC79E7C-0498-485F-9D95-87D9156A5D1C}"/>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505" name="Arrow: Right 504">
            <a:extLst>
              <a:ext uri="{FF2B5EF4-FFF2-40B4-BE49-F238E27FC236}">
                <a16:creationId xmlns:a16="http://schemas.microsoft.com/office/drawing/2014/main" id="{219D3E07-E5D9-4AC8-9921-418BFF95790D}"/>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11</xdr:col>
      <xdr:colOff>152264</xdr:colOff>
      <xdr:row>33</xdr:row>
      <xdr:rowOff>69662</xdr:rowOff>
    </xdr:from>
    <xdr:to>
      <xdr:col>11</xdr:col>
      <xdr:colOff>401967</xdr:colOff>
      <xdr:row>33</xdr:row>
      <xdr:rowOff>162485</xdr:rowOff>
    </xdr:to>
    <xdr:grpSp>
      <xdr:nvGrpSpPr>
        <xdr:cNvPr id="506" name="Group 505">
          <a:extLst>
            <a:ext uri="{FF2B5EF4-FFF2-40B4-BE49-F238E27FC236}">
              <a16:creationId xmlns:a16="http://schemas.microsoft.com/office/drawing/2014/main" id="{0857C53A-0FC4-4D31-ADDF-FED071FA81FB}"/>
            </a:ext>
          </a:extLst>
        </xdr:cNvPr>
        <xdr:cNvGrpSpPr/>
      </xdr:nvGrpSpPr>
      <xdr:grpSpPr>
        <a:xfrm>
          <a:off x="9418728" y="6995698"/>
          <a:ext cx="249703" cy="92823"/>
          <a:chOff x="2380895" y="2086104"/>
          <a:chExt cx="657294" cy="479838"/>
        </a:xfrm>
      </xdr:grpSpPr>
      <xdr:sp macro="" textlink="">
        <xdr:nvSpPr>
          <xdr:cNvPr id="507" name="Rectangle 506">
            <a:extLst>
              <a:ext uri="{FF2B5EF4-FFF2-40B4-BE49-F238E27FC236}">
                <a16:creationId xmlns:a16="http://schemas.microsoft.com/office/drawing/2014/main" id="{5B5348C2-C52C-42F4-968E-BBF6D0A61E13}"/>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508" name="Arrow: Right 507">
            <a:extLst>
              <a:ext uri="{FF2B5EF4-FFF2-40B4-BE49-F238E27FC236}">
                <a16:creationId xmlns:a16="http://schemas.microsoft.com/office/drawing/2014/main" id="{16FD8A51-C777-4A60-9625-FAF14EFF9386}"/>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355787</xdr:colOff>
      <xdr:row>5</xdr:row>
      <xdr:rowOff>143436</xdr:rowOff>
    </xdr:from>
    <xdr:to>
      <xdr:col>3</xdr:col>
      <xdr:colOff>275851</xdr:colOff>
      <xdr:row>9</xdr:row>
      <xdr:rowOff>103909</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2462493" y="1734671"/>
          <a:ext cx="693270" cy="722473"/>
          <a:chOff x="1327801" y="3675141"/>
          <a:chExt cx="1695407" cy="1757480"/>
        </a:xfrm>
        <a:effectLst>
          <a:outerShdw blurRad="76200" dir="18900000" sy="23000" kx="-1200000" algn="bl" rotWithShape="0">
            <a:prstClr val="black">
              <a:alpha val="20000"/>
            </a:prstClr>
          </a:outerShdw>
        </a:effectLst>
      </xdr:grpSpPr>
      <xdr:grpSp>
        <xdr:nvGrpSpPr>
          <xdr:cNvPr id="3" name="Group 2">
            <a:extLst>
              <a:ext uri="{FF2B5EF4-FFF2-40B4-BE49-F238E27FC236}">
                <a16:creationId xmlns:a16="http://schemas.microsoft.com/office/drawing/2014/main" id="{00000000-0008-0000-0D00-000003000000}"/>
              </a:ext>
            </a:extLst>
          </xdr:cNvPr>
          <xdr:cNvGrpSpPr/>
        </xdr:nvGrpSpPr>
        <xdr:grpSpPr>
          <a:xfrm>
            <a:off x="1327801" y="4183796"/>
            <a:ext cx="1695407" cy="1248825"/>
            <a:chOff x="1327801" y="4183796"/>
            <a:chExt cx="1695407" cy="1248825"/>
          </a:xfrm>
        </xdr:grpSpPr>
        <xdr:sp macro="" textlink="">
          <xdr:nvSpPr>
            <xdr:cNvPr id="10" name="Freeform: Shape 9">
              <a:extLst>
                <a:ext uri="{FF2B5EF4-FFF2-40B4-BE49-F238E27FC236}">
                  <a16:creationId xmlns:a16="http://schemas.microsoft.com/office/drawing/2014/main" id="{00000000-0008-0000-0D00-00000A000000}"/>
                </a:ext>
              </a:extLst>
            </xdr:cNvPr>
            <xdr:cNvSpPr/>
          </xdr:nvSpPr>
          <xdr:spPr>
            <a:xfrm>
              <a:off x="1532741" y="4183796"/>
              <a:ext cx="1304159" cy="335914"/>
            </a:xfrm>
            <a:custGeom>
              <a:avLst/>
              <a:gdLst>
                <a:gd name="connsiteX0" fmla="*/ 1147903 w 1304159"/>
                <a:gd name="connsiteY0" fmla="*/ 156257 h 335914"/>
                <a:gd name="connsiteX1" fmla="*/ 986932 w 1304159"/>
                <a:gd name="connsiteY1" fmla="*/ 156257 h 335914"/>
                <a:gd name="connsiteX2" fmla="*/ 830675 w 1304159"/>
                <a:gd name="connsiteY2" fmla="*/ 0 h 335914"/>
                <a:gd name="connsiteX3" fmla="*/ 652080 w 1304159"/>
                <a:gd name="connsiteY3" fmla="*/ 89279 h 335914"/>
                <a:gd name="connsiteX4" fmla="*/ 428845 w 1304159"/>
                <a:gd name="connsiteY4" fmla="*/ 44640 h 335914"/>
                <a:gd name="connsiteX5" fmla="*/ 339547 w 1304159"/>
                <a:gd name="connsiteY5" fmla="*/ 156257 h 335914"/>
                <a:gd name="connsiteX6" fmla="*/ 156257 w 1304159"/>
                <a:gd name="connsiteY6" fmla="*/ 156257 h 335914"/>
                <a:gd name="connsiteX7" fmla="*/ 0 w 1304159"/>
                <a:gd name="connsiteY7" fmla="*/ 335840 h 335914"/>
                <a:gd name="connsiteX8" fmla="*/ 1304160 w 1304159"/>
                <a:gd name="connsiteY8" fmla="*/ 335914 h 335914"/>
                <a:gd name="connsiteX9" fmla="*/ 1147903 w 1304159"/>
                <a:gd name="connsiteY9" fmla="*/ 156257 h 3359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304159" h="335914">
                  <a:moveTo>
                    <a:pt x="1147903" y="156257"/>
                  </a:moveTo>
                  <a:lnTo>
                    <a:pt x="986932" y="156257"/>
                  </a:lnTo>
                  <a:lnTo>
                    <a:pt x="830675" y="0"/>
                  </a:lnTo>
                  <a:lnTo>
                    <a:pt x="652080" y="89279"/>
                  </a:lnTo>
                  <a:lnTo>
                    <a:pt x="428845" y="44640"/>
                  </a:lnTo>
                  <a:lnTo>
                    <a:pt x="339547" y="156257"/>
                  </a:lnTo>
                  <a:lnTo>
                    <a:pt x="156257" y="156257"/>
                  </a:lnTo>
                  <a:lnTo>
                    <a:pt x="0" y="335840"/>
                  </a:lnTo>
                  <a:lnTo>
                    <a:pt x="1304160" y="335914"/>
                  </a:lnTo>
                  <a:lnTo>
                    <a:pt x="1147903" y="156257"/>
                  </a:lnTo>
                  <a:close/>
                </a:path>
              </a:pathLst>
            </a:custGeom>
            <a:solidFill>
              <a:schemeClr val="accent5">
                <a:lumMod val="60000"/>
                <a:lumOff val="40000"/>
              </a:schemeClr>
            </a:solidFill>
            <a:ln w="18554"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 name="Freeform: Shape 10">
              <a:extLst>
                <a:ext uri="{FF2B5EF4-FFF2-40B4-BE49-F238E27FC236}">
                  <a16:creationId xmlns:a16="http://schemas.microsoft.com/office/drawing/2014/main" id="{00000000-0008-0000-0D00-00000B000000}"/>
                </a:ext>
              </a:extLst>
            </xdr:cNvPr>
            <xdr:cNvSpPr/>
          </xdr:nvSpPr>
          <xdr:spPr>
            <a:xfrm>
              <a:off x="1327801" y="5134522"/>
              <a:ext cx="1695407" cy="298099"/>
            </a:xfrm>
            <a:custGeom>
              <a:avLst/>
              <a:gdLst>
                <a:gd name="connsiteX0" fmla="*/ 1695408 w 1695407"/>
                <a:gd name="connsiteY0" fmla="*/ 167684 h 298099"/>
                <a:gd name="connsiteX1" fmla="*/ 1205733 w 1695407"/>
                <a:gd name="connsiteY1" fmla="*/ 167684 h 298099"/>
                <a:gd name="connsiteX2" fmla="*/ 1191903 w 1695407"/>
                <a:gd name="connsiteY2" fmla="*/ 23431 h 298099"/>
                <a:gd name="connsiteX3" fmla="*/ 1047650 w 1695407"/>
                <a:gd name="connsiteY3" fmla="*/ 37262 h 298099"/>
                <a:gd name="connsiteX4" fmla="*/ 1047650 w 1695407"/>
                <a:gd name="connsiteY4" fmla="*/ 167684 h 298099"/>
                <a:gd name="connsiteX5" fmla="*/ 647292 w 1695407"/>
                <a:gd name="connsiteY5" fmla="*/ 167684 h 298099"/>
                <a:gd name="connsiteX6" fmla="*/ 633442 w 1695407"/>
                <a:gd name="connsiteY6" fmla="*/ 23433 h 298099"/>
                <a:gd name="connsiteX7" fmla="*/ 489190 w 1695407"/>
                <a:gd name="connsiteY7" fmla="*/ 37285 h 298099"/>
                <a:gd name="connsiteX8" fmla="*/ 489190 w 1695407"/>
                <a:gd name="connsiteY8" fmla="*/ 167684 h 298099"/>
                <a:gd name="connsiteX9" fmla="*/ 0 w 1695407"/>
                <a:gd name="connsiteY9" fmla="*/ 167684 h 298099"/>
                <a:gd name="connsiteX10" fmla="*/ 0 w 1695407"/>
                <a:gd name="connsiteY10" fmla="*/ 242207 h 298099"/>
                <a:gd name="connsiteX11" fmla="*/ 93154 w 1695407"/>
                <a:gd name="connsiteY11" fmla="*/ 242207 h 298099"/>
                <a:gd name="connsiteX12" fmla="*/ 93154 w 1695407"/>
                <a:gd name="connsiteY12" fmla="*/ 298100 h 298099"/>
                <a:gd name="connsiteX13" fmla="*/ 260832 w 1695407"/>
                <a:gd name="connsiteY13" fmla="*/ 298100 h 298099"/>
                <a:gd name="connsiteX14" fmla="*/ 260832 w 1695407"/>
                <a:gd name="connsiteY14" fmla="*/ 242207 h 298099"/>
                <a:gd name="connsiteX15" fmla="*/ 428510 w 1695407"/>
                <a:gd name="connsiteY15" fmla="*/ 242207 h 298099"/>
                <a:gd name="connsiteX16" fmla="*/ 428510 w 1695407"/>
                <a:gd name="connsiteY16" fmla="*/ 298100 h 298099"/>
                <a:gd name="connsiteX17" fmla="*/ 596187 w 1695407"/>
                <a:gd name="connsiteY17" fmla="*/ 298100 h 298099"/>
                <a:gd name="connsiteX18" fmla="*/ 596187 w 1695407"/>
                <a:gd name="connsiteY18" fmla="*/ 242207 h 298099"/>
                <a:gd name="connsiteX19" fmla="*/ 763865 w 1695407"/>
                <a:gd name="connsiteY19" fmla="*/ 242207 h 298099"/>
                <a:gd name="connsiteX20" fmla="*/ 763865 w 1695407"/>
                <a:gd name="connsiteY20" fmla="*/ 298100 h 298099"/>
                <a:gd name="connsiteX21" fmla="*/ 931543 w 1695407"/>
                <a:gd name="connsiteY21" fmla="*/ 298100 h 298099"/>
                <a:gd name="connsiteX22" fmla="*/ 931543 w 1695407"/>
                <a:gd name="connsiteY22" fmla="*/ 242207 h 298099"/>
                <a:gd name="connsiteX23" fmla="*/ 1099220 w 1695407"/>
                <a:gd name="connsiteY23" fmla="*/ 242207 h 298099"/>
                <a:gd name="connsiteX24" fmla="*/ 1099220 w 1695407"/>
                <a:gd name="connsiteY24" fmla="*/ 298100 h 298099"/>
                <a:gd name="connsiteX25" fmla="*/ 1266898 w 1695407"/>
                <a:gd name="connsiteY25" fmla="*/ 298100 h 298099"/>
                <a:gd name="connsiteX26" fmla="*/ 1266898 w 1695407"/>
                <a:gd name="connsiteY26" fmla="*/ 242207 h 298099"/>
                <a:gd name="connsiteX27" fmla="*/ 1434576 w 1695407"/>
                <a:gd name="connsiteY27" fmla="*/ 242207 h 298099"/>
                <a:gd name="connsiteX28" fmla="*/ 1434576 w 1695407"/>
                <a:gd name="connsiteY28" fmla="*/ 298100 h 298099"/>
                <a:gd name="connsiteX29" fmla="*/ 1602254 w 1695407"/>
                <a:gd name="connsiteY29" fmla="*/ 298100 h 298099"/>
                <a:gd name="connsiteX30" fmla="*/ 1602254 w 1695407"/>
                <a:gd name="connsiteY30" fmla="*/ 242207 h 298099"/>
                <a:gd name="connsiteX31" fmla="*/ 1695408 w 1695407"/>
                <a:gd name="connsiteY31" fmla="*/ 242207 h 29809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Lst>
              <a:rect l="l" t="t" r="r" b="b"/>
              <a:pathLst>
                <a:path w="1695407" h="298099">
                  <a:moveTo>
                    <a:pt x="1695408" y="167684"/>
                  </a:moveTo>
                  <a:lnTo>
                    <a:pt x="1205733" y="167684"/>
                  </a:lnTo>
                  <a:cubicBezTo>
                    <a:pt x="1241748" y="124030"/>
                    <a:pt x="1235556" y="59446"/>
                    <a:pt x="1191903" y="23431"/>
                  </a:cubicBezTo>
                  <a:cubicBezTo>
                    <a:pt x="1148249" y="-12584"/>
                    <a:pt x="1083666" y="-6392"/>
                    <a:pt x="1047650" y="37262"/>
                  </a:cubicBezTo>
                  <a:cubicBezTo>
                    <a:pt x="1016412" y="75124"/>
                    <a:pt x="1016412" y="129820"/>
                    <a:pt x="1047650" y="167684"/>
                  </a:cubicBezTo>
                  <a:lnTo>
                    <a:pt x="647292" y="167684"/>
                  </a:lnTo>
                  <a:cubicBezTo>
                    <a:pt x="683302" y="124026"/>
                    <a:pt x="677099" y="59442"/>
                    <a:pt x="633442" y="23433"/>
                  </a:cubicBezTo>
                  <a:cubicBezTo>
                    <a:pt x="589782" y="-12575"/>
                    <a:pt x="525200" y="-6375"/>
                    <a:pt x="489190" y="37285"/>
                  </a:cubicBezTo>
                  <a:cubicBezTo>
                    <a:pt x="457965" y="75143"/>
                    <a:pt x="457965" y="129826"/>
                    <a:pt x="489190" y="167684"/>
                  </a:cubicBezTo>
                  <a:lnTo>
                    <a:pt x="0" y="167684"/>
                  </a:lnTo>
                  <a:lnTo>
                    <a:pt x="0" y="242207"/>
                  </a:lnTo>
                  <a:lnTo>
                    <a:pt x="93154" y="242207"/>
                  </a:lnTo>
                  <a:lnTo>
                    <a:pt x="93154" y="298100"/>
                  </a:lnTo>
                  <a:lnTo>
                    <a:pt x="260832" y="298100"/>
                  </a:lnTo>
                  <a:lnTo>
                    <a:pt x="260832" y="242207"/>
                  </a:lnTo>
                  <a:lnTo>
                    <a:pt x="428510" y="242207"/>
                  </a:lnTo>
                  <a:lnTo>
                    <a:pt x="428510" y="298100"/>
                  </a:lnTo>
                  <a:lnTo>
                    <a:pt x="596187" y="298100"/>
                  </a:lnTo>
                  <a:lnTo>
                    <a:pt x="596187" y="242207"/>
                  </a:lnTo>
                  <a:lnTo>
                    <a:pt x="763865" y="242207"/>
                  </a:lnTo>
                  <a:lnTo>
                    <a:pt x="763865" y="298100"/>
                  </a:lnTo>
                  <a:lnTo>
                    <a:pt x="931543" y="298100"/>
                  </a:lnTo>
                  <a:lnTo>
                    <a:pt x="931543" y="242207"/>
                  </a:lnTo>
                  <a:lnTo>
                    <a:pt x="1099220" y="242207"/>
                  </a:lnTo>
                  <a:lnTo>
                    <a:pt x="1099220" y="298100"/>
                  </a:lnTo>
                  <a:lnTo>
                    <a:pt x="1266898" y="298100"/>
                  </a:lnTo>
                  <a:lnTo>
                    <a:pt x="1266898" y="242207"/>
                  </a:lnTo>
                  <a:lnTo>
                    <a:pt x="1434576" y="242207"/>
                  </a:lnTo>
                  <a:lnTo>
                    <a:pt x="1434576" y="298100"/>
                  </a:lnTo>
                  <a:lnTo>
                    <a:pt x="1602254" y="298100"/>
                  </a:lnTo>
                  <a:lnTo>
                    <a:pt x="1602254" y="242207"/>
                  </a:lnTo>
                  <a:lnTo>
                    <a:pt x="1695408" y="242207"/>
                  </a:lnTo>
                  <a:close/>
                </a:path>
              </a:pathLst>
            </a:custGeom>
            <a:solidFill>
              <a:schemeClr val="bg1">
                <a:lumMod val="50000"/>
              </a:schemeClr>
            </a:solidFill>
            <a:ln w="18554"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 name="Freeform: Shape 11">
              <a:extLst>
                <a:ext uri="{FF2B5EF4-FFF2-40B4-BE49-F238E27FC236}">
                  <a16:creationId xmlns:a16="http://schemas.microsoft.com/office/drawing/2014/main" id="{00000000-0008-0000-0D00-00000C000000}"/>
                </a:ext>
              </a:extLst>
            </xdr:cNvPr>
            <xdr:cNvSpPr/>
          </xdr:nvSpPr>
          <xdr:spPr>
            <a:xfrm>
              <a:off x="1439586" y="4594233"/>
              <a:ext cx="1471837" cy="633449"/>
            </a:xfrm>
            <a:custGeom>
              <a:avLst/>
              <a:gdLst>
                <a:gd name="connsiteX0" fmla="*/ 265732 w 1471837"/>
                <a:gd name="connsiteY0" fmla="*/ 633449 h 633449"/>
                <a:gd name="connsiteX1" fmla="*/ 298559 w 1471837"/>
                <a:gd name="connsiteY1" fmla="*/ 633449 h 633449"/>
                <a:gd name="connsiteX2" fmla="*/ 465535 w 1471837"/>
                <a:gd name="connsiteY2" fmla="*/ 484631 h 633449"/>
                <a:gd name="connsiteX3" fmla="*/ 614352 w 1471837"/>
                <a:gd name="connsiteY3" fmla="*/ 633449 h 633449"/>
                <a:gd name="connsiteX4" fmla="*/ 857019 w 1471837"/>
                <a:gd name="connsiteY4" fmla="*/ 633449 h 633449"/>
                <a:gd name="connsiteX5" fmla="*/ 1024147 w 1471837"/>
                <a:gd name="connsiteY5" fmla="*/ 484803 h 633449"/>
                <a:gd name="connsiteX6" fmla="*/ 1172794 w 1471837"/>
                <a:gd name="connsiteY6" fmla="*/ 633449 h 633449"/>
                <a:gd name="connsiteX7" fmla="*/ 1205640 w 1471837"/>
                <a:gd name="connsiteY7" fmla="*/ 633449 h 633449"/>
                <a:gd name="connsiteX8" fmla="*/ 1417435 w 1471837"/>
                <a:gd name="connsiteY8" fmla="*/ 130416 h 633449"/>
                <a:gd name="connsiteX9" fmla="*/ 1471838 w 1471837"/>
                <a:gd name="connsiteY9" fmla="*/ 130416 h 633449"/>
                <a:gd name="connsiteX10" fmla="*/ 1471838 w 1471837"/>
                <a:gd name="connsiteY10" fmla="*/ 0 h 633449"/>
                <a:gd name="connsiteX11" fmla="*/ 0 w 1471837"/>
                <a:gd name="connsiteY11" fmla="*/ 0 h 633449"/>
                <a:gd name="connsiteX12" fmla="*/ 0 w 1471837"/>
                <a:gd name="connsiteY12" fmla="*/ 130416 h 633449"/>
                <a:gd name="connsiteX13" fmla="*/ 54029 w 1471837"/>
                <a:gd name="connsiteY13" fmla="*/ 130416 h 63344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471837" h="633449">
                  <a:moveTo>
                    <a:pt x="265732" y="633449"/>
                  </a:moveTo>
                  <a:lnTo>
                    <a:pt x="298559" y="633449"/>
                  </a:lnTo>
                  <a:cubicBezTo>
                    <a:pt x="303573" y="546245"/>
                    <a:pt x="378331" y="479618"/>
                    <a:pt x="465535" y="484631"/>
                  </a:cubicBezTo>
                  <a:cubicBezTo>
                    <a:pt x="545737" y="489244"/>
                    <a:pt x="609741" y="553247"/>
                    <a:pt x="614352" y="633449"/>
                  </a:cubicBezTo>
                  <a:lnTo>
                    <a:pt x="857019" y="633449"/>
                  </a:lnTo>
                  <a:cubicBezTo>
                    <a:pt x="862122" y="546251"/>
                    <a:pt x="936948" y="479698"/>
                    <a:pt x="1024147" y="484803"/>
                  </a:cubicBezTo>
                  <a:cubicBezTo>
                    <a:pt x="1104221" y="489488"/>
                    <a:pt x="1168108" y="553376"/>
                    <a:pt x="1172794" y="633449"/>
                  </a:cubicBezTo>
                  <a:lnTo>
                    <a:pt x="1205640" y="633449"/>
                  </a:lnTo>
                  <a:lnTo>
                    <a:pt x="1417435" y="130416"/>
                  </a:lnTo>
                  <a:lnTo>
                    <a:pt x="1471838" y="130416"/>
                  </a:lnTo>
                  <a:lnTo>
                    <a:pt x="1471838" y="0"/>
                  </a:lnTo>
                  <a:lnTo>
                    <a:pt x="0" y="0"/>
                  </a:lnTo>
                  <a:lnTo>
                    <a:pt x="0" y="130416"/>
                  </a:lnTo>
                  <a:lnTo>
                    <a:pt x="54029" y="130416"/>
                  </a:lnTo>
                  <a:close/>
                </a:path>
              </a:pathLst>
            </a:custGeom>
            <a:solidFill>
              <a:schemeClr val="accent1">
                <a:lumMod val="75000"/>
              </a:schemeClr>
            </a:solidFill>
            <a:ln w="18554"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4" name="Group 3">
            <a:extLst>
              <a:ext uri="{FF2B5EF4-FFF2-40B4-BE49-F238E27FC236}">
                <a16:creationId xmlns:a16="http://schemas.microsoft.com/office/drawing/2014/main" id="{00000000-0008-0000-0D00-000004000000}"/>
              </a:ext>
            </a:extLst>
          </xdr:cNvPr>
          <xdr:cNvGrpSpPr/>
        </xdr:nvGrpSpPr>
        <xdr:grpSpPr>
          <a:xfrm>
            <a:off x="1810609" y="3675141"/>
            <a:ext cx="959107" cy="1017310"/>
            <a:chOff x="3692352" y="3705089"/>
            <a:chExt cx="1461307" cy="1549984"/>
          </a:xfrm>
        </xdr:grpSpPr>
        <xdr:sp macro="" textlink="">
          <xdr:nvSpPr>
            <xdr:cNvPr id="5" name="Freeform: Shape 4">
              <a:extLst>
                <a:ext uri="{FF2B5EF4-FFF2-40B4-BE49-F238E27FC236}">
                  <a16:creationId xmlns:a16="http://schemas.microsoft.com/office/drawing/2014/main" id="{00000000-0008-0000-0D00-000005000000}"/>
                </a:ext>
              </a:extLst>
            </xdr:cNvPr>
            <xdr:cNvSpPr/>
          </xdr:nvSpPr>
          <xdr:spPr>
            <a:xfrm>
              <a:off x="4398970" y="3705089"/>
              <a:ext cx="754689" cy="751120"/>
            </a:xfrm>
            <a:custGeom>
              <a:avLst/>
              <a:gdLst>
                <a:gd name="connsiteX0" fmla="*/ 256952 w 754689"/>
                <a:gd name="connsiteY0" fmla="*/ 379967 h 751120"/>
                <a:gd name="connsiteX1" fmla="*/ 24981 w 754689"/>
                <a:gd name="connsiteY1" fmla="*/ 226510 h 751120"/>
                <a:gd name="connsiteX2" fmla="*/ 8922 w 754689"/>
                <a:gd name="connsiteY2" fmla="*/ 199744 h 751120"/>
                <a:gd name="connsiteX3" fmla="*/ 19628 w 754689"/>
                <a:gd name="connsiteY3" fmla="*/ 169409 h 751120"/>
                <a:gd name="connsiteX4" fmla="*/ 180223 w 754689"/>
                <a:gd name="connsiteY4" fmla="*/ 10599 h 751120"/>
                <a:gd name="connsiteX5" fmla="*/ 228402 w 754689"/>
                <a:gd name="connsiteY5" fmla="*/ 7030 h 751120"/>
                <a:gd name="connsiteX6" fmla="*/ 501414 w 754689"/>
                <a:gd name="connsiteY6" fmla="*/ 189038 h 751120"/>
                <a:gd name="connsiteX7" fmla="*/ 504982 w 754689"/>
                <a:gd name="connsiteY7" fmla="*/ 192607 h 751120"/>
                <a:gd name="connsiteX8" fmla="*/ 506767 w 754689"/>
                <a:gd name="connsiteY8" fmla="*/ 194391 h 751120"/>
                <a:gd name="connsiteX9" fmla="*/ 558514 w 754689"/>
                <a:gd name="connsiteY9" fmla="*/ 246138 h 751120"/>
                <a:gd name="connsiteX10" fmla="*/ 562083 w 754689"/>
                <a:gd name="connsiteY10" fmla="*/ 249707 h 751120"/>
                <a:gd name="connsiteX11" fmla="*/ 563867 w 754689"/>
                <a:gd name="connsiteY11" fmla="*/ 251491 h 751120"/>
                <a:gd name="connsiteX12" fmla="*/ 563867 w 754689"/>
                <a:gd name="connsiteY12" fmla="*/ 253276 h 751120"/>
                <a:gd name="connsiteX13" fmla="*/ 747659 w 754689"/>
                <a:gd name="connsiteY13" fmla="*/ 520934 h 751120"/>
                <a:gd name="connsiteX14" fmla="*/ 744091 w 754689"/>
                <a:gd name="connsiteY14" fmla="*/ 569113 h 751120"/>
                <a:gd name="connsiteX15" fmla="*/ 583495 w 754689"/>
                <a:gd name="connsiteY15" fmla="*/ 727923 h 751120"/>
                <a:gd name="connsiteX16" fmla="*/ 553161 w 754689"/>
                <a:gd name="connsiteY16" fmla="*/ 738630 h 751120"/>
                <a:gd name="connsiteX17" fmla="*/ 524611 w 754689"/>
                <a:gd name="connsiteY17" fmla="*/ 722570 h 751120"/>
                <a:gd name="connsiteX18" fmla="*/ 374722 w 754689"/>
                <a:gd name="connsiteY18" fmla="*/ 497737 h 751120"/>
                <a:gd name="connsiteX19" fmla="*/ 132045 w 754689"/>
                <a:gd name="connsiteY19" fmla="*/ 751120 h 751120"/>
                <a:gd name="connsiteX20" fmla="*/ 0 w 754689"/>
                <a:gd name="connsiteY20" fmla="*/ 624429 h 751120"/>
                <a:gd name="connsiteX21" fmla="*/ 256952 w 754689"/>
                <a:gd name="connsiteY21" fmla="*/ 379967 h 7511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754689" h="751120">
                  <a:moveTo>
                    <a:pt x="256952" y="379967"/>
                  </a:moveTo>
                  <a:lnTo>
                    <a:pt x="24981" y="226510"/>
                  </a:lnTo>
                  <a:cubicBezTo>
                    <a:pt x="16059" y="219372"/>
                    <a:pt x="10706" y="210450"/>
                    <a:pt x="8922" y="199744"/>
                  </a:cubicBezTo>
                  <a:cubicBezTo>
                    <a:pt x="8922" y="189038"/>
                    <a:pt x="12491" y="178331"/>
                    <a:pt x="19628" y="169409"/>
                  </a:cubicBezTo>
                  <a:lnTo>
                    <a:pt x="180223" y="10599"/>
                  </a:lnTo>
                  <a:cubicBezTo>
                    <a:pt x="192714" y="-1892"/>
                    <a:pt x="214127" y="-3676"/>
                    <a:pt x="228402" y="7030"/>
                  </a:cubicBezTo>
                  <a:lnTo>
                    <a:pt x="501414" y="189038"/>
                  </a:lnTo>
                  <a:cubicBezTo>
                    <a:pt x="503198" y="189038"/>
                    <a:pt x="504982" y="190822"/>
                    <a:pt x="504982" y="192607"/>
                  </a:cubicBezTo>
                  <a:lnTo>
                    <a:pt x="506767" y="194391"/>
                  </a:lnTo>
                  <a:lnTo>
                    <a:pt x="558514" y="246138"/>
                  </a:lnTo>
                  <a:lnTo>
                    <a:pt x="562083" y="249707"/>
                  </a:lnTo>
                  <a:lnTo>
                    <a:pt x="563867" y="251491"/>
                  </a:lnTo>
                  <a:lnTo>
                    <a:pt x="563867" y="253276"/>
                  </a:lnTo>
                  <a:lnTo>
                    <a:pt x="747659" y="520934"/>
                  </a:lnTo>
                  <a:cubicBezTo>
                    <a:pt x="758366" y="535209"/>
                    <a:pt x="756581" y="556622"/>
                    <a:pt x="744091" y="569113"/>
                  </a:cubicBezTo>
                  <a:lnTo>
                    <a:pt x="583495" y="727923"/>
                  </a:lnTo>
                  <a:cubicBezTo>
                    <a:pt x="576358" y="735061"/>
                    <a:pt x="563867" y="740414"/>
                    <a:pt x="553161" y="738630"/>
                  </a:cubicBezTo>
                  <a:cubicBezTo>
                    <a:pt x="542454" y="736845"/>
                    <a:pt x="531748" y="731492"/>
                    <a:pt x="524611" y="722570"/>
                  </a:cubicBezTo>
                  <a:lnTo>
                    <a:pt x="374722" y="497737"/>
                  </a:lnTo>
                  <a:lnTo>
                    <a:pt x="132045" y="751120"/>
                  </a:lnTo>
                  <a:lnTo>
                    <a:pt x="0" y="624429"/>
                  </a:lnTo>
                  <a:lnTo>
                    <a:pt x="256952" y="379967"/>
                  </a:lnTo>
                  <a:close/>
                </a:path>
              </a:pathLst>
            </a:custGeom>
            <a:solidFill>
              <a:schemeClr val="bg1">
                <a:lumMod val="65000"/>
              </a:schemeClr>
            </a:solidFill>
            <a:ln w="17760"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 name="Freeform: Shape 5">
              <a:extLst>
                <a:ext uri="{FF2B5EF4-FFF2-40B4-BE49-F238E27FC236}">
                  <a16:creationId xmlns:a16="http://schemas.microsoft.com/office/drawing/2014/main" id="{00000000-0008-0000-0D00-000006000000}"/>
                </a:ext>
              </a:extLst>
            </xdr:cNvPr>
            <xdr:cNvSpPr/>
          </xdr:nvSpPr>
          <xdr:spPr>
            <a:xfrm>
              <a:off x="3692352" y="4563273"/>
              <a:ext cx="599554" cy="601339"/>
            </a:xfrm>
            <a:custGeom>
              <a:avLst/>
              <a:gdLst>
                <a:gd name="connsiteX0" fmla="*/ 171301 w 599554"/>
                <a:gd name="connsiteY0" fmla="*/ 590633 h 601339"/>
                <a:gd name="connsiteX1" fmla="*/ 117770 w 599554"/>
                <a:gd name="connsiteY1" fmla="*/ 590633 h 601339"/>
                <a:gd name="connsiteX2" fmla="*/ 10706 w 599554"/>
                <a:gd name="connsiteY2" fmla="*/ 483570 h 601339"/>
                <a:gd name="connsiteX3" fmla="*/ 10706 w 599554"/>
                <a:gd name="connsiteY3" fmla="*/ 430038 h 601339"/>
                <a:gd name="connsiteX4" fmla="*/ 462157 w 599554"/>
                <a:gd name="connsiteY4" fmla="*/ 0 h 601339"/>
                <a:gd name="connsiteX5" fmla="*/ 599555 w 599554"/>
                <a:gd name="connsiteY5" fmla="*/ 142751 h 601339"/>
                <a:gd name="connsiteX6" fmla="*/ 171301 w 599554"/>
                <a:gd name="connsiteY6" fmla="*/ 590633 h 60133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599554" h="601339">
                  <a:moveTo>
                    <a:pt x="171301" y="590633"/>
                  </a:moveTo>
                  <a:cubicBezTo>
                    <a:pt x="157026" y="604908"/>
                    <a:pt x="132045" y="604908"/>
                    <a:pt x="117770" y="590633"/>
                  </a:cubicBezTo>
                  <a:lnTo>
                    <a:pt x="10706" y="483570"/>
                  </a:lnTo>
                  <a:cubicBezTo>
                    <a:pt x="-3569" y="469294"/>
                    <a:pt x="-3569" y="444313"/>
                    <a:pt x="10706" y="430038"/>
                  </a:cubicBezTo>
                  <a:lnTo>
                    <a:pt x="462157" y="0"/>
                  </a:lnTo>
                  <a:lnTo>
                    <a:pt x="599555" y="142751"/>
                  </a:lnTo>
                  <a:lnTo>
                    <a:pt x="171301" y="590633"/>
                  </a:lnTo>
                  <a:close/>
                </a:path>
              </a:pathLst>
            </a:custGeom>
            <a:solidFill>
              <a:schemeClr val="accent2">
                <a:lumMod val="75000"/>
              </a:schemeClr>
            </a:solidFill>
            <a:ln w="17760"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nvGrpSpPr>
            <xdr:cNvPr id="7" name="Group 6">
              <a:extLst>
                <a:ext uri="{FF2B5EF4-FFF2-40B4-BE49-F238E27FC236}">
                  <a16:creationId xmlns:a16="http://schemas.microsoft.com/office/drawing/2014/main" id="{00000000-0008-0000-0D00-000007000000}"/>
                </a:ext>
              </a:extLst>
            </xdr:cNvPr>
            <xdr:cNvGrpSpPr/>
          </xdr:nvGrpSpPr>
          <xdr:grpSpPr>
            <a:xfrm>
              <a:off x="3692352" y="3871472"/>
              <a:ext cx="1365974" cy="1383601"/>
              <a:chOff x="6534122" y="4123643"/>
              <a:chExt cx="1365974" cy="1383601"/>
            </a:xfrm>
          </xdr:grpSpPr>
          <xdr:sp macro="" textlink="">
            <xdr:nvSpPr>
              <xdr:cNvPr id="8" name="Freeform: Shape 7">
                <a:extLst>
                  <a:ext uri="{FF2B5EF4-FFF2-40B4-BE49-F238E27FC236}">
                    <a16:creationId xmlns:a16="http://schemas.microsoft.com/office/drawing/2014/main" id="{00000000-0008-0000-0D00-000008000000}"/>
                  </a:ext>
                </a:extLst>
              </xdr:cNvPr>
              <xdr:cNvSpPr/>
            </xdr:nvSpPr>
            <xdr:spPr>
              <a:xfrm>
                <a:off x="6787937" y="4314789"/>
                <a:ext cx="1112159" cy="1192455"/>
              </a:xfrm>
              <a:custGeom>
                <a:avLst/>
                <a:gdLst>
                  <a:gd name="connsiteX0" fmla="*/ 373615 w 1112159"/>
                  <a:gd name="connsiteY0" fmla="*/ 0 h 1192455"/>
                  <a:gd name="connsiteX1" fmla="*/ 366284 w 1112159"/>
                  <a:gd name="connsiteY1" fmla="*/ 18327 h 1192455"/>
                  <a:gd name="connsiteX2" fmla="*/ 212827 w 1112159"/>
                  <a:gd name="connsiteY2" fmla="*/ 173569 h 1192455"/>
                  <a:gd name="connsiteX3" fmla="*/ 1101453 w 1112159"/>
                  <a:gd name="connsiteY3" fmla="*/ 1022939 h 1192455"/>
                  <a:gd name="connsiteX4" fmla="*/ 1101453 w 1112159"/>
                  <a:gd name="connsiteY4" fmla="*/ 1076470 h 1192455"/>
                  <a:gd name="connsiteX5" fmla="*/ 996174 w 1112159"/>
                  <a:gd name="connsiteY5" fmla="*/ 1181749 h 1192455"/>
                  <a:gd name="connsiteX6" fmla="*/ 942642 w 1112159"/>
                  <a:gd name="connsiteY6" fmla="*/ 1181749 h 1192455"/>
                  <a:gd name="connsiteX7" fmla="*/ 93273 w 1112159"/>
                  <a:gd name="connsiteY7" fmla="*/ 293123 h 1192455"/>
                  <a:gd name="connsiteX8" fmla="*/ 48663 w 1112159"/>
                  <a:gd name="connsiteY8" fmla="*/ 337733 h 1192455"/>
                  <a:gd name="connsiteX9" fmla="*/ 18328 w 1112159"/>
                  <a:gd name="connsiteY9" fmla="*/ 355577 h 1192455"/>
                  <a:gd name="connsiteX10" fmla="*/ 0 w 1112159"/>
                  <a:gd name="connsiteY10" fmla="*/ 361565 h 1192455"/>
                  <a:gd name="connsiteX11" fmla="*/ 373615 w 1112159"/>
                  <a:gd name="connsiteY11" fmla="*/ 0 h 119245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1112159" h="1192455">
                    <a:moveTo>
                      <a:pt x="373615" y="0"/>
                    </a:moveTo>
                    <a:lnTo>
                      <a:pt x="366284" y="18327"/>
                    </a:lnTo>
                    <a:lnTo>
                      <a:pt x="212827" y="173569"/>
                    </a:lnTo>
                    <a:lnTo>
                      <a:pt x="1101453" y="1022939"/>
                    </a:lnTo>
                    <a:cubicBezTo>
                      <a:pt x="1115728" y="1037214"/>
                      <a:pt x="1115728" y="1062195"/>
                      <a:pt x="1101453" y="1076470"/>
                    </a:cubicBezTo>
                    <a:lnTo>
                      <a:pt x="996174" y="1181749"/>
                    </a:lnTo>
                    <a:cubicBezTo>
                      <a:pt x="981899" y="1196024"/>
                      <a:pt x="956917" y="1196024"/>
                      <a:pt x="942642" y="1181749"/>
                    </a:cubicBezTo>
                    <a:lnTo>
                      <a:pt x="93273" y="293123"/>
                    </a:lnTo>
                    <a:lnTo>
                      <a:pt x="48663" y="337733"/>
                    </a:lnTo>
                    <a:cubicBezTo>
                      <a:pt x="39741" y="346655"/>
                      <a:pt x="29035" y="352008"/>
                      <a:pt x="18328" y="355577"/>
                    </a:cubicBezTo>
                    <a:lnTo>
                      <a:pt x="0" y="361565"/>
                    </a:lnTo>
                    <a:lnTo>
                      <a:pt x="373615" y="0"/>
                    </a:lnTo>
                    <a:close/>
                  </a:path>
                </a:pathLst>
              </a:custGeom>
              <a:solidFill>
                <a:schemeClr val="accent2">
                  <a:lumMod val="75000"/>
                </a:schemeClr>
              </a:solidFill>
              <a:ln w="17760"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 name="Freeform: Shape 8">
                <a:extLst>
                  <a:ext uri="{FF2B5EF4-FFF2-40B4-BE49-F238E27FC236}">
                    <a16:creationId xmlns:a16="http://schemas.microsoft.com/office/drawing/2014/main" id="{00000000-0008-0000-0D00-000009000000}"/>
                  </a:ext>
                </a:extLst>
              </xdr:cNvPr>
              <xdr:cNvSpPr/>
            </xdr:nvSpPr>
            <xdr:spPr>
              <a:xfrm>
                <a:off x="6534122" y="4123643"/>
                <a:ext cx="676958" cy="665131"/>
              </a:xfrm>
              <a:custGeom>
                <a:avLst/>
                <a:gdLst>
                  <a:gd name="connsiteX0" fmla="*/ 466401 w 676958"/>
                  <a:gd name="connsiteY0" fmla="*/ 0 h 665131"/>
                  <a:gd name="connsiteX1" fmla="*/ 493167 w 676958"/>
                  <a:gd name="connsiteY1" fmla="*/ 10706 h 665131"/>
                  <a:gd name="connsiteX2" fmla="*/ 666252 w 676958"/>
                  <a:gd name="connsiteY2" fmla="*/ 185577 h 665131"/>
                  <a:gd name="connsiteX3" fmla="*/ 676958 w 676958"/>
                  <a:gd name="connsiteY3" fmla="*/ 212343 h 665131"/>
                  <a:gd name="connsiteX4" fmla="*/ 673583 w 676958"/>
                  <a:gd name="connsiteY4" fmla="*/ 220781 h 665131"/>
                  <a:gd name="connsiteX5" fmla="*/ 299968 w 676958"/>
                  <a:gd name="connsiteY5" fmla="*/ 582346 h 665131"/>
                  <a:gd name="connsiteX6" fmla="*/ 50638 w 676958"/>
                  <a:gd name="connsiteY6" fmla="*/ 663793 h 665131"/>
                  <a:gd name="connsiteX7" fmla="*/ 11381 w 676958"/>
                  <a:gd name="connsiteY7" fmla="*/ 653087 h 665131"/>
                  <a:gd name="connsiteX8" fmla="*/ 2459 w 676958"/>
                  <a:gd name="connsiteY8" fmla="*/ 615614 h 665131"/>
                  <a:gd name="connsiteX9" fmla="*/ 100601 w 676958"/>
                  <a:gd name="connsiteY9" fmla="*/ 358662 h 665131"/>
                  <a:gd name="connsiteX10" fmla="*/ 118445 w 676958"/>
                  <a:gd name="connsiteY10" fmla="*/ 331896 h 665131"/>
                  <a:gd name="connsiteX11" fmla="*/ 170192 w 676958"/>
                  <a:gd name="connsiteY11" fmla="*/ 280149 h 665131"/>
                  <a:gd name="connsiteX12" fmla="*/ 143426 w 676958"/>
                  <a:gd name="connsiteY12" fmla="*/ 251599 h 665131"/>
                  <a:gd name="connsiteX13" fmla="*/ 143426 w 676958"/>
                  <a:gd name="connsiteY13" fmla="*/ 198067 h 665131"/>
                  <a:gd name="connsiteX14" fmla="*/ 198742 w 676958"/>
                  <a:gd name="connsiteY14" fmla="*/ 142751 h 665131"/>
                  <a:gd name="connsiteX15" fmla="*/ 252274 w 676958"/>
                  <a:gd name="connsiteY15" fmla="*/ 142751 h 665131"/>
                  <a:gd name="connsiteX16" fmla="*/ 280824 w 676958"/>
                  <a:gd name="connsiteY16" fmla="*/ 169517 h 665131"/>
                  <a:gd name="connsiteX17" fmla="*/ 439635 w 676958"/>
                  <a:gd name="connsiteY17" fmla="*/ 10706 h 665131"/>
                  <a:gd name="connsiteX18" fmla="*/ 466401 w 676958"/>
                  <a:gd name="connsiteY18" fmla="*/ 0 h 6651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676958" h="665131">
                    <a:moveTo>
                      <a:pt x="466401" y="0"/>
                    </a:moveTo>
                    <a:cubicBezTo>
                      <a:pt x="476215" y="0"/>
                      <a:pt x="486029" y="3569"/>
                      <a:pt x="493167" y="10706"/>
                    </a:cubicBezTo>
                    <a:lnTo>
                      <a:pt x="666252" y="185577"/>
                    </a:lnTo>
                    <a:cubicBezTo>
                      <a:pt x="673390" y="192715"/>
                      <a:pt x="676958" y="202529"/>
                      <a:pt x="676958" y="212343"/>
                    </a:cubicBezTo>
                    <a:lnTo>
                      <a:pt x="673583" y="220781"/>
                    </a:lnTo>
                    <a:lnTo>
                      <a:pt x="299968" y="582346"/>
                    </a:lnTo>
                    <a:lnTo>
                      <a:pt x="50638" y="663793"/>
                    </a:lnTo>
                    <a:cubicBezTo>
                      <a:pt x="36363" y="667362"/>
                      <a:pt x="22088" y="663793"/>
                      <a:pt x="11381" y="653087"/>
                    </a:cubicBezTo>
                    <a:cubicBezTo>
                      <a:pt x="675" y="644165"/>
                      <a:pt x="-2894" y="628105"/>
                      <a:pt x="2459" y="615614"/>
                    </a:cubicBezTo>
                    <a:lnTo>
                      <a:pt x="100601" y="358662"/>
                    </a:lnTo>
                    <a:cubicBezTo>
                      <a:pt x="104170" y="347956"/>
                      <a:pt x="111307" y="339034"/>
                      <a:pt x="118445" y="331896"/>
                    </a:cubicBezTo>
                    <a:lnTo>
                      <a:pt x="170192" y="280149"/>
                    </a:lnTo>
                    <a:lnTo>
                      <a:pt x="143426" y="251599"/>
                    </a:lnTo>
                    <a:cubicBezTo>
                      <a:pt x="129151" y="237324"/>
                      <a:pt x="129151" y="212342"/>
                      <a:pt x="143426" y="198067"/>
                    </a:cubicBezTo>
                    <a:lnTo>
                      <a:pt x="198742" y="142751"/>
                    </a:lnTo>
                    <a:cubicBezTo>
                      <a:pt x="213017" y="128476"/>
                      <a:pt x="237999" y="128476"/>
                      <a:pt x="252274" y="142751"/>
                    </a:cubicBezTo>
                    <a:lnTo>
                      <a:pt x="280824" y="169517"/>
                    </a:lnTo>
                    <a:lnTo>
                      <a:pt x="439635" y="10706"/>
                    </a:lnTo>
                    <a:cubicBezTo>
                      <a:pt x="446773" y="3569"/>
                      <a:pt x="456587" y="0"/>
                      <a:pt x="466401" y="0"/>
                    </a:cubicBezTo>
                    <a:close/>
                  </a:path>
                </a:pathLst>
              </a:custGeom>
              <a:solidFill>
                <a:schemeClr val="bg1">
                  <a:lumMod val="50000"/>
                </a:schemeClr>
              </a:solidFill>
              <a:ln w="17760"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grpSp>
    <xdr:clientData/>
  </xdr:twoCellAnchor>
  <xdr:twoCellAnchor>
    <xdr:from>
      <xdr:col>22</xdr:col>
      <xdr:colOff>818855</xdr:colOff>
      <xdr:row>5</xdr:row>
      <xdr:rowOff>49068</xdr:rowOff>
    </xdr:from>
    <xdr:to>
      <xdr:col>24</xdr:col>
      <xdr:colOff>415637</xdr:colOff>
      <xdr:row>10</xdr:row>
      <xdr:rowOff>12186</xdr:rowOff>
    </xdr:to>
    <xdr:grpSp>
      <xdr:nvGrpSpPr>
        <xdr:cNvPr id="15" name="Group 14">
          <a:extLst>
            <a:ext uri="{FF2B5EF4-FFF2-40B4-BE49-F238E27FC236}">
              <a16:creationId xmlns:a16="http://schemas.microsoft.com/office/drawing/2014/main" id="{00000000-0008-0000-0D00-00000F000000}"/>
            </a:ext>
          </a:extLst>
        </xdr:cNvPr>
        <xdr:cNvGrpSpPr/>
      </xdr:nvGrpSpPr>
      <xdr:grpSpPr>
        <a:xfrm>
          <a:off x="18849120" y="1640303"/>
          <a:ext cx="1019929" cy="915618"/>
          <a:chOff x="5491651" y="3321100"/>
          <a:chExt cx="780521" cy="751664"/>
        </a:xfrm>
        <a:scene3d>
          <a:camera prst="orthographicFront">
            <a:rot lat="0" lon="0" rev="0"/>
          </a:camera>
          <a:lightRig rig="glow" dir="t">
            <a:rot lat="0" lon="0" rev="4800000"/>
          </a:lightRig>
        </a:scene3d>
      </xdr:grpSpPr>
      <xdr:sp macro="" textlink="">
        <xdr:nvSpPr>
          <xdr:cNvPr id="16" name="Freeform: Shape 15">
            <a:extLst>
              <a:ext uri="{FF2B5EF4-FFF2-40B4-BE49-F238E27FC236}">
                <a16:creationId xmlns:a16="http://schemas.microsoft.com/office/drawing/2014/main" id="{00000000-0008-0000-0D00-000010000000}"/>
              </a:ext>
            </a:extLst>
          </xdr:cNvPr>
          <xdr:cNvSpPr/>
        </xdr:nvSpPr>
        <xdr:spPr>
          <a:xfrm>
            <a:off x="5857625" y="3505065"/>
            <a:ext cx="250774" cy="520884"/>
          </a:xfrm>
          <a:custGeom>
            <a:avLst/>
            <a:gdLst>
              <a:gd name="connsiteX0" fmla="*/ 74657 w 250774"/>
              <a:gd name="connsiteY0" fmla="*/ 520884 h 520884"/>
              <a:gd name="connsiteX1" fmla="*/ 250774 w 250774"/>
              <a:gd name="connsiteY1" fmla="*/ 227409 h 520884"/>
              <a:gd name="connsiteX2" fmla="*/ 188128 w 250774"/>
              <a:gd name="connsiteY2" fmla="*/ 137274 h 520884"/>
              <a:gd name="connsiteX3" fmla="*/ 85420 w 250774"/>
              <a:gd name="connsiteY3" fmla="*/ 403308 h 520884"/>
              <a:gd name="connsiteX4" fmla="*/ 137817 w 250774"/>
              <a:gd name="connsiteY4" fmla="*/ 0 h 520884"/>
              <a:gd name="connsiteX5" fmla="*/ 0 w 250774"/>
              <a:gd name="connsiteY5" fmla="*/ 62636 h 520884"/>
              <a:gd name="connsiteX6" fmla="*/ 0 w 250774"/>
              <a:gd name="connsiteY6" fmla="*/ 520884 h 520884"/>
              <a:gd name="connsiteX7" fmla="*/ 74657 w 250774"/>
              <a:gd name="connsiteY7" fmla="*/ 520884 h 5208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0774" h="520884">
                <a:moveTo>
                  <a:pt x="74657" y="520884"/>
                </a:moveTo>
                <a:lnTo>
                  <a:pt x="250774" y="227409"/>
                </a:lnTo>
                <a:lnTo>
                  <a:pt x="188128" y="137274"/>
                </a:lnTo>
                <a:lnTo>
                  <a:pt x="85420" y="403308"/>
                </a:lnTo>
                <a:lnTo>
                  <a:pt x="137817" y="0"/>
                </a:lnTo>
                <a:lnTo>
                  <a:pt x="0" y="62636"/>
                </a:lnTo>
                <a:lnTo>
                  <a:pt x="0" y="520884"/>
                </a:lnTo>
                <a:lnTo>
                  <a:pt x="74657" y="520884"/>
                </a:lnTo>
                <a:close/>
              </a:path>
            </a:pathLst>
          </a:custGeom>
          <a:solidFill>
            <a:srgbClr val="023E8A"/>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 name="Freeform: Shape 16">
            <a:extLst>
              <a:ext uri="{FF2B5EF4-FFF2-40B4-BE49-F238E27FC236}">
                <a16:creationId xmlns:a16="http://schemas.microsoft.com/office/drawing/2014/main" id="{00000000-0008-0000-0D00-000011000000}"/>
              </a:ext>
            </a:extLst>
          </xdr:cNvPr>
          <xdr:cNvSpPr/>
        </xdr:nvSpPr>
        <xdr:spPr>
          <a:xfrm>
            <a:off x="5857625" y="3321100"/>
            <a:ext cx="140769" cy="204758"/>
          </a:xfrm>
          <a:custGeom>
            <a:avLst/>
            <a:gdLst>
              <a:gd name="connsiteX0" fmla="*/ 0 w 140769"/>
              <a:gd name="connsiteY0" fmla="*/ 0 h 204758"/>
              <a:gd name="connsiteX1" fmla="*/ 0 w 140769"/>
              <a:gd name="connsiteY1" fmla="*/ 204759 h 204758"/>
              <a:gd name="connsiteX2" fmla="*/ 140770 w 140769"/>
              <a:gd name="connsiteY2" fmla="*/ 140770 h 204758"/>
              <a:gd name="connsiteX3" fmla="*/ 0 w 140769"/>
              <a:gd name="connsiteY3" fmla="*/ 0 h 204758"/>
            </a:gdLst>
            <a:ahLst/>
            <a:cxnLst>
              <a:cxn ang="0">
                <a:pos x="connsiteX0" y="connsiteY0"/>
              </a:cxn>
              <a:cxn ang="0">
                <a:pos x="connsiteX1" y="connsiteY1"/>
              </a:cxn>
              <a:cxn ang="0">
                <a:pos x="connsiteX2" y="connsiteY2"/>
              </a:cxn>
              <a:cxn ang="0">
                <a:pos x="connsiteX3" y="connsiteY3"/>
              </a:cxn>
            </a:cxnLst>
            <a:rect l="l" t="t" r="r" b="b"/>
            <a:pathLst>
              <a:path w="140769" h="204758">
                <a:moveTo>
                  <a:pt x="0" y="0"/>
                </a:moveTo>
                <a:lnTo>
                  <a:pt x="0" y="204759"/>
                </a:lnTo>
                <a:lnTo>
                  <a:pt x="140770" y="140770"/>
                </a:lnTo>
                <a:lnTo>
                  <a:pt x="0" y="0"/>
                </a:lnTo>
                <a:close/>
              </a:path>
            </a:pathLst>
          </a:custGeom>
          <a:solidFill>
            <a:srgbClr val="00B4D8"/>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 name="Freeform: Shape 17">
            <a:extLst>
              <a:ext uri="{FF2B5EF4-FFF2-40B4-BE49-F238E27FC236}">
                <a16:creationId xmlns:a16="http://schemas.microsoft.com/office/drawing/2014/main" id="{00000000-0008-0000-0D00-000012000000}"/>
              </a:ext>
            </a:extLst>
          </xdr:cNvPr>
          <xdr:cNvSpPr/>
        </xdr:nvSpPr>
        <xdr:spPr>
          <a:xfrm>
            <a:off x="5678231" y="3321100"/>
            <a:ext cx="141293" cy="204882"/>
          </a:xfrm>
          <a:custGeom>
            <a:avLst/>
            <a:gdLst>
              <a:gd name="connsiteX0" fmla="*/ 141294 w 141293"/>
              <a:gd name="connsiteY0" fmla="*/ 0 h 204882"/>
              <a:gd name="connsiteX1" fmla="*/ 0 w 141293"/>
              <a:gd name="connsiteY1" fmla="*/ 141294 h 204882"/>
              <a:gd name="connsiteX2" fmla="*/ 141294 w 141293"/>
              <a:gd name="connsiteY2" fmla="*/ 204883 h 204882"/>
              <a:gd name="connsiteX3" fmla="*/ 141294 w 141293"/>
              <a:gd name="connsiteY3" fmla="*/ 0 h 204882"/>
            </a:gdLst>
            <a:ahLst/>
            <a:cxnLst>
              <a:cxn ang="0">
                <a:pos x="connsiteX0" y="connsiteY0"/>
              </a:cxn>
              <a:cxn ang="0">
                <a:pos x="connsiteX1" y="connsiteY1"/>
              </a:cxn>
              <a:cxn ang="0">
                <a:pos x="connsiteX2" y="connsiteY2"/>
              </a:cxn>
              <a:cxn ang="0">
                <a:pos x="connsiteX3" y="connsiteY3"/>
              </a:cxn>
            </a:cxnLst>
            <a:rect l="l" t="t" r="r" b="b"/>
            <a:pathLst>
              <a:path w="141293" h="204882">
                <a:moveTo>
                  <a:pt x="141294" y="0"/>
                </a:moveTo>
                <a:lnTo>
                  <a:pt x="0" y="141294"/>
                </a:lnTo>
                <a:lnTo>
                  <a:pt x="141294" y="204883"/>
                </a:lnTo>
                <a:lnTo>
                  <a:pt x="141294" y="0"/>
                </a:lnTo>
                <a:close/>
              </a:path>
            </a:pathLst>
          </a:custGeom>
          <a:solidFill>
            <a:srgbClr val="00B4D8"/>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 name="Freeform: Shape 18">
            <a:extLst>
              <a:ext uri="{FF2B5EF4-FFF2-40B4-BE49-F238E27FC236}">
                <a16:creationId xmlns:a16="http://schemas.microsoft.com/office/drawing/2014/main" id="{00000000-0008-0000-0D00-000013000000}"/>
              </a:ext>
            </a:extLst>
          </xdr:cNvPr>
          <xdr:cNvSpPr/>
        </xdr:nvSpPr>
        <xdr:spPr>
          <a:xfrm>
            <a:off x="6066699" y="3592791"/>
            <a:ext cx="205473" cy="135883"/>
          </a:xfrm>
          <a:custGeom>
            <a:avLst/>
            <a:gdLst>
              <a:gd name="connsiteX0" fmla="*/ 205473 w 205473"/>
              <a:gd name="connsiteY0" fmla="*/ 135884 h 135883"/>
              <a:gd name="connsiteX1" fmla="*/ 145590 w 205473"/>
              <a:gd name="connsiteY1" fmla="*/ 0 h 135883"/>
              <a:gd name="connsiteX2" fmla="*/ 0 w 205473"/>
              <a:gd name="connsiteY2" fmla="*/ 12935 h 135883"/>
              <a:gd name="connsiteX3" fmla="*/ 75095 w 205473"/>
              <a:gd name="connsiteY3" fmla="*/ 120977 h 135883"/>
              <a:gd name="connsiteX4" fmla="*/ 205473 w 205473"/>
              <a:gd name="connsiteY4" fmla="*/ 135884 h 13588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05473" h="135883">
                <a:moveTo>
                  <a:pt x="205473" y="135884"/>
                </a:moveTo>
                <a:lnTo>
                  <a:pt x="145590" y="0"/>
                </a:lnTo>
                <a:lnTo>
                  <a:pt x="0" y="12935"/>
                </a:lnTo>
                <a:lnTo>
                  <a:pt x="75095" y="120977"/>
                </a:lnTo>
                <a:lnTo>
                  <a:pt x="205473" y="135884"/>
                </a:lnTo>
                <a:close/>
              </a:path>
            </a:pathLst>
          </a:custGeom>
          <a:solidFill>
            <a:srgbClr val="00B4D8"/>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0" name="Freeform: Shape 19">
            <a:extLst>
              <a:ext uri="{FF2B5EF4-FFF2-40B4-BE49-F238E27FC236}">
                <a16:creationId xmlns:a16="http://schemas.microsoft.com/office/drawing/2014/main" id="{00000000-0008-0000-0D00-000014000000}"/>
              </a:ext>
            </a:extLst>
          </xdr:cNvPr>
          <xdr:cNvSpPr/>
        </xdr:nvSpPr>
        <xdr:spPr>
          <a:xfrm>
            <a:off x="5622500" y="3505789"/>
            <a:ext cx="197024" cy="520160"/>
          </a:xfrm>
          <a:custGeom>
            <a:avLst/>
            <a:gdLst>
              <a:gd name="connsiteX0" fmla="*/ 131550 w 197024"/>
              <a:gd name="connsiteY0" fmla="*/ 520160 h 520160"/>
              <a:gd name="connsiteX1" fmla="*/ 197025 w 197024"/>
              <a:gd name="connsiteY1" fmla="*/ 520160 h 520160"/>
              <a:gd name="connsiteX2" fmla="*/ 197025 w 197024"/>
              <a:gd name="connsiteY2" fmla="*/ 61970 h 520160"/>
              <a:gd name="connsiteX3" fmla="*/ 59312 w 197024"/>
              <a:gd name="connsiteY3" fmla="*/ 0 h 520160"/>
              <a:gd name="connsiteX4" fmla="*/ 114586 w 197024"/>
              <a:gd name="connsiteY4" fmla="*/ 425472 h 520160"/>
              <a:gd name="connsiteX5" fmla="*/ 42177 w 197024"/>
              <a:gd name="connsiteY5" fmla="*/ 235353 h 520160"/>
              <a:gd name="connsiteX6" fmla="*/ 0 w 197024"/>
              <a:gd name="connsiteY6" fmla="*/ 295018 h 520160"/>
              <a:gd name="connsiteX7" fmla="*/ 131550 w 197024"/>
              <a:gd name="connsiteY7" fmla="*/ 520160 h 5201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97024" h="520160">
                <a:moveTo>
                  <a:pt x="131550" y="520160"/>
                </a:moveTo>
                <a:lnTo>
                  <a:pt x="197025" y="520160"/>
                </a:lnTo>
                <a:lnTo>
                  <a:pt x="197025" y="61970"/>
                </a:lnTo>
                <a:lnTo>
                  <a:pt x="59312" y="0"/>
                </a:lnTo>
                <a:lnTo>
                  <a:pt x="114586" y="425472"/>
                </a:lnTo>
                <a:lnTo>
                  <a:pt x="42177" y="235353"/>
                </a:lnTo>
                <a:lnTo>
                  <a:pt x="0" y="295018"/>
                </a:lnTo>
                <a:lnTo>
                  <a:pt x="131550" y="520160"/>
                </a:lnTo>
                <a:close/>
              </a:path>
            </a:pathLst>
          </a:custGeom>
          <a:solidFill>
            <a:srgbClr val="023E8A"/>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 name="Freeform: Shape 20">
            <a:extLst>
              <a:ext uri="{FF2B5EF4-FFF2-40B4-BE49-F238E27FC236}">
                <a16:creationId xmlns:a16="http://schemas.microsoft.com/office/drawing/2014/main" id="{00000000-0008-0000-0D00-000015000000}"/>
              </a:ext>
            </a:extLst>
          </xdr:cNvPr>
          <xdr:cNvSpPr/>
        </xdr:nvSpPr>
        <xdr:spPr>
          <a:xfrm>
            <a:off x="5516382" y="3820067"/>
            <a:ext cx="193538" cy="205882"/>
          </a:xfrm>
          <a:custGeom>
            <a:avLst/>
            <a:gdLst>
              <a:gd name="connsiteX0" fmla="*/ 193538 w 193538"/>
              <a:gd name="connsiteY0" fmla="*/ 205883 h 205882"/>
              <a:gd name="connsiteX1" fmla="*/ 73247 w 193538"/>
              <a:gd name="connsiteY1" fmla="*/ 0 h 205882"/>
              <a:gd name="connsiteX2" fmla="*/ 0 w 193538"/>
              <a:gd name="connsiteY2" fmla="*/ 7791 h 205882"/>
              <a:gd name="connsiteX3" fmla="*/ 158296 w 193538"/>
              <a:gd name="connsiteY3" fmla="*/ 205883 h 205882"/>
              <a:gd name="connsiteX4" fmla="*/ 193538 w 193538"/>
              <a:gd name="connsiteY4" fmla="*/ 205883 h 20588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3538" h="205882">
                <a:moveTo>
                  <a:pt x="193538" y="205883"/>
                </a:moveTo>
                <a:lnTo>
                  <a:pt x="73247" y="0"/>
                </a:lnTo>
                <a:lnTo>
                  <a:pt x="0" y="7791"/>
                </a:lnTo>
                <a:lnTo>
                  <a:pt x="158296" y="205883"/>
                </a:lnTo>
                <a:lnTo>
                  <a:pt x="193538" y="205883"/>
                </a:lnTo>
                <a:close/>
              </a:path>
            </a:pathLst>
          </a:custGeom>
          <a:solidFill>
            <a:srgbClr val="023E8A"/>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 name="Freeform: Shape 21">
            <a:extLst>
              <a:ext uri="{FF2B5EF4-FFF2-40B4-BE49-F238E27FC236}">
                <a16:creationId xmlns:a16="http://schemas.microsoft.com/office/drawing/2014/main" id="{00000000-0008-0000-0D00-000016000000}"/>
              </a:ext>
            </a:extLst>
          </xdr:cNvPr>
          <xdr:cNvSpPr/>
        </xdr:nvSpPr>
        <xdr:spPr>
          <a:xfrm>
            <a:off x="5976716" y="3752030"/>
            <a:ext cx="273129" cy="273919"/>
          </a:xfrm>
          <a:custGeom>
            <a:avLst/>
            <a:gdLst>
              <a:gd name="connsiteX0" fmla="*/ 0 w 273129"/>
              <a:gd name="connsiteY0" fmla="*/ 273920 h 273919"/>
              <a:gd name="connsiteX1" fmla="*/ 41272 w 273129"/>
              <a:gd name="connsiteY1" fmla="*/ 273920 h 273919"/>
              <a:gd name="connsiteX2" fmla="*/ 273129 w 273129"/>
              <a:gd name="connsiteY2" fmla="*/ 12440 h 273919"/>
              <a:gd name="connsiteX3" fmla="*/ 164382 w 273129"/>
              <a:gd name="connsiteY3" fmla="*/ 0 h 273919"/>
              <a:gd name="connsiteX4" fmla="*/ 0 w 273129"/>
              <a:gd name="connsiteY4" fmla="*/ 273920 h 27391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3129" h="273919">
                <a:moveTo>
                  <a:pt x="0" y="273920"/>
                </a:moveTo>
                <a:lnTo>
                  <a:pt x="41272" y="273920"/>
                </a:lnTo>
                <a:lnTo>
                  <a:pt x="273129" y="12440"/>
                </a:lnTo>
                <a:lnTo>
                  <a:pt x="164382" y="0"/>
                </a:lnTo>
                <a:lnTo>
                  <a:pt x="0" y="273920"/>
                </a:lnTo>
                <a:close/>
              </a:path>
            </a:pathLst>
          </a:custGeom>
          <a:solidFill>
            <a:srgbClr val="023E8A"/>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 name="Freeform: Shape 22">
            <a:extLst>
              <a:ext uri="{FF2B5EF4-FFF2-40B4-BE49-F238E27FC236}">
                <a16:creationId xmlns:a16="http://schemas.microsoft.com/office/drawing/2014/main" id="{00000000-0008-0000-0D00-000017000000}"/>
              </a:ext>
            </a:extLst>
          </xdr:cNvPr>
          <xdr:cNvSpPr/>
        </xdr:nvSpPr>
        <xdr:spPr>
          <a:xfrm>
            <a:off x="5499828" y="3699842"/>
            <a:ext cx="141189" cy="91459"/>
          </a:xfrm>
          <a:custGeom>
            <a:avLst/>
            <a:gdLst>
              <a:gd name="connsiteX0" fmla="*/ 141189 w 141189"/>
              <a:gd name="connsiteY0" fmla="*/ 8763 h 91459"/>
              <a:gd name="connsiteX1" fmla="*/ 40062 w 141189"/>
              <a:gd name="connsiteY1" fmla="*/ 0 h 91459"/>
              <a:gd name="connsiteX2" fmla="*/ 0 w 141189"/>
              <a:gd name="connsiteY2" fmla="*/ 91459 h 91459"/>
              <a:gd name="connsiteX3" fmla="*/ 89459 w 141189"/>
              <a:gd name="connsiteY3" fmla="*/ 81953 h 91459"/>
              <a:gd name="connsiteX4" fmla="*/ 141189 w 141189"/>
              <a:gd name="connsiteY4" fmla="*/ 8763 h 9145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41189" h="91459">
                <a:moveTo>
                  <a:pt x="141189" y="8763"/>
                </a:moveTo>
                <a:lnTo>
                  <a:pt x="40062" y="0"/>
                </a:lnTo>
                <a:lnTo>
                  <a:pt x="0" y="91459"/>
                </a:lnTo>
                <a:lnTo>
                  <a:pt x="89459" y="81953"/>
                </a:lnTo>
                <a:lnTo>
                  <a:pt x="141189" y="8763"/>
                </a:lnTo>
                <a:close/>
              </a:path>
            </a:pathLst>
          </a:custGeom>
          <a:solidFill>
            <a:srgbClr val="00B4D8"/>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 name="Rectangle: Rounded Corners 23">
            <a:extLst>
              <a:ext uri="{FF2B5EF4-FFF2-40B4-BE49-F238E27FC236}">
                <a16:creationId xmlns:a16="http://schemas.microsoft.com/office/drawing/2014/main" id="{00000000-0008-0000-0D00-000018000000}"/>
              </a:ext>
            </a:extLst>
          </xdr:cNvPr>
          <xdr:cNvSpPr/>
        </xdr:nvSpPr>
        <xdr:spPr>
          <a:xfrm>
            <a:off x="5491651" y="4027045"/>
            <a:ext cx="655818" cy="45719"/>
          </a:xfrm>
          <a:prstGeom prst="roundRect">
            <a:avLst/>
          </a:prstGeom>
          <a:solidFill>
            <a:schemeClr val="accent1">
              <a:lumMod val="60000"/>
              <a:lumOff val="40000"/>
            </a:schemeClr>
          </a:solidFill>
          <a:ln>
            <a:noFill/>
          </a:ln>
          <a:effectLst>
            <a:outerShdw blurRad="190500" dist="228600" dir="2700000" algn="ctr">
              <a:srgbClr val="000000">
                <a:alpha val="30000"/>
              </a:srgbClr>
            </a:outerShdw>
          </a:effectLst>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23</xdr:col>
      <xdr:colOff>316994</xdr:colOff>
      <xdr:row>5</xdr:row>
      <xdr:rowOff>104872</xdr:rowOff>
    </xdr:from>
    <xdr:to>
      <xdr:col>24</xdr:col>
      <xdr:colOff>536864</xdr:colOff>
      <xdr:row>8</xdr:row>
      <xdr:rowOff>165004</xdr:rowOff>
    </xdr:to>
    <xdr:grpSp>
      <xdr:nvGrpSpPr>
        <xdr:cNvPr id="25" name="Group 24">
          <a:extLst>
            <a:ext uri="{FF2B5EF4-FFF2-40B4-BE49-F238E27FC236}">
              <a16:creationId xmlns:a16="http://schemas.microsoft.com/office/drawing/2014/main" id="{00000000-0008-0000-0D00-000019000000}"/>
            </a:ext>
          </a:extLst>
        </xdr:cNvPr>
        <xdr:cNvGrpSpPr/>
      </xdr:nvGrpSpPr>
      <xdr:grpSpPr>
        <a:xfrm>
          <a:off x="19243729" y="1696107"/>
          <a:ext cx="746547" cy="631632"/>
          <a:chOff x="1083915" y="4628317"/>
          <a:chExt cx="1197629" cy="1198902"/>
        </a:xfrm>
        <a:solidFill>
          <a:srgbClr val="FB8500"/>
        </a:solidFill>
        <a:scene3d>
          <a:camera prst="orthographicFront">
            <a:rot lat="0" lon="0" rev="0"/>
          </a:camera>
          <a:lightRig rig="soft" dir="t">
            <a:rot lat="0" lon="0" rev="0"/>
          </a:lightRig>
        </a:scene3d>
      </xdr:grpSpPr>
      <xdr:sp macro="" textlink="">
        <xdr:nvSpPr>
          <xdr:cNvPr id="26" name="Freeform: Shape 25">
            <a:extLst>
              <a:ext uri="{FF2B5EF4-FFF2-40B4-BE49-F238E27FC236}">
                <a16:creationId xmlns:a16="http://schemas.microsoft.com/office/drawing/2014/main" id="{00000000-0008-0000-0D00-00001A000000}"/>
              </a:ext>
            </a:extLst>
          </xdr:cNvPr>
          <xdr:cNvSpPr/>
        </xdr:nvSpPr>
        <xdr:spPr>
          <a:xfrm>
            <a:off x="1519189" y="4628317"/>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 name="Freeform: Shape 26">
            <a:extLst>
              <a:ext uri="{FF2B5EF4-FFF2-40B4-BE49-F238E27FC236}">
                <a16:creationId xmlns:a16="http://schemas.microsoft.com/office/drawing/2014/main" id="{00000000-0008-0000-0D00-00001B000000}"/>
              </a:ext>
            </a:extLst>
          </xdr:cNvPr>
          <xdr:cNvSpPr/>
        </xdr:nvSpPr>
        <xdr:spPr>
          <a:xfrm>
            <a:off x="1519189" y="5060204"/>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 name="Freeform: Shape 27">
            <a:extLst>
              <a:ext uri="{FF2B5EF4-FFF2-40B4-BE49-F238E27FC236}">
                <a16:creationId xmlns:a16="http://schemas.microsoft.com/office/drawing/2014/main" id="{00000000-0008-0000-0D00-00001C000000}"/>
              </a:ext>
            </a:extLst>
          </xdr:cNvPr>
          <xdr:cNvSpPr/>
        </xdr:nvSpPr>
        <xdr:spPr>
          <a:xfrm>
            <a:off x="1519189" y="5492092"/>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9" name="Freeform: Shape 28">
            <a:extLst>
              <a:ext uri="{FF2B5EF4-FFF2-40B4-BE49-F238E27FC236}">
                <a16:creationId xmlns:a16="http://schemas.microsoft.com/office/drawing/2014/main" id="{00000000-0008-0000-0D00-00001D000000}"/>
              </a:ext>
            </a:extLst>
          </xdr:cNvPr>
          <xdr:cNvSpPr/>
        </xdr:nvSpPr>
        <xdr:spPr>
          <a:xfrm>
            <a:off x="1957629" y="4639529"/>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0" name="Freeform: Shape 29">
            <a:extLst>
              <a:ext uri="{FF2B5EF4-FFF2-40B4-BE49-F238E27FC236}">
                <a16:creationId xmlns:a16="http://schemas.microsoft.com/office/drawing/2014/main" id="{00000000-0008-0000-0D00-00001E000000}"/>
              </a:ext>
            </a:extLst>
          </xdr:cNvPr>
          <xdr:cNvSpPr/>
        </xdr:nvSpPr>
        <xdr:spPr>
          <a:xfrm>
            <a:off x="1957629" y="5071416"/>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 name="Freeform: Shape 30">
            <a:extLst>
              <a:ext uri="{FF2B5EF4-FFF2-40B4-BE49-F238E27FC236}">
                <a16:creationId xmlns:a16="http://schemas.microsoft.com/office/drawing/2014/main" id="{00000000-0008-0000-0D00-00001F000000}"/>
              </a:ext>
            </a:extLst>
          </xdr:cNvPr>
          <xdr:cNvSpPr/>
        </xdr:nvSpPr>
        <xdr:spPr>
          <a:xfrm>
            <a:off x="1957629" y="5503304"/>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 name="Freeform: Shape 31">
            <a:extLst>
              <a:ext uri="{FF2B5EF4-FFF2-40B4-BE49-F238E27FC236}">
                <a16:creationId xmlns:a16="http://schemas.microsoft.com/office/drawing/2014/main" id="{00000000-0008-0000-0D00-000020000000}"/>
              </a:ext>
            </a:extLst>
          </xdr:cNvPr>
          <xdr:cNvSpPr/>
        </xdr:nvSpPr>
        <xdr:spPr>
          <a:xfrm>
            <a:off x="1083915" y="4628317"/>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 name="Freeform: Shape 32">
            <a:extLst>
              <a:ext uri="{FF2B5EF4-FFF2-40B4-BE49-F238E27FC236}">
                <a16:creationId xmlns:a16="http://schemas.microsoft.com/office/drawing/2014/main" id="{00000000-0008-0000-0D00-000021000000}"/>
              </a:ext>
            </a:extLst>
          </xdr:cNvPr>
          <xdr:cNvSpPr/>
        </xdr:nvSpPr>
        <xdr:spPr>
          <a:xfrm>
            <a:off x="1083915" y="5060204"/>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4" name="Freeform: Shape 33">
            <a:extLst>
              <a:ext uri="{FF2B5EF4-FFF2-40B4-BE49-F238E27FC236}">
                <a16:creationId xmlns:a16="http://schemas.microsoft.com/office/drawing/2014/main" id="{00000000-0008-0000-0D00-000022000000}"/>
              </a:ext>
            </a:extLst>
          </xdr:cNvPr>
          <xdr:cNvSpPr/>
        </xdr:nvSpPr>
        <xdr:spPr>
          <a:xfrm>
            <a:off x="1083915" y="5492092"/>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28</xdr:col>
      <xdr:colOff>75622</xdr:colOff>
      <xdr:row>5</xdr:row>
      <xdr:rowOff>83993</xdr:rowOff>
    </xdr:from>
    <xdr:to>
      <xdr:col>29</xdr:col>
      <xdr:colOff>602962</xdr:colOff>
      <xdr:row>9</xdr:row>
      <xdr:rowOff>141242</xdr:rowOff>
    </xdr:to>
    <xdr:grpSp>
      <xdr:nvGrpSpPr>
        <xdr:cNvPr id="35" name="Group 34">
          <a:extLst>
            <a:ext uri="{FF2B5EF4-FFF2-40B4-BE49-F238E27FC236}">
              <a16:creationId xmlns:a16="http://schemas.microsoft.com/office/drawing/2014/main" id="{00000000-0008-0000-0D00-000023000000}"/>
            </a:ext>
          </a:extLst>
        </xdr:cNvPr>
        <xdr:cNvGrpSpPr>
          <a:grpSpLocks noChangeAspect="1"/>
        </xdr:cNvGrpSpPr>
      </xdr:nvGrpSpPr>
      <xdr:grpSpPr>
        <a:xfrm>
          <a:off x="23439887" y="1675228"/>
          <a:ext cx="1054016" cy="819249"/>
          <a:chOff x="819415" y="-6320922"/>
          <a:chExt cx="3494719" cy="3448208"/>
        </a:xfrm>
        <a:scene3d>
          <a:camera prst="orthographicFront">
            <a:rot lat="0" lon="0" rev="0"/>
          </a:camera>
          <a:lightRig rig="balanced" dir="t">
            <a:rot lat="0" lon="0" rev="8700000"/>
          </a:lightRig>
        </a:scene3d>
      </xdr:grpSpPr>
      <xdr:sp macro="" textlink="">
        <xdr:nvSpPr>
          <xdr:cNvPr id="36" name="Octagon 35">
            <a:extLst>
              <a:ext uri="{FF2B5EF4-FFF2-40B4-BE49-F238E27FC236}">
                <a16:creationId xmlns:a16="http://schemas.microsoft.com/office/drawing/2014/main" id="{00000000-0008-0000-0D00-000024000000}"/>
              </a:ext>
            </a:extLst>
          </xdr:cNvPr>
          <xdr:cNvSpPr/>
        </xdr:nvSpPr>
        <xdr:spPr>
          <a:xfrm>
            <a:off x="819415" y="-6320921"/>
            <a:ext cx="3494719" cy="3448207"/>
          </a:xfrm>
          <a:prstGeom prst="octagon">
            <a:avLst>
              <a:gd name="adj" fmla="val 13958"/>
            </a:avLst>
          </a:prstGeom>
          <a:pattFill prst="dkHorz">
            <a:fgClr>
              <a:srgbClr val="023E8A"/>
            </a:fgClr>
            <a:bgClr>
              <a:schemeClr val="accent5">
                <a:lumMod val="60000"/>
                <a:lumOff val="40000"/>
              </a:schemeClr>
            </a:bgClr>
          </a:pattFill>
          <a:ln>
            <a:noFill/>
          </a:ln>
          <a:effectLst>
            <a:outerShdw blurRad="44450" dist="27940" dir="5400000" algn="ctr">
              <a:srgbClr val="000000">
                <a:alpha val="32000"/>
              </a:srgbClr>
            </a:outerShdw>
          </a:effectLst>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37" name="Picture 36">
            <a:extLst>
              <a:ext uri="{FF2B5EF4-FFF2-40B4-BE49-F238E27FC236}">
                <a16:creationId xmlns:a16="http://schemas.microsoft.com/office/drawing/2014/main" id="{00000000-0008-0000-0D00-000025000000}"/>
              </a:ext>
            </a:extLst>
          </xdr:cNvPr>
          <xdr:cNvPicPr>
            <a:picLocks noChangeAspect="1"/>
          </xdr:cNvPicPr>
        </xdr:nvPicPr>
        <xdr:blipFill>
          <a:blip xmlns:r="http://schemas.openxmlformats.org/officeDocument/2006/relationships" r:embed="rId1"/>
          <a:stretch>
            <a:fillRect/>
          </a:stretch>
        </xdr:blipFill>
        <xdr:spPr>
          <a:xfrm>
            <a:off x="1646335" y="-6320921"/>
            <a:ext cx="148309" cy="3448207"/>
          </a:xfrm>
          <a:prstGeom prst="rect">
            <a:avLst/>
          </a:prstGeom>
          <a:ln>
            <a:noFill/>
          </a:ln>
          <a:effectLst>
            <a:outerShdw blurRad="44450" dist="27940" dir="5400000" algn="ctr">
              <a:srgbClr val="000000">
                <a:alpha val="32000"/>
              </a:srgbClr>
            </a:outerShdw>
          </a:effectLst>
          <a:sp3d>
            <a:bevelT w="190500" h="38100"/>
          </a:sp3d>
        </xdr:spPr>
      </xdr:pic>
      <xdr:pic>
        <xdr:nvPicPr>
          <xdr:cNvPr id="38" name="Picture 37">
            <a:extLst>
              <a:ext uri="{FF2B5EF4-FFF2-40B4-BE49-F238E27FC236}">
                <a16:creationId xmlns:a16="http://schemas.microsoft.com/office/drawing/2014/main" id="{00000000-0008-0000-0D00-000026000000}"/>
              </a:ext>
            </a:extLst>
          </xdr:cNvPr>
          <xdr:cNvPicPr>
            <a:picLocks noChangeAspect="1"/>
          </xdr:cNvPicPr>
        </xdr:nvPicPr>
        <xdr:blipFill>
          <a:blip xmlns:r="http://schemas.openxmlformats.org/officeDocument/2006/relationships" r:embed="rId1"/>
          <a:stretch>
            <a:fillRect/>
          </a:stretch>
        </xdr:blipFill>
        <xdr:spPr>
          <a:xfrm>
            <a:off x="3300724" y="-6320922"/>
            <a:ext cx="148309" cy="3448207"/>
          </a:xfrm>
          <a:prstGeom prst="rect">
            <a:avLst/>
          </a:prstGeom>
          <a:ln>
            <a:noFill/>
          </a:ln>
          <a:effectLst>
            <a:outerShdw blurRad="44450" dist="27940" dir="5400000" algn="ctr">
              <a:srgbClr val="000000">
                <a:alpha val="32000"/>
              </a:srgbClr>
            </a:outerShdw>
          </a:effectLst>
          <a:sp3d>
            <a:bevelT w="190500" h="38100"/>
          </a:sp3d>
        </xdr:spPr>
      </xdr:pic>
    </xdr:grpSp>
    <xdr:clientData/>
  </xdr:twoCellAnchor>
  <xdr:twoCellAnchor>
    <xdr:from>
      <xdr:col>33</xdr:col>
      <xdr:colOff>2886</xdr:colOff>
      <xdr:row>6</xdr:row>
      <xdr:rowOff>36368</xdr:rowOff>
    </xdr:from>
    <xdr:to>
      <xdr:col>34</xdr:col>
      <xdr:colOff>800045</xdr:colOff>
      <xdr:row>9</xdr:row>
      <xdr:rowOff>52298</xdr:rowOff>
    </xdr:to>
    <xdr:grpSp>
      <xdr:nvGrpSpPr>
        <xdr:cNvPr id="39" name="Group 38">
          <a:extLst>
            <a:ext uri="{FF2B5EF4-FFF2-40B4-BE49-F238E27FC236}">
              <a16:creationId xmlns:a16="http://schemas.microsoft.com/office/drawing/2014/main" id="{00000000-0008-0000-0D00-000027000000}"/>
            </a:ext>
          </a:extLst>
        </xdr:cNvPr>
        <xdr:cNvGrpSpPr/>
      </xdr:nvGrpSpPr>
      <xdr:grpSpPr>
        <a:xfrm>
          <a:off x="28264121" y="1818103"/>
          <a:ext cx="1323836" cy="587430"/>
          <a:chOff x="8311738" y="2981263"/>
          <a:chExt cx="1146697" cy="558855"/>
        </a:xfrm>
        <a:effectLst>
          <a:outerShdw blurRad="50800" dist="38100" dir="5400000" algn="t" rotWithShape="0">
            <a:prstClr val="black">
              <a:alpha val="40000"/>
            </a:prstClr>
          </a:outerShdw>
        </a:effectLst>
        <a:scene3d>
          <a:camera prst="orthographicFront">
            <a:rot lat="0" lon="0" rev="0"/>
          </a:camera>
          <a:lightRig rig="balanced" dir="t">
            <a:rot lat="0" lon="0" rev="8700000"/>
          </a:lightRig>
        </a:scene3d>
      </xdr:grpSpPr>
      <xdr:sp macro="" textlink="">
        <xdr:nvSpPr>
          <xdr:cNvPr id="40" name="Freeform: Shape 39">
            <a:extLst>
              <a:ext uri="{FF2B5EF4-FFF2-40B4-BE49-F238E27FC236}">
                <a16:creationId xmlns:a16="http://schemas.microsoft.com/office/drawing/2014/main" id="{00000000-0008-0000-0D00-000028000000}"/>
              </a:ext>
            </a:extLst>
          </xdr:cNvPr>
          <xdr:cNvSpPr/>
        </xdr:nvSpPr>
        <xdr:spPr>
          <a:xfrm>
            <a:off x="8755072" y="3170940"/>
            <a:ext cx="260029" cy="146211"/>
          </a:xfrm>
          <a:custGeom>
            <a:avLst/>
            <a:gdLst>
              <a:gd name="connsiteX0" fmla="*/ 0 w 254701"/>
              <a:gd name="connsiteY0" fmla="*/ 143215 h 143215"/>
              <a:gd name="connsiteX1" fmla="*/ 254701 w 254701"/>
              <a:gd name="connsiteY1" fmla="*/ 143215 h 143215"/>
              <a:gd name="connsiteX2" fmla="*/ 236334 w 254701"/>
              <a:gd name="connsiteY2" fmla="*/ 0 h 143215"/>
              <a:gd name="connsiteX3" fmla="*/ 18367 w 254701"/>
              <a:gd name="connsiteY3" fmla="*/ 0 h 143215"/>
              <a:gd name="connsiteX4" fmla="*/ 0 w 254701"/>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54701" h="143215">
                <a:moveTo>
                  <a:pt x="0" y="143215"/>
                </a:moveTo>
                <a:lnTo>
                  <a:pt x="254701" y="143215"/>
                </a:lnTo>
                <a:lnTo>
                  <a:pt x="236334" y="0"/>
                </a:lnTo>
                <a:lnTo>
                  <a:pt x="18367" y="0"/>
                </a:lnTo>
                <a:lnTo>
                  <a:pt x="0" y="143215"/>
                </a:lnTo>
                <a:close/>
              </a:path>
            </a:pathLst>
          </a:custGeom>
          <a:solidFill>
            <a:srgbClr val="023047"/>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 name="Freeform: Shape 40">
            <a:extLst>
              <a:ext uri="{FF2B5EF4-FFF2-40B4-BE49-F238E27FC236}">
                <a16:creationId xmlns:a16="http://schemas.microsoft.com/office/drawing/2014/main" id="{00000000-0008-0000-0D00-000029000000}"/>
              </a:ext>
            </a:extLst>
          </xdr:cNvPr>
          <xdr:cNvSpPr/>
        </xdr:nvSpPr>
        <xdr:spPr>
          <a:xfrm>
            <a:off x="9033352" y="2981263"/>
            <a:ext cx="232213" cy="128843"/>
          </a:xfrm>
          <a:custGeom>
            <a:avLst/>
            <a:gdLst>
              <a:gd name="connsiteX0" fmla="*/ 16178 w 227455"/>
              <a:gd name="connsiteY0" fmla="*/ 126204 h 126203"/>
              <a:gd name="connsiteX1" fmla="*/ 227455 w 227455"/>
              <a:gd name="connsiteY1" fmla="*/ 126204 h 126203"/>
              <a:gd name="connsiteX2" fmla="*/ 170670 w 227455"/>
              <a:gd name="connsiteY2" fmla="*/ 0 h 126203"/>
              <a:gd name="connsiteX3" fmla="*/ 0 w 227455"/>
              <a:gd name="connsiteY3" fmla="*/ 0 h 126203"/>
              <a:gd name="connsiteX4" fmla="*/ 16178 w 227455"/>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27455" h="126203">
                <a:moveTo>
                  <a:pt x="16178" y="126204"/>
                </a:moveTo>
                <a:lnTo>
                  <a:pt x="227455" y="126204"/>
                </a:lnTo>
                <a:lnTo>
                  <a:pt x="170670" y="0"/>
                </a:lnTo>
                <a:lnTo>
                  <a:pt x="0" y="0"/>
                </a:lnTo>
                <a:lnTo>
                  <a:pt x="16178" y="126204"/>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 name="Freeform: Shape 41">
            <a:extLst>
              <a:ext uri="{FF2B5EF4-FFF2-40B4-BE49-F238E27FC236}">
                <a16:creationId xmlns:a16="http://schemas.microsoft.com/office/drawing/2014/main" id="{00000000-0008-0000-0D00-00002A000000}"/>
              </a:ext>
            </a:extLst>
          </xdr:cNvPr>
          <xdr:cNvSpPr/>
        </xdr:nvSpPr>
        <xdr:spPr>
          <a:xfrm>
            <a:off x="9057669" y="3170940"/>
            <a:ext cx="301075" cy="146211"/>
          </a:xfrm>
          <a:custGeom>
            <a:avLst/>
            <a:gdLst>
              <a:gd name="connsiteX0" fmla="*/ 18367 w 294906"/>
              <a:gd name="connsiteY0" fmla="*/ 143215 h 143215"/>
              <a:gd name="connsiteX1" fmla="*/ 294907 w 294906"/>
              <a:gd name="connsiteY1" fmla="*/ 143215 h 143215"/>
              <a:gd name="connsiteX2" fmla="*/ 230465 w 294906"/>
              <a:gd name="connsiteY2" fmla="*/ 0 h 143215"/>
              <a:gd name="connsiteX3" fmla="*/ 0 w 294906"/>
              <a:gd name="connsiteY3" fmla="*/ 0 h 143215"/>
              <a:gd name="connsiteX4" fmla="*/ 18367 w 294906"/>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4906" h="143215">
                <a:moveTo>
                  <a:pt x="18367" y="143215"/>
                </a:moveTo>
                <a:lnTo>
                  <a:pt x="294907" y="143215"/>
                </a:lnTo>
                <a:lnTo>
                  <a:pt x="230465" y="0"/>
                </a:lnTo>
                <a:lnTo>
                  <a:pt x="0" y="0"/>
                </a:lnTo>
                <a:lnTo>
                  <a:pt x="18367" y="143215"/>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 name="Freeform: Shape 42">
            <a:extLst>
              <a:ext uri="{FF2B5EF4-FFF2-40B4-BE49-F238E27FC236}">
                <a16:creationId xmlns:a16="http://schemas.microsoft.com/office/drawing/2014/main" id="{00000000-0008-0000-0D00-00002B000000}"/>
              </a:ext>
            </a:extLst>
          </xdr:cNvPr>
          <xdr:cNvSpPr/>
        </xdr:nvSpPr>
        <xdr:spPr>
          <a:xfrm>
            <a:off x="9084223" y="3377984"/>
            <a:ext cx="374212" cy="162134"/>
          </a:xfrm>
          <a:custGeom>
            <a:avLst/>
            <a:gdLst>
              <a:gd name="connsiteX0" fmla="*/ 0 w 366544"/>
              <a:gd name="connsiteY0" fmla="*/ 0 h 158812"/>
              <a:gd name="connsiteX1" fmla="*/ 20349 w 366544"/>
              <a:gd name="connsiteY1" fmla="*/ 158812 h 158812"/>
              <a:gd name="connsiteX2" fmla="*/ 366530 w 366544"/>
              <a:gd name="connsiteY2" fmla="*/ 158812 h 158812"/>
              <a:gd name="connsiteX3" fmla="*/ 366530 w 366544"/>
              <a:gd name="connsiteY3" fmla="*/ 157397 h 158812"/>
              <a:gd name="connsiteX4" fmla="*/ 366545 w 366544"/>
              <a:gd name="connsiteY4" fmla="*/ 157397 h 158812"/>
              <a:gd name="connsiteX5" fmla="*/ 295712 w 366544"/>
              <a:gd name="connsiteY5" fmla="*/ 0 h 158812"/>
              <a:gd name="connsiteX6" fmla="*/ 0 w 366544"/>
              <a:gd name="connsiteY6" fmla="*/ 0 h 158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66544" h="158812">
                <a:moveTo>
                  <a:pt x="0" y="0"/>
                </a:moveTo>
                <a:lnTo>
                  <a:pt x="20349" y="158812"/>
                </a:lnTo>
                <a:lnTo>
                  <a:pt x="366530" y="158812"/>
                </a:lnTo>
                <a:lnTo>
                  <a:pt x="366530" y="157397"/>
                </a:lnTo>
                <a:lnTo>
                  <a:pt x="366545" y="157397"/>
                </a:lnTo>
                <a:lnTo>
                  <a:pt x="295712" y="0"/>
                </a:lnTo>
                <a:lnTo>
                  <a:pt x="0" y="0"/>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4" name="Freeform: Shape 43">
            <a:extLst>
              <a:ext uri="{FF2B5EF4-FFF2-40B4-BE49-F238E27FC236}">
                <a16:creationId xmlns:a16="http://schemas.microsoft.com/office/drawing/2014/main" id="{00000000-0008-0000-0D00-00002C000000}"/>
              </a:ext>
            </a:extLst>
          </xdr:cNvPr>
          <xdr:cNvSpPr/>
        </xdr:nvSpPr>
        <xdr:spPr>
          <a:xfrm>
            <a:off x="8781610" y="2981263"/>
            <a:ext cx="206937" cy="128843"/>
          </a:xfrm>
          <a:custGeom>
            <a:avLst/>
            <a:gdLst>
              <a:gd name="connsiteX0" fmla="*/ 0 w 202697"/>
              <a:gd name="connsiteY0" fmla="*/ 126204 h 126203"/>
              <a:gd name="connsiteX1" fmla="*/ 202697 w 202697"/>
              <a:gd name="connsiteY1" fmla="*/ 126204 h 126203"/>
              <a:gd name="connsiteX2" fmla="*/ 186520 w 202697"/>
              <a:gd name="connsiteY2" fmla="*/ 0 h 126203"/>
              <a:gd name="connsiteX3" fmla="*/ 16178 w 202697"/>
              <a:gd name="connsiteY3" fmla="*/ 0 h 126203"/>
              <a:gd name="connsiteX4" fmla="*/ 0 w 202697"/>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02697" h="126203">
                <a:moveTo>
                  <a:pt x="0" y="126204"/>
                </a:moveTo>
                <a:lnTo>
                  <a:pt x="202697" y="126204"/>
                </a:lnTo>
                <a:lnTo>
                  <a:pt x="186520" y="0"/>
                </a:lnTo>
                <a:lnTo>
                  <a:pt x="16178" y="0"/>
                </a:lnTo>
                <a:lnTo>
                  <a:pt x="0" y="126204"/>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5" name="Freeform: Shape 44">
            <a:extLst>
              <a:ext uri="{FF2B5EF4-FFF2-40B4-BE49-F238E27FC236}">
                <a16:creationId xmlns:a16="http://schemas.microsoft.com/office/drawing/2014/main" id="{00000000-0008-0000-0D00-00002D000000}"/>
              </a:ext>
            </a:extLst>
          </xdr:cNvPr>
          <xdr:cNvSpPr/>
        </xdr:nvSpPr>
        <xdr:spPr>
          <a:xfrm>
            <a:off x="8411443" y="3170940"/>
            <a:ext cx="301061" cy="146211"/>
          </a:xfrm>
          <a:custGeom>
            <a:avLst/>
            <a:gdLst>
              <a:gd name="connsiteX0" fmla="*/ 276525 w 294892"/>
              <a:gd name="connsiteY0" fmla="*/ 143215 h 143215"/>
              <a:gd name="connsiteX1" fmla="*/ 294892 w 294892"/>
              <a:gd name="connsiteY1" fmla="*/ 0 h 143215"/>
              <a:gd name="connsiteX2" fmla="*/ 64442 w 294892"/>
              <a:gd name="connsiteY2" fmla="*/ 0 h 143215"/>
              <a:gd name="connsiteX3" fmla="*/ 0 w 294892"/>
              <a:gd name="connsiteY3" fmla="*/ 143215 h 143215"/>
              <a:gd name="connsiteX4" fmla="*/ 276525 w 294892"/>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4892" h="143215">
                <a:moveTo>
                  <a:pt x="276525" y="143215"/>
                </a:moveTo>
                <a:lnTo>
                  <a:pt x="294892" y="0"/>
                </a:lnTo>
                <a:lnTo>
                  <a:pt x="64442" y="0"/>
                </a:lnTo>
                <a:lnTo>
                  <a:pt x="0" y="143215"/>
                </a:lnTo>
                <a:lnTo>
                  <a:pt x="276525" y="143215"/>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 name="Freeform: Shape 45">
            <a:extLst>
              <a:ext uri="{FF2B5EF4-FFF2-40B4-BE49-F238E27FC236}">
                <a16:creationId xmlns:a16="http://schemas.microsoft.com/office/drawing/2014/main" id="{00000000-0008-0000-0D00-00002E000000}"/>
              </a:ext>
            </a:extLst>
          </xdr:cNvPr>
          <xdr:cNvSpPr/>
        </xdr:nvSpPr>
        <xdr:spPr>
          <a:xfrm>
            <a:off x="8726496" y="3377984"/>
            <a:ext cx="317181" cy="162134"/>
          </a:xfrm>
          <a:custGeom>
            <a:avLst/>
            <a:gdLst>
              <a:gd name="connsiteX0" fmla="*/ 310682 w 310682"/>
              <a:gd name="connsiteY0" fmla="*/ 158812 h 158812"/>
              <a:gd name="connsiteX1" fmla="*/ 290334 w 310682"/>
              <a:gd name="connsiteY1" fmla="*/ 0 h 158812"/>
              <a:gd name="connsiteX2" fmla="*/ 20364 w 310682"/>
              <a:gd name="connsiteY2" fmla="*/ 0 h 158812"/>
              <a:gd name="connsiteX3" fmla="*/ 0 w 310682"/>
              <a:gd name="connsiteY3" fmla="*/ 158812 h 158812"/>
              <a:gd name="connsiteX4" fmla="*/ 310682 w 310682"/>
              <a:gd name="connsiteY4" fmla="*/ 158812 h 1588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10682" h="158812">
                <a:moveTo>
                  <a:pt x="310682" y="158812"/>
                </a:moveTo>
                <a:lnTo>
                  <a:pt x="290334" y="0"/>
                </a:lnTo>
                <a:lnTo>
                  <a:pt x="20364" y="0"/>
                </a:lnTo>
                <a:lnTo>
                  <a:pt x="0" y="158812"/>
                </a:lnTo>
                <a:lnTo>
                  <a:pt x="310682" y="158812"/>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 name="Freeform: Shape 46">
            <a:extLst>
              <a:ext uri="{FF2B5EF4-FFF2-40B4-BE49-F238E27FC236}">
                <a16:creationId xmlns:a16="http://schemas.microsoft.com/office/drawing/2014/main" id="{00000000-0008-0000-0D00-00002F000000}"/>
              </a:ext>
            </a:extLst>
          </xdr:cNvPr>
          <xdr:cNvSpPr/>
        </xdr:nvSpPr>
        <xdr:spPr>
          <a:xfrm>
            <a:off x="8311738" y="3377984"/>
            <a:ext cx="374212" cy="162134"/>
          </a:xfrm>
          <a:custGeom>
            <a:avLst/>
            <a:gdLst>
              <a:gd name="connsiteX0" fmla="*/ 346196 w 366544"/>
              <a:gd name="connsiteY0" fmla="*/ 158812 h 158812"/>
              <a:gd name="connsiteX1" fmla="*/ 366545 w 366544"/>
              <a:gd name="connsiteY1" fmla="*/ 0 h 158812"/>
              <a:gd name="connsiteX2" fmla="*/ 70848 w 366544"/>
              <a:gd name="connsiteY2" fmla="*/ 0 h 158812"/>
              <a:gd name="connsiteX3" fmla="*/ 0 w 366544"/>
              <a:gd name="connsiteY3" fmla="*/ 157397 h 158812"/>
              <a:gd name="connsiteX4" fmla="*/ 0 w 366544"/>
              <a:gd name="connsiteY4" fmla="*/ 158812 h 158812"/>
              <a:gd name="connsiteX5" fmla="*/ 346196 w 366544"/>
              <a:gd name="connsiteY5" fmla="*/ 158812 h 158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66544" h="158812">
                <a:moveTo>
                  <a:pt x="346196" y="158812"/>
                </a:moveTo>
                <a:lnTo>
                  <a:pt x="366545" y="0"/>
                </a:lnTo>
                <a:lnTo>
                  <a:pt x="70848" y="0"/>
                </a:lnTo>
                <a:lnTo>
                  <a:pt x="0" y="157397"/>
                </a:lnTo>
                <a:lnTo>
                  <a:pt x="0" y="158812"/>
                </a:lnTo>
                <a:lnTo>
                  <a:pt x="346196" y="158812"/>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 name="Freeform: Shape 47">
            <a:extLst>
              <a:ext uri="{FF2B5EF4-FFF2-40B4-BE49-F238E27FC236}">
                <a16:creationId xmlns:a16="http://schemas.microsoft.com/office/drawing/2014/main" id="{00000000-0008-0000-0D00-000030000000}"/>
              </a:ext>
            </a:extLst>
          </xdr:cNvPr>
          <xdr:cNvSpPr/>
        </xdr:nvSpPr>
        <xdr:spPr>
          <a:xfrm>
            <a:off x="8504608" y="2981263"/>
            <a:ext cx="232198" cy="128843"/>
          </a:xfrm>
          <a:custGeom>
            <a:avLst/>
            <a:gdLst>
              <a:gd name="connsiteX0" fmla="*/ 211263 w 227440"/>
              <a:gd name="connsiteY0" fmla="*/ 126204 h 126203"/>
              <a:gd name="connsiteX1" fmla="*/ 227441 w 227440"/>
              <a:gd name="connsiteY1" fmla="*/ 0 h 126203"/>
              <a:gd name="connsiteX2" fmla="*/ 56801 w 227440"/>
              <a:gd name="connsiteY2" fmla="*/ 0 h 126203"/>
              <a:gd name="connsiteX3" fmla="*/ 0 w 227440"/>
              <a:gd name="connsiteY3" fmla="*/ 126204 h 126203"/>
              <a:gd name="connsiteX4" fmla="*/ 211263 w 227440"/>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27440" h="126203">
                <a:moveTo>
                  <a:pt x="211263" y="126204"/>
                </a:moveTo>
                <a:lnTo>
                  <a:pt x="227441" y="0"/>
                </a:lnTo>
                <a:lnTo>
                  <a:pt x="56801" y="0"/>
                </a:lnTo>
                <a:lnTo>
                  <a:pt x="0" y="126204"/>
                </a:lnTo>
                <a:lnTo>
                  <a:pt x="211263" y="126204"/>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38</xdr:col>
      <xdr:colOff>56575</xdr:colOff>
      <xdr:row>6</xdr:row>
      <xdr:rowOff>66387</xdr:rowOff>
    </xdr:from>
    <xdr:to>
      <xdr:col>39</xdr:col>
      <xdr:colOff>568326</xdr:colOff>
      <xdr:row>9</xdr:row>
      <xdr:rowOff>120362</xdr:rowOff>
    </xdr:to>
    <xdr:grpSp>
      <xdr:nvGrpSpPr>
        <xdr:cNvPr id="49" name="Group 48">
          <a:extLst>
            <a:ext uri="{FF2B5EF4-FFF2-40B4-BE49-F238E27FC236}">
              <a16:creationId xmlns:a16="http://schemas.microsoft.com/office/drawing/2014/main" id="{00000000-0008-0000-0D00-000031000000}"/>
            </a:ext>
          </a:extLst>
        </xdr:cNvPr>
        <xdr:cNvGrpSpPr/>
      </xdr:nvGrpSpPr>
      <xdr:grpSpPr>
        <a:xfrm>
          <a:off x="33046693" y="1848122"/>
          <a:ext cx="1038427" cy="625475"/>
          <a:chOff x="10363918" y="3013944"/>
          <a:chExt cx="1146697" cy="953415"/>
        </a:xfrm>
      </xdr:grpSpPr>
      <xdr:sp macro="" textlink="">
        <xdr:nvSpPr>
          <xdr:cNvPr id="50" name="Freeform: Shape 49">
            <a:extLst>
              <a:ext uri="{FF2B5EF4-FFF2-40B4-BE49-F238E27FC236}">
                <a16:creationId xmlns:a16="http://schemas.microsoft.com/office/drawing/2014/main" id="{00000000-0008-0000-0D00-000032000000}"/>
              </a:ext>
            </a:extLst>
          </xdr:cNvPr>
          <xdr:cNvSpPr/>
        </xdr:nvSpPr>
        <xdr:spPr>
          <a:xfrm>
            <a:off x="10363918" y="3633632"/>
            <a:ext cx="1146682" cy="333727"/>
          </a:xfrm>
          <a:custGeom>
            <a:avLst/>
            <a:gdLst>
              <a:gd name="connsiteX0" fmla="*/ 1123185 w 1123185"/>
              <a:gd name="connsiteY0" fmla="*/ 95010 h 326889"/>
              <a:gd name="connsiteX1" fmla="*/ 1123185 w 1123185"/>
              <a:gd name="connsiteY1" fmla="*/ 0 h 326889"/>
              <a:gd name="connsiteX2" fmla="*/ 0 w 1123185"/>
              <a:gd name="connsiteY2" fmla="*/ 0 h 326889"/>
              <a:gd name="connsiteX3" fmla="*/ 0 w 1123185"/>
              <a:gd name="connsiteY3" fmla="*/ 95010 h 326889"/>
              <a:gd name="connsiteX4" fmla="*/ 516910 w 1123185"/>
              <a:gd name="connsiteY4" fmla="*/ 95010 h 326889"/>
              <a:gd name="connsiteX5" fmla="*/ 516910 w 1123185"/>
              <a:gd name="connsiteY5" fmla="*/ 237511 h 326889"/>
              <a:gd name="connsiteX6" fmla="*/ 358798 w 1123185"/>
              <a:gd name="connsiteY6" fmla="*/ 237511 h 326889"/>
              <a:gd name="connsiteX7" fmla="*/ 358798 w 1123185"/>
              <a:gd name="connsiteY7" fmla="*/ 326890 h 326889"/>
              <a:gd name="connsiteX8" fmla="*/ 764387 w 1123185"/>
              <a:gd name="connsiteY8" fmla="*/ 326890 h 326889"/>
              <a:gd name="connsiteX9" fmla="*/ 764387 w 1123185"/>
              <a:gd name="connsiteY9" fmla="*/ 237511 h 326889"/>
              <a:gd name="connsiteX10" fmla="*/ 606290 w 1123185"/>
              <a:gd name="connsiteY10" fmla="*/ 237511 h 326889"/>
              <a:gd name="connsiteX11" fmla="*/ 606290 w 1123185"/>
              <a:gd name="connsiteY11" fmla="*/ 95010 h 326889"/>
              <a:gd name="connsiteX12" fmla="*/ 1123185 w 1123185"/>
              <a:gd name="connsiteY12" fmla="*/ 95010 h 32688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23185" h="326889">
                <a:moveTo>
                  <a:pt x="1123185" y="95010"/>
                </a:moveTo>
                <a:lnTo>
                  <a:pt x="1123185" y="0"/>
                </a:lnTo>
                <a:lnTo>
                  <a:pt x="0" y="0"/>
                </a:lnTo>
                <a:lnTo>
                  <a:pt x="0" y="95010"/>
                </a:lnTo>
                <a:lnTo>
                  <a:pt x="516910" y="95010"/>
                </a:lnTo>
                <a:lnTo>
                  <a:pt x="516910" y="237511"/>
                </a:lnTo>
                <a:lnTo>
                  <a:pt x="358798" y="237511"/>
                </a:lnTo>
                <a:lnTo>
                  <a:pt x="358798" y="326890"/>
                </a:lnTo>
                <a:lnTo>
                  <a:pt x="764387" y="326890"/>
                </a:lnTo>
                <a:lnTo>
                  <a:pt x="764387" y="237511"/>
                </a:lnTo>
                <a:lnTo>
                  <a:pt x="606290" y="237511"/>
                </a:lnTo>
                <a:lnTo>
                  <a:pt x="606290" y="95010"/>
                </a:lnTo>
                <a:lnTo>
                  <a:pt x="1123185" y="95010"/>
                </a:lnTo>
                <a:close/>
              </a:path>
            </a:pathLst>
          </a:custGeom>
          <a:solidFill>
            <a:schemeClr val="accent3">
              <a:lumMod val="75000"/>
            </a:schemeClr>
          </a:solidFill>
          <a:ln w="14883" cap="flat">
            <a:noFill/>
            <a:prstDash val="solid"/>
            <a:miter/>
          </a:ln>
          <a:effectLst>
            <a:outerShdw blurRad="50800" dist="38100" dir="5400000" algn="t" rotWithShape="0">
              <a:prstClr val="black">
                <a:alpha val="40000"/>
              </a:prstClr>
            </a:outerShdw>
          </a:effectLst>
          <a:scene3d>
            <a:camera prst="orthographicFront">
              <a:rot lat="0" lon="0" rev="0"/>
            </a:camera>
            <a:lightRig rig="balanced" dir="t">
              <a:rot lat="0" lon="0" rev="8700000"/>
            </a:lightRig>
          </a:scene3d>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nvGrpSpPr>
          <xdr:cNvPr id="51" name="Group 50">
            <a:extLst>
              <a:ext uri="{FF2B5EF4-FFF2-40B4-BE49-F238E27FC236}">
                <a16:creationId xmlns:a16="http://schemas.microsoft.com/office/drawing/2014/main" id="{00000000-0008-0000-0D00-000033000000}"/>
              </a:ext>
            </a:extLst>
          </xdr:cNvPr>
          <xdr:cNvGrpSpPr/>
        </xdr:nvGrpSpPr>
        <xdr:grpSpPr>
          <a:xfrm>
            <a:off x="10363918" y="3013944"/>
            <a:ext cx="1146697" cy="558855"/>
            <a:chOff x="10239631" y="2981263"/>
            <a:chExt cx="1146697" cy="558855"/>
          </a:xfrm>
          <a:solidFill>
            <a:srgbClr val="023047"/>
          </a:solidFill>
          <a:effectLst>
            <a:outerShdw blurRad="50800" dist="38100" dir="5400000" algn="t" rotWithShape="0">
              <a:prstClr val="black">
                <a:alpha val="40000"/>
              </a:prstClr>
            </a:outerShdw>
          </a:effectLst>
          <a:scene3d>
            <a:camera prst="orthographicFront">
              <a:rot lat="0" lon="0" rev="0"/>
            </a:camera>
            <a:lightRig rig="balanced" dir="t">
              <a:rot lat="0" lon="0" rev="8700000"/>
            </a:lightRig>
          </a:scene3d>
        </xdr:grpSpPr>
        <xdr:sp macro="" textlink="">
          <xdr:nvSpPr>
            <xdr:cNvPr id="52" name="Freeform: Shape 51">
              <a:extLst>
                <a:ext uri="{FF2B5EF4-FFF2-40B4-BE49-F238E27FC236}">
                  <a16:creationId xmlns:a16="http://schemas.microsoft.com/office/drawing/2014/main" id="{00000000-0008-0000-0D00-000034000000}"/>
                </a:ext>
              </a:extLst>
            </xdr:cNvPr>
            <xdr:cNvSpPr/>
          </xdr:nvSpPr>
          <xdr:spPr>
            <a:xfrm>
              <a:off x="10682965" y="3170940"/>
              <a:ext cx="260029" cy="146211"/>
            </a:xfrm>
            <a:custGeom>
              <a:avLst/>
              <a:gdLst>
                <a:gd name="connsiteX0" fmla="*/ 0 w 254701"/>
                <a:gd name="connsiteY0" fmla="*/ 143215 h 143215"/>
                <a:gd name="connsiteX1" fmla="*/ 254701 w 254701"/>
                <a:gd name="connsiteY1" fmla="*/ 143215 h 143215"/>
                <a:gd name="connsiteX2" fmla="*/ 236334 w 254701"/>
                <a:gd name="connsiteY2" fmla="*/ 0 h 143215"/>
                <a:gd name="connsiteX3" fmla="*/ 18367 w 254701"/>
                <a:gd name="connsiteY3" fmla="*/ 0 h 143215"/>
                <a:gd name="connsiteX4" fmla="*/ 0 w 254701"/>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54701" h="143215">
                  <a:moveTo>
                    <a:pt x="0" y="143215"/>
                  </a:moveTo>
                  <a:lnTo>
                    <a:pt x="254701" y="143215"/>
                  </a:lnTo>
                  <a:lnTo>
                    <a:pt x="236334" y="0"/>
                  </a:lnTo>
                  <a:lnTo>
                    <a:pt x="18367" y="0"/>
                  </a:lnTo>
                  <a:lnTo>
                    <a:pt x="0" y="143215"/>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3" name="Freeform: Shape 52">
              <a:extLst>
                <a:ext uri="{FF2B5EF4-FFF2-40B4-BE49-F238E27FC236}">
                  <a16:creationId xmlns:a16="http://schemas.microsoft.com/office/drawing/2014/main" id="{00000000-0008-0000-0D00-000035000000}"/>
                </a:ext>
              </a:extLst>
            </xdr:cNvPr>
            <xdr:cNvSpPr/>
          </xdr:nvSpPr>
          <xdr:spPr>
            <a:xfrm>
              <a:off x="10961245" y="2981263"/>
              <a:ext cx="232213" cy="128843"/>
            </a:xfrm>
            <a:custGeom>
              <a:avLst/>
              <a:gdLst>
                <a:gd name="connsiteX0" fmla="*/ 16178 w 227455"/>
                <a:gd name="connsiteY0" fmla="*/ 126204 h 126203"/>
                <a:gd name="connsiteX1" fmla="*/ 227455 w 227455"/>
                <a:gd name="connsiteY1" fmla="*/ 126204 h 126203"/>
                <a:gd name="connsiteX2" fmla="*/ 170670 w 227455"/>
                <a:gd name="connsiteY2" fmla="*/ 0 h 126203"/>
                <a:gd name="connsiteX3" fmla="*/ 0 w 227455"/>
                <a:gd name="connsiteY3" fmla="*/ 0 h 126203"/>
                <a:gd name="connsiteX4" fmla="*/ 16178 w 227455"/>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27455" h="126203">
                  <a:moveTo>
                    <a:pt x="16178" y="126204"/>
                  </a:moveTo>
                  <a:lnTo>
                    <a:pt x="227455" y="126204"/>
                  </a:lnTo>
                  <a:lnTo>
                    <a:pt x="170670" y="0"/>
                  </a:lnTo>
                  <a:lnTo>
                    <a:pt x="0" y="0"/>
                  </a:lnTo>
                  <a:lnTo>
                    <a:pt x="16178" y="126204"/>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 name="Freeform: Shape 53">
              <a:extLst>
                <a:ext uri="{FF2B5EF4-FFF2-40B4-BE49-F238E27FC236}">
                  <a16:creationId xmlns:a16="http://schemas.microsoft.com/office/drawing/2014/main" id="{00000000-0008-0000-0D00-000036000000}"/>
                </a:ext>
              </a:extLst>
            </xdr:cNvPr>
            <xdr:cNvSpPr/>
          </xdr:nvSpPr>
          <xdr:spPr>
            <a:xfrm>
              <a:off x="10985562" y="3170940"/>
              <a:ext cx="301075" cy="146211"/>
            </a:xfrm>
            <a:custGeom>
              <a:avLst/>
              <a:gdLst>
                <a:gd name="connsiteX0" fmla="*/ 18367 w 294906"/>
                <a:gd name="connsiteY0" fmla="*/ 143215 h 143215"/>
                <a:gd name="connsiteX1" fmla="*/ 294907 w 294906"/>
                <a:gd name="connsiteY1" fmla="*/ 143215 h 143215"/>
                <a:gd name="connsiteX2" fmla="*/ 230465 w 294906"/>
                <a:gd name="connsiteY2" fmla="*/ 0 h 143215"/>
                <a:gd name="connsiteX3" fmla="*/ 0 w 294906"/>
                <a:gd name="connsiteY3" fmla="*/ 0 h 143215"/>
                <a:gd name="connsiteX4" fmla="*/ 18367 w 294906"/>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4906" h="143215">
                  <a:moveTo>
                    <a:pt x="18367" y="143215"/>
                  </a:moveTo>
                  <a:lnTo>
                    <a:pt x="294907" y="143215"/>
                  </a:lnTo>
                  <a:lnTo>
                    <a:pt x="230465" y="0"/>
                  </a:lnTo>
                  <a:lnTo>
                    <a:pt x="0" y="0"/>
                  </a:lnTo>
                  <a:lnTo>
                    <a:pt x="18367" y="143215"/>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 name="Freeform: Shape 54">
              <a:extLst>
                <a:ext uri="{FF2B5EF4-FFF2-40B4-BE49-F238E27FC236}">
                  <a16:creationId xmlns:a16="http://schemas.microsoft.com/office/drawing/2014/main" id="{00000000-0008-0000-0D00-000037000000}"/>
                </a:ext>
              </a:extLst>
            </xdr:cNvPr>
            <xdr:cNvSpPr/>
          </xdr:nvSpPr>
          <xdr:spPr>
            <a:xfrm>
              <a:off x="11012116" y="3377984"/>
              <a:ext cx="374212" cy="162134"/>
            </a:xfrm>
            <a:custGeom>
              <a:avLst/>
              <a:gdLst>
                <a:gd name="connsiteX0" fmla="*/ 0 w 366544"/>
                <a:gd name="connsiteY0" fmla="*/ 0 h 158812"/>
                <a:gd name="connsiteX1" fmla="*/ 20349 w 366544"/>
                <a:gd name="connsiteY1" fmla="*/ 158812 h 158812"/>
                <a:gd name="connsiteX2" fmla="*/ 366530 w 366544"/>
                <a:gd name="connsiteY2" fmla="*/ 158812 h 158812"/>
                <a:gd name="connsiteX3" fmla="*/ 366530 w 366544"/>
                <a:gd name="connsiteY3" fmla="*/ 157397 h 158812"/>
                <a:gd name="connsiteX4" fmla="*/ 366545 w 366544"/>
                <a:gd name="connsiteY4" fmla="*/ 157397 h 158812"/>
                <a:gd name="connsiteX5" fmla="*/ 295712 w 366544"/>
                <a:gd name="connsiteY5" fmla="*/ 0 h 158812"/>
                <a:gd name="connsiteX6" fmla="*/ 0 w 366544"/>
                <a:gd name="connsiteY6" fmla="*/ 0 h 158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66544" h="158812">
                  <a:moveTo>
                    <a:pt x="0" y="0"/>
                  </a:moveTo>
                  <a:lnTo>
                    <a:pt x="20349" y="158812"/>
                  </a:lnTo>
                  <a:lnTo>
                    <a:pt x="366530" y="158812"/>
                  </a:lnTo>
                  <a:lnTo>
                    <a:pt x="366530" y="157397"/>
                  </a:lnTo>
                  <a:lnTo>
                    <a:pt x="366545" y="157397"/>
                  </a:lnTo>
                  <a:lnTo>
                    <a:pt x="295712" y="0"/>
                  </a:lnTo>
                  <a:lnTo>
                    <a:pt x="0" y="0"/>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 name="Freeform: Shape 55">
              <a:extLst>
                <a:ext uri="{FF2B5EF4-FFF2-40B4-BE49-F238E27FC236}">
                  <a16:creationId xmlns:a16="http://schemas.microsoft.com/office/drawing/2014/main" id="{00000000-0008-0000-0D00-000038000000}"/>
                </a:ext>
              </a:extLst>
            </xdr:cNvPr>
            <xdr:cNvSpPr/>
          </xdr:nvSpPr>
          <xdr:spPr>
            <a:xfrm>
              <a:off x="10709503" y="2981263"/>
              <a:ext cx="206937" cy="128843"/>
            </a:xfrm>
            <a:custGeom>
              <a:avLst/>
              <a:gdLst>
                <a:gd name="connsiteX0" fmla="*/ 0 w 202697"/>
                <a:gd name="connsiteY0" fmla="*/ 126204 h 126203"/>
                <a:gd name="connsiteX1" fmla="*/ 202697 w 202697"/>
                <a:gd name="connsiteY1" fmla="*/ 126204 h 126203"/>
                <a:gd name="connsiteX2" fmla="*/ 186520 w 202697"/>
                <a:gd name="connsiteY2" fmla="*/ 0 h 126203"/>
                <a:gd name="connsiteX3" fmla="*/ 16178 w 202697"/>
                <a:gd name="connsiteY3" fmla="*/ 0 h 126203"/>
                <a:gd name="connsiteX4" fmla="*/ 0 w 202697"/>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02697" h="126203">
                  <a:moveTo>
                    <a:pt x="0" y="126204"/>
                  </a:moveTo>
                  <a:lnTo>
                    <a:pt x="202697" y="126204"/>
                  </a:lnTo>
                  <a:lnTo>
                    <a:pt x="186520" y="0"/>
                  </a:lnTo>
                  <a:lnTo>
                    <a:pt x="16178" y="0"/>
                  </a:lnTo>
                  <a:lnTo>
                    <a:pt x="0" y="126204"/>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7" name="Freeform: Shape 56">
              <a:extLst>
                <a:ext uri="{FF2B5EF4-FFF2-40B4-BE49-F238E27FC236}">
                  <a16:creationId xmlns:a16="http://schemas.microsoft.com/office/drawing/2014/main" id="{00000000-0008-0000-0D00-000039000000}"/>
                </a:ext>
              </a:extLst>
            </xdr:cNvPr>
            <xdr:cNvSpPr/>
          </xdr:nvSpPr>
          <xdr:spPr>
            <a:xfrm>
              <a:off x="10339336" y="3170940"/>
              <a:ext cx="301061" cy="146211"/>
            </a:xfrm>
            <a:custGeom>
              <a:avLst/>
              <a:gdLst>
                <a:gd name="connsiteX0" fmla="*/ 276525 w 294892"/>
                <a:gd name="connsiteY0" fmla="*/ 143215 h 143215"/>
                <a:gd name="connsiteX1" fmla="*/ 294892 w 294892"/>
                <a:gd name="connsiteY1" fmla="*/ 0 h 143215"/>
                <a:gd name="connsiteX2" fmla="*/ 64442 w 294892"/>
                <a:gd name="connsiteY2" fmla="*/ 0 h 143215"/>
                <a:gd name="connsiteX3" fmla="*/ 0 w 294892"/>
                <a:gd name="connsiteY3" fmla="*/ 143215 h 143215"/>
                <a:gd name="connsiteX4" fmla="*/ 276525 w 294892"/>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4892" h="143215">
                  <a:moveTo>
                    <a:pt x="276525" y="143215"/>
                  </a:moveTo>
                  <a:lnTo>
                    <a:pt x="294892" y="0"/>
                  </a:lnTo>
                  <a:lnTo>
                    <a:pt x="64442" y="0"/>
                  </a:lnTo>
                  <a:lnTo>
                    <a:pt x="0" y="143215"/>
                  </a:lnTo>
                  <a:lnTo>
                    <a:pt x="276525" y="143215"/>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8" name="Freeform: Shape 57">
              <a:extLst>
                <a:ext uri="{FF2B5EF4-FFF2-40B4-BE49-F238E27FC236}">
                  <a16:creationId xmlns:a16="http://schemas.microsoft.com/office/drawing/2014/main" id="{00000000-0008-0000-0D00-00003A000000}"/>
                </a:ext>
              </a:extLst>
            </xdr:cNvPr>
            <xdr:cNvSpPr/>
          </xdr:nvSpPr>
          <xdr:spPr>
            <a:xfrm>
              <a:off x="10654389" y="3377984"/>
              <a:ext cx="317181" cy="162134"/>
            </a:xfrm>
            <a:custGeom>
              <a:avLst/>
              <a:gdLst>
                <a:gd name="connsiteX0" fmla="*/ 310682 w 310682"/>
                <a:gd name="connsiteY0" fmla="*/ 158812 h 158812"/>
                <a:gd name="connsiteX1" fmla="*/ 290334 w 310682"/>
                <a:gd name="connsiteY1" fmla="*/ 0 h 158812"/>
                <a:gd name="connsiteX2" fmla="*/ 20364 w 310682"/>
                <a:gd name="connsiteY2" fmla="*/ 0 h 158812"/>
                <a:gd name="connsiteX3" fmla="*/ 0 w 310682"/>
                <a:gd name="connsiteY3" fmla="*/ 158812 h 158812"/>
                <a:gd name="connsiteX4" fmla="*/ 310682 w 310682"/>
                <a:gd name="connsiteY4" fmla="*/ 158812 h 1588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10682" h="158812">
                  <a:moveTo>
                    <a:pt x="310682" y="158812"/>
                  </a:moveTo>
                  <a:lnTo>
                    <a:pt x="290334" y="0"/>
                  </a:lnTo>
                  <a:lnTo>
                    <a:pt x="20364" y="0"/>
                  </a:lnTo>
                  <a:lnTo>
                    <a:pt x="0" y="158812"/>
                  </a:lnTo>
                  <a:lnTo>
                    <a:pt x="310682" y="158812"/>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9" name="Freeform: Shape 58">
              <a:extLst>
                <a:ext uri="{FF2B5EF4-FFF2-40B4-BE49-F238E27FC236}">
                  <a16:creationId xmlns:a16="http://schemas.microsoft.com/office/drawing/2014/main" id="{00000000-0008-0000-0D00-00003B000000}"/>
                </a:ext>
              </a:extLst>
            </xdr:cNvPr>
            <xdr:cNvSpPr/>
          </xdr:nvSpPr>
          <xdr:spPr>
            <a:xfrm>
              <a:off x="10239631" y="3377984"/>
              <a:ext cx="374212" cy="162134"/>
            </a:xfrm>
            <a:custGeom>
              <a:avLst/>
              <a:gdLst>
                <a:gd name="connsiteX0" fmla="*/ 346196 w 366544"/>
                <a:gd name="connsiteY0" fmla="*/ 158812 h 158812"/>
                <a:gd name="connsiteX1" fmla="*/ 366545 w 366544"/>
                <a:gd name="connsiteY1" fmla="*/ 0 h 158812"/>
                <a:gd name="connsiteX2" fmla="*/ 70848 w 366544"/>
                <a:gd name="connsiteY2" fmla="*/ 0 h 158812"/>
                <a:gd name="connsiteX3" fmla="*/ 0 w 366544"/>
                <a:gd name="connsiteY3" fmla="*/ 157397 h 158812"/>
                <a:gd name="connsiteX4" fmla="*/ 0 w 366544"/>
                <a:gd name="connsiteY4" fmla="*/ 158812 h 158812"/>
                <a:gd name="connsiteX5" fmla="*/ 346196 w 366544"/>
                <a:gd name="connsiteY5" fmla="*/ 158812 h 158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66544" h="158812">
                  <a:moveTo>
                    <a:pt x="346196" y="158812"/>
                  </a:moveTo>
                  <a:lnTo>
                    <a:pt x="366545" y="0"/>
                  </a:lnTo>
                  <a:lnTo>
                    <a:pt x="70848" y="0"/>
                  </a:lnTo>
                  <a:lnTo>
                    <a:pt x="0" y="157397"/>
                  </a:lnTo>
                  <a:lnTo>
                    <a:pt x="0" y="158812"/>
                  </a:lnTo>
                  <a:lnTo>
                    <a:pt x="346196" y="158812"/>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0" name="Freeform: Shape 59">
              <a:extLst>
                <a:ext uri="{FF2B5EF4-FFF2-40B4-BE49-F238E27FC236}">
                  <a16:creationId xmlns:a16="http://schemas.microsoft.com/office/drawing/2014/main" id="{00000000-0008-0000-0D00-00003C000000}"/>
                </a:ext>
              </a:extLst>
            </xdr:cNvPr>
            <xdr:cNvSpPr/>
          </xdr:nvSpPr>
          <xdr:spPr>
            <a:xfrm>
              <a:off x="10432501" y="2981263"/>
              <a:ext cx="232198" cy="128843"/>
            </a:xfrm>
            <a:custGeom>
              <a:avLst/>
              <a:gdLst>
                <a:gd name="connsiteX0" fmla="*/ 211263 w 227440"/>
                <a:gd name="connsiteY0" fmla="*/ 126204 h 126203"/>
                <a:gd name="connsiteX1" fmla="*/ 227441 w 227440"/>
                <a:gd name="connsiteY1" fmla="*/ 0 h 126203"/>
                <a:gd name="connsiteX2" fmla="*/ 56801 w 227440"/>
                <a:gd name="connsiteY2" fmla="*/ 0 h 126203"/>
                <a:gd name="connsiteX3" fmla="*/ 0 w 227440"/>
                <a:gd name="connsiteY3" fmla="*/ 126204 h 126203"/>
                <a:gd name="connsiteX4" fmla="*/ 211263 w 227440"/>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27440" h="126203">
                  <a:moveTo>
                    <a:pt x="211263" y="126204"/>
                  </a:moveTo>
                  <a:lnTo>
                    <a:pt x="227441" y="0"/>
                  </a:lnTo>
                  <a:lnTo>
                    <a:pt x="56801" y="0"/>
                  </a:lnTo>
                  <a:lnTo>
                    <a:pt x="0" y="126204"/>
                  </a:lnTo>
                  <a:lnTo>
                    <a:pt x="211263" y="126204"/>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clientData/>
  </xdr:twoCellAnchor>
  <xdr:twoCellAnchor>
    <xdr:from>
      <xdr:col>1</xdr:col>
      <xdr:colOff>171264</xdr:colOff>
      <xdr:row>23</xdr:row>
      <xdr:rowOff>49677</xdr:rowOff>
    </xdr:from>
    <xdr:to>
      <xdr:col>1</xdr:col>
      <xdr:colOff>420967</xdr:colOff>
      <xdr:row>23</xdr:row>
      <xdr:rowOff>142500</xdr:rowOff>
    </xdr:to>
    <xdr:grpSp>
      <xdr:nvGrpSpPr>
        <xdr:cNvPr id="379" name="Group 378">
          <a:extLst>
            <a:ext uri="{FF2B5EF4-FFF2-40B4-BE49-F238E27FC236}">
              <a16:creationId xmlns:a16="http://schemas.microsoft.com/office/drawing/2014/main" id="{00000000-0008-0000-0D00-00007B010000}"/>
            </a:ext>
          </a:extLst>
        </xdr:cNvPr>
        <xdr:cNvGrpSpPr/>
      </xdr:nvGrpSpPr>
      <xdr:grpSpPr>
        <a:xfrm>
          <a:off x="1796117" y="5081118"/>
          <a:ext cx="249703" cy="92823"/>
          <a:chOff x="2380895" y="2086104"/>
          <a:chExt cx="657294" cy="479838"/>
        </a:xfrm>
      </xdr:grpSpPr>
      <xdr:sp macro="" textlink="">
        <xdr:nvSpPr>
          <xdr:cNvPr id="380" name="Rectangle 379">
            <a:extLst>
              <a:ext uri="{FF2B5EF4-FFF2-40B4-BE49-F238E27FC236}">
                <a16:creationId xmlns:a16="http://schemas.microsoft.com/office/drawing/2014/main" id="{00000000-0008-0000-0D00-00007C010000}"/>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381" name="Arrow: Right 380">
            <a:extLst>
              <a:ext uri="{FF2B5EF4-FFF2-40B4-BE49-F238E27FC236}">
                <a16:creationId xmlns:a16="http://schemas.microsoft.com/office/drawing/2014/main" id="{00000000-0008-0000-0D00-00007D010000}"/>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1</xdr:col>
      <xdr:colOff>145677</xdr:colOff>
      <xdr:row>21</xdr:row>
      <xdr:rowOff>41648</xdr:rowOff>
    </xdr:from>
    <xdr:to>
      <xdr:col>1</xdr:col>
      <xdr:colOff>344207</xdr:colOff>
      <xdr:row>21</xdr:row>
      <xdr:rowOff>156882</xdr:rowOff>
    </xdr:to>
    <xdr:grpSp>
      <xdr:nvGrpSpPr>
        <xdr:cNvPr id="382" name="Group 381">
          <a:extLst>
            <a:ext uri="{FF2B5EF4-FFF2-40B4-BE49-F238E27FC236}">
              <a16:creationId xmlns:a16="http://schemas.microsoft.com/office/drawing/2014/main" id="{00000000-0008-0000-0D00-00007E010000}"/>
            </a:ext>
          </a:extLst>
        </xdr:cNvPr>
        <xdr:cNvGrpSpPr/>
      </xdr:nvGrpSpPr>
      <xdr:grpSpPr>
        <a:xfrm>
          <a:off x="1770530" y="4692089"/>
          <a:ext cx="198530" cy="115234"/>
          <a:chOff x="1041239" y="1239474"/>
          <a:chExt cx="306094" cy="216270"/>
        </a:xfrm>
      </xdr:grpSpPr>
      <xdr:sp macro="" textlink="">
        <xdr:nvSpPr>
          <xdr:cNvPr id="383" name="Rectangle 382">
            <a:extLst>
              <a:ext uri="{FF2B5EF4-FFF2-40B4-BE49-F238E27FC236}">
                <a16:creationId xmlns:a16="http://schemas.microsoft.com/office/drawing/2014/main" id="{00000000-0008-0000-0D00-00007F010000}"/>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84" name="Arrow: Right 383">
            <a:extLst>
              <a:ext uri="{FF2B5EF4-FFF2-40B4-BE49-F238E27FC236}">
                <a16:creationId xmlns:a16="http://schemas.microsoft.com/office/drawing/2014/main" id="{00000000-0008-0000-0D00-000080010000}"/>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6</xdr:col>
      <xdr:colOff>163607</xdr:colOff>
      <xdr:row>21</xdr:row>
      <xdr:rowOff>40340</xdr:rowOff>
    </xdr:from>
    <xdr:to>
      <xdr:col>6</xdr:col>
      <xdr:colOff>362137</xdr:colOff>
      <xdr:row>21</xdr:row>
      <xdr:rowOff>155574</xdr:rowOff>
    </xdr:to>
    <xdr:grpSp>
      <xdr:nvGrpSpPr>
        <xdr:cNvPr id="385" name="Group 384">
          <a:extLst>
            <a:ext uri="{FF2B5EF4-FFF2-40B4-BE49-F238E27FC236}">
              <a16:creationId xmlns:a16="http://schemas.microsoft.com/office/drawing/2014/main" id="{00000000-0008-0000-0D00-000081010000}"/>
            </a:ext>
          </a:extLst>
        </xdr:cNvPr>
        <xdr:cNvGrpSpPr/>
      </xdr:nvGrpSpPr>
      <xdr:grpSpPr>
        <a:xfrm>
          <a:off x="5071783" y="4690781"/>
          <a:ext cx="198530" cy="115234"/>
          <a:chOff x="1041239" y="1239474"/>
          <a:chExt cx="306094" cy="216270"/>
        </a:xfrm>
      </xdr:grpSpPr>
      <xdr:sp macro="" textlink="">
        <xdr:nvSpPr>
          <xdr:cNvPr id="386" name="Rectangle 385">
            <a:extLst>
              <a:ext uri="{FF2B5EF4-FFF2-40B4-BE49-F238E27FC236}">
                <a16:creationId xmlns:a16="http://schemas.microsoft.com/office/drawing/2014/main" id="{00000000-0008-0000-0D00-000082010000}"/>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87" name="Arrow: Right 386">
            <a:extLst>
              <a:ext uri="{FF2B5EF4-FFF2-40B4-BE49-F238E27FC236}">
                <a16:creationId xmlns:a16="http://schemas.microsoft.com/office/drawing/2014/main" id="{00000000-0008-0000-0D00-000083010000}"/>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16</xdr:col>
      <xdr:colOff>163607</xdr:colOff>
      <xdr:row>21</xdr:row>
      <xdr:rowOff>40340</xdr:rowOff>
    </xdr:from>
    <xdr:to>
      <xdr:col>16</xdr:col>
      <xdr:colOff>362137</xdr:colOff>
      <xdr:row>21</xdr:row>
      <xdr:rowOff>155574</xdr:rowOff>
    </xdr:to>
    <xdr:grpSp>
      <xdr:nvGrpSpPr>
        <xdr:cNvPr id="388" name="Group 387">
          <a:extLst>
            <a:ext uri="{FF2B5EF4-FFF2-40B4-BE49-F238E27FC236}">
              <a16:creationId xmlns:a16="http://schemas.microsoft.com/office/drawing/2014/main" id="{00000000-0008-0000-0D00-000084010000}"/>
            </a:ext>
          </a:extLst>
        </xdr:cNvPr>
        <xdr:cNvGrpSpPr/>
      </xdr:nvGrpSpPr>
      <xdr:grpSpPr>
        <a:xfrm>
          <a:off x="13666695" y="4690781"/>
          <a:ext cx="198530" cy="115234"/>
          <a:chOff x="1041239" y="1239474"/>
          <a:chExt cx="306094" cy="216270"/>
        </a:xfrm>
      </xdr:grpSpPr>
      <xdr:sp macro="" textlink="">
        <xdr:nvSpPr>
          <xdr:cNvPr id="389" name="Rectangle 388">
            <a:extLst>
              <a:ext uri="{FF2B5EF4-FFF2-40B4-BE49-F238E27FC236}">
                <a16:creationId xmlns:a16="http://schemas.microsoft.com/office/drawing/2014/main" id="{00000000-0008-0000-0D00-000085010000}"/>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90" name="Arrow: Right 389">
            <a:extLst>
              <a:ext uri="{FF2B5EF4-FFF2-40B4-BE49-F238E27FC236}">
                <a16:creationId xmlns:a16="http://schemas.microsoft.com/office/drawing/2014/main" id="{00000000-0008-0000-0D00-000086010000}"/>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21</xdr:col>
      <xdr:colOff>173505</xdr:colOff>
      <xdr:row>21</xdr:row>
      <xdr:rowOff>29507</xdr:rowOff>
    </xdr:from>
    <xdr:to>
      <xdr:col>21</xdr:col>
      <xdr:colOff>365685</xdr:colOff>
      <xdr:row>21</xdr:row>
      <xdr:rowOff>144741</xdr:rowOff>
    </xdr:to>
    <xdr:grpSp>
      <xdr:nvGrpSpPr>
        <xdr:cNvPr id="391" name="Group 390">
          <a:extLst>
            <a:ext uri="{FF2B5EF4-FFF2-40B4-BE49-F238E27FC236}">
              <a16:creationId xmlns:a16="http://schemas.microsoft.com/office/drawing/2014/main" id="{00000000-0008-0000-0D00-000087010000}"/>
            </a:ext>
          </a:extLst>
        </xdr:cNvPr>
        <xdr:cNvGrpSpPr/>
      </xdr:nvGrpSpPr>
      <xdr:grpSpPr>
        <a:xfrm>
          <a:off x="17721917" y="4679948"/>
          <a:ext cx="192180" cy="115234"/>
          <a:chOff x="1041239" y="1239474"/>
          <a:chExt cx="306094" cy="216270"/>
        </a:xfrm>
      </xdr:grpSpPr>
      <xdr:sp macro="" textlink="">
        <xdr:nvSpPr>
          <xdr:cNvPr id="392" name="Rectangle 391">
            <a:extLst>
              <a:ext uri="{FF2B5EF4-FFF2-40B4-BE49-F238E27FC236}">
                <a16:creationId xmlns:a16="http://schemas.microsoft.com/office/drawing/2014/main" id="{00000000-0008-0000-0D00-000088010000}"/>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93" name="Arrow: Right 392">
            <a:extLst>
              <a:ext uri="{FF2B5EF4-FFF2-40B4-BE49-F238E27FC236}">
                <a16:creationId xmlns:a16="http://schemas.microsoft.com/office/drawing/2014/main" id="{00000000-0008-0000-0D00-000089010000}"/>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26</xdr:col>
      <xdr:colOff>181537</xdr:colOff>
      <xdr:row>21</xdr:row>
      <xdr:rowOff>43888</xdr:rowOff>
    </xdr:from>
    <xdr:to>
      <xdr:col>26</xdr:col>
      <xdr:colOff>380067</xdr:colOff>
      <xdr:row>21</xdr:row>
      <xdr:rowOff>159122</xdr:rowOff>
    </xdr:to>
    <xdr:grpSp>
      <xdr:nvGrpSpPr>
        <xdr:cNvPr id="394" name="Group 393">
          <a:extLst>
            <a:ext uri="{FF2B5EF4-FFF2-40B4-BE49-F238E27FC236}">
              <a16:creationId xmlns:a16="http://schemas.microsoft.com/office/drawing/2014/main" id="{00000000-0008-0000-0D00-00008A010000}"/>
            </a:ext>
          </a:extLst>
        </xdr:cNvPr>
        <xdr:cNvGrpSpPr/>
      </xdr:nvGrpSpPr>
      <xdr:grpSpPr>
        <a:xfrm>
          <a:off x="22167478" y="4694329"/>
          <a:ext cx="198530" cy="115234"/>
          <a:chOff x="1041239" y="1239474"/>
          <a:chExt cx="306094" cy="216270"/>
        </a:xfrm>
      </xdr:grpSpPr>
      <xdr:sp macro="" textlink="">
        <xdr:nvSpPr>
          <xdr:cNvPr id="395" name="Rectangle 394">
            <a:extLst>
              <a:ext uri="{FF2B5EF4-FFF2-40B4-BE49-F238E27FC236}">
                <a16:creationId xmlns:a16="http://schemas.microsoft.com/office/drawing/2014/main" id="{00000000-0008-0000-0D00-00008B010000}"/>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96" name="Arrow: Right 395">
            <a:extLst>
              <a:ext uri="{FF2B5EF4-FFF2-40B4-BE49-F238E27FC236}">
                <a16:creationId xmlns:a16="http://schemas.microsoft.com/office/drawing/2014/main" id="{00000000-0008-0000-0D00-00008C010000}"/>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31</xdr:col>
      <xdr:colOff>181537</xdr:colOff>
      <xdr:row>21</xdr:row>
      <xdr:rowOff>43888</xdr:rowOff>
    </xdr:from>
    <xdr:to>
      <xdr:col>31</xdr:col>
      <xdr:colOff>380067</xdr:colOff>
      <xdr:row>21</xdr:row>
      <xdr:rowOff>159122</xdr:rowOff>
    </xdr:to>
    <xdr:grpSp>
      <xdr:nvGrpSpPr>
        <xdr:cNvPr id="397" name="Group 396">
          <a:extLst>
            <a:ext uri="{FF2B5EF4-FFF2-40B4-BE49-F238E27FC236}">
              <a16:creationId xmlns:a16="http://schemas.microsoft.com/office/drawing/2014/main" id="{00000000-0008-0000-0D00-00008D010000}"/>
            </a:ext>
          </a:extLst>
        </xdr:cNvPr>
        <xdr:cNvGrpSpPr/>
      </xdr:nvGrpSpPr>
      <xdr:grpSpPr>
        <a:xfrm>
          <a:off x="27210125" y="4694329"/>
          <a:ext cx="198530" cy="115234"/>
          <a:chOff x="1041239" y="1239474"/>
          <a:chExt cx="306094" cy="216270"/>
        </a:xfrm>
      </xdr:grpSpPr>
      <xdr:sp macro="" textlink="">
        <xdr:nvSpPr>
          <xdr:cNvPr id="398" name="Rectangle 397">
            <a:extLst>
              <a:ext uri="{FF2B5EF4-FFF2-40B4-BE49-F238E27FC236}">
                <a16:creationId xmlns:a16="http://schemas.microsoft.com/office/drawing/2014/main" id="{00000000-0008-0000-0D00-00008E010000}"/>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99" name="Arrow: Right 398">
            <a:extLst>
              <a:ext uri="{FF2B5EF4-FFF2-40B4-BE49-F238E27FC236}">
                <a16:creationId xmlns:a16="http://schemas.microsoft.com/office/drawing/2014/main" id="{00000000-0008-0000-0D00-00008F010000}"/>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36</xdr:col>
      <xdr:colOff>191436</xdr:colOff>
      <xdr:row>21</xdr:row>
      <xdr:rowOff>36230</xdr:rowOff>
    </xdr:from>
    <xdr:to>
      <xdr:col>36</xdr:col>
      <xdr:colOff>389966</xdr:colOff>
      <xdr:row>21</xdr:row>
      <xdr:rowOff>148289</xdr:rowOff>
    </xdr:to>
    <xdr:grpSp>
      <xdr:nvGrpSpPr>
        <xdr:cNvPr id="400" name="Group 399">
          <a:extLst>
            <a:ext uri="{FF2B5EF4-FFF2-40B4-BE49-F238E27FC236}">
              <a16:creationId xmlns:a16="http://schemas.microsoft.com/office/drawing/2014/main" id="{00000000-0008-0000-0D00-000090010000}"/>
            </a:ext>
          </a:extLst>
        </xdr:cNvPr>
        <xdr:cNvGrpSpPr/>
      </xdr:nvGrpSpPr>
      <xdr:grpSpPr>
        <a:xfrm>
          <a:off x="31803230" y="4686671"/>
          <a:ext cx="198530" cy="112059"/>
          <a:chOff x="1041239" y="1239474"/>
          <a:chExt cx="306094" cy="216270"/>
        </a:xfrm>
      </xdr:grpSpPr>
      <xdr:sp macro="" textlink="">
        <xdr:nvSpPr>
          <xdr:cNvPr id="401" name="Rectangle 400">
            <a:extLst>
              <a:ext uri="{FF2B5EF4-FFF2-40B4-BE49-F238E27FC236}">
                <a16:creationId xmlns:a16="http://schemas.microsoft.com/office/drawing/2014/main" id="{00000000-0008-0000-0D00-000091010000}"/>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402" name="Arrow: Right 401">
            <a:extLst>
              <a:ext uri="{FF2B5EF4-FFF2-40B4-BE49-F238E27FC236}">
                <a16:creationId xmlns:a16="http://schemas.microsoft.com/office/drawing/2014/main" id="{00000000-0008-0000-0D00-000092010000}"/>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6</xdr:col>
      <xdr:colOff>171264</xdr:colOff>
      <xdr:row>29</xdr:row>
      <xdr:rowOff>46502</xdr:rowOff>
    </xdr:from>
    <xdr:to>
      <xdr:col>6</xdr:col>
      <xdr:colOff>420967</xdr:colOff>
      <xdr:row>29</xdr:row>
      <xdr:rowOff>145675</xdr:rowOff>
    </xdr:to>
    <xdr:grpSp>
      <xdr:nvGrpSpPr>
        <xdr:cNvPr id="403" name="Group 402">
          <a:extLst>
            <a:ext uri="{FF2B5EF4-FFF2-40B4-BE49-F238E27FC236}">
              <a16:creationId xmlns:a16="http://schemas.microsoft.com/office/drawing/2014/main" id="{00000000-0008-0000-0D00-000093010000}"/>
            </a:ext>
          </a:extLst>
        </xdr:cNvPr>
        <xdr:cNvGrpSpPr/>
      </xdr:nvGrpSpPr>
      <xdr:grpSpPr>
        <a:xfrm>
          <a:off x="5079440" y="6232149"/>
          <a:ext cx="249703" cy="99173"/>
          <a:chOff x="2380895" y="2086104"/>
          <a:chExt cx="657294" cy="479838"/>
        </a:xfrm>
      </xdr:grpSpPr>
      <xdr:sp macro="" textlink="">
        <xdr:nvSpPr>
          <xdr:cNvPr id="404" name="Rectangle 403">
            <a:extLst>
              <a:ext uri="{FF2B5EF4-FFF2-40B4-BE49-F238E27FC236}">
                <a16:creationId xmlns:a16="http://schemas.microsoft.com/office/drawing/2014/main" id="{00000000-0008-0000-0D00-000094010000}"/>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405" name="Arrow: Right 404">
            <a:extLst>
              <a:ext uri="{FF2B5EF4-FFF2-40B4-BE49-F238E27FC236}">
                <a16:creationId xmlns:a16="http://schemas.microsoft.com/office/drawing/2014/main" id="{00000000-0008-0000-0D00-000095010000}"/>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16</xdr:col>
      <xdr:colOff>171264</xdr:colOff>
      <xdr:row>28</xdr:row>
      <xdr:rowOff>49677</xdr:rowOff>
    </xdr:from>
    <xdr:to>
      <xdr:col>16</xdr:col>
      <xdr:colOff>420967</xdr:colOff>
      <xdr:row>28</xdr:row>
      <xdr:rowOff>142500</xdr:rowOff>
    </xdr:to>
    <xdr:grpSp>
      <xdr:nvGrpSpPr>
        <xdr:cNvPr id="406" name="Group 405">
          <a:extLst>
            <a:ext uri="{FF2B5EF4-FFF2-40B4-BE49-F238E27FC236}">
              <a16:creationId xmlns:a16="http://schemas.microsoft.com/office/drawing/2014/main" id="{00000000-0008-0000-0D00-000096010000}"/>
            </a:ext>
          </a:extLst>
        </xdr:cNvPr>
        <xdr:cNvGrpSpPr/>
      </xdr:nvGrpSpPr>
      <xdr:grpSpPr>
        <a:xfrm>
          <a:off x="13674352" y="6044824"/>
          <a:ext cx="249703" cy="92823"/>
          <a:chOff x="2380895" y="2086104"/>
          <a:chExt cx="657294" cy="479838"/>
        </a:xfrm>
      </xdr:grpSpPr>
      <xdr:sp macro="" textlink="">
        <xdr:nvSpPr>
          <xdr:cNvPr id="407" name="Rectangle 406">
            <a:extLst>
              <a:ext uri="{FF2B5EF4-FFF2-40B4-BE49-F238E27FC236}">
                <a16:creationId xmlns:a16="http://schemas.microsoft.com/office/drawing/2014/main" id="{00000000-0008-0000-0D00-000097010000}"/>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408" name="Arrow: Right 407">
            <a:extLst>
              <a:ext uri="{FF2B5EF4-FFF2-40B4-BE49-F238E27FC236}">
                <a16:creationId xmlns:a16="http://schemas.microsoft.com/office/drawing/2014/main" id="{00000000-0008-0000-0D00-000098010000}"/>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21</xdr:col>
      <xdr:colOff>171264</xdr:colOff>
      <xdr:row>30</xdr:row>
      <xdr:rowOff>46502</xdr:rowOff>
    </xdr:from>
    <xdr:to>
      <xdr:col>21</xdr:col>
      <xdr:colOff>420967</xdr:colOff>
      <xdr:row>30</xdr:row>
      <xdr:rowOff>145675</xdr:rowOff>
    </xdr:to>
    <xdr:grpSp>
      <xdr:nvGrpSpPr>
        <xdr:cNvPr id="409" name="Group 408">
          <a:extLst>
            <a:ext uri="{FF2B5EF4-FFF2-40B4-BE49-F238E27FC236}">
              <a16:creationId xmlns:a16="http://schemas.microsoft.com/office/drawing/2014/main" id="{00000000-0008-0000-0D00-000099010000}"/>
            </a:ext>
          </a:extLst>
        </xdr:cNvPr>
        <xdr:cNvGrpSpPr/>
      </xdr:nvGrpSpPr>
      <xdr:grpSpPr>
        <a:xfrm>
          <a:off x="17719676" y="6422649"/>
          <a:ext cx="249703" cy="99173"/>
          <a:chOff x="2380895" y="2086104"/>
          <a:chExt cx="657294" cy="479838"/>
        </a:xfrm>
      </xdr:grpSpPr>
      <xdr:sp macro="" textlink="">
        <xdr:nvSpPr>
          <xdr:cNvPr id="410" name="Rectangle 409">
            <a:extLst>
              <a:ext uri="{FF2B5EF4-FFF2-40B4-BE49-F238E27FC236}">
                <a16:creationId xmlns:a16="http://schemas.microsoft.com/office/drawing/2014/main" id="{00000000-0008-0000-0D00-00009A010000}"/>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411" name="Arrow: Right 410">
            <a:extLst>
              <a:ext uri="{FF2B5EF4-FFF2-40B4-BE49-F238E27FC236}">
                <a16:creationId xmlns:a16="http://schemas.microsoft.com/office/drawing/2014/main" id="{00000000-0008-0000-0D00-00009B010000}"/>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26</xdr:col>
      <xdr:colOff>171264</xdr:colOff>
      <xdr:row>44</xdr:row>
      <xdr:rowOff>49677</xdr:rowOff>
    </xdr:from>
    <xdr:to>
      <xdr:col>26</xdr:col>
      <xdr:colOff>420967</xdr:colOff>
      <xdr:row>44</xdr:row>
      <xdr:rowOff>142500</xdr:rowOff>
    </xdr:to>
    <xdr:grpSp>
      <xdr:nvGrpSpPr>
        <xdr:cNvPr id="412" name="Group 411">
          <a:extLst>
            <a:ext uri="{FF2B5EF4-FFF2-40B4-BE49-F238E27FC236}">
              <a16:creationId xmlns:a16="http://schemas.microsoft.com/office/drawing/2014/main" id="{00000000-0008-0000-0D00-00009C010000}"/>
            </a:ext>
          </a:extLst>
        </xdr:cNvPr>
        <xdr:cNvGrpSpPr/>
      </xdr:nvGrpSpPr>
      <xdr:grpSpPr>
        <a:xfrm>
          <a:off x="22157205" y="9115236"/>
          <a:ext cx="249703" cy="92823"/>
          <a:chOff x="2380895" y="2086104"/>
          <a:chExt cx="657294" cy="479838"/>
        </a:xfrm>
      </xdr:grpSpPr>
      <xdr:sp macro="" textlink="">
        <xdr:nvSpPr>
          <xdr:cNvPr id="413" name="Rectangle 412">
            <a:extLst>
              <a:ext uri="{FF2B5EF4-FFF2-40B4-BE49-F238E27FC236}">
                <a16:creationId xmlns:a16="http://schemas.microsoft.com/office/drawing/2014/main" id="{00000000-0008-0000-0D00-00009D010000}"/>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414" name="Arrow: Right 413">
            <a:extLst>
              <a:ext uri="{FF2B5EF4-FFF2-40B4-BE49-F238E27FC236}">
                <a16:creationId xmlns:a16="http://schemas.microsoft.com/office/drawing/2014/main" id="{00000000-0008-0000-0D00-00009E010000}"/>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31</xdr:col>
      <xdr:colOff>171264</xdr:colOff>
      <xdr:row>50</xdr:row>
      <xdr:rowOff>46502</xdr:rowOff>
    </xdr:from>
    <xdr:to>
      <xdr:col>31</xdr:col>
      <xdr:colOff>420967</xdr:colOff>
      <xdr:row>50</xdr:row>
      <xdr:rowOff>145675</xdr:rowOff>
    </xdr:to>
    <xdr:grpSp>
      <xdr:nvGrpSpPr>
        <xdr:cNvPr id="415" name="Group 414">
          <a:extLst>
            <a:ext uri="{FF2B5EF4-FFF2-40B4-BE49-F238E27FC236}">
              <a16:creationId xmlns:a16="http://schemas.microsoft.com/office/drawing/2014/main" id="{00000000-0008-0000-0D00-00009F010000}"/>
            </a:ext>
          </a:extLst>
        </xdr:cNvPr>
        <xdr:cNvGrpSpPr/>
      </xdr:nvGrpSpPr>
      <xdr:grpSpPr>
        <a:xfrm>
          <a:off x="27199852" y="10266267"/>
          <a:ext cx="249703" cy="99173"/>
          <a:chOff x="2380895" y="2086104"/>
          <a:chExt cx="657294" cy="479838"/>
        </a:xfrm>
      </xdr:grpSpPr>
      <xdr:sp macro="" textlink="">
        <xdr:nvSpPr>
          <xdr:cNvPr id="416" name="Rectangle 415">
            <a:extLst>
              <a:ext uri="{FF2B5EF4-FFF2-40B4-BE49-F238E27FC236}">
                <a16:creationId xmlns:a16="http://schemas.microsoft.com/office/drawing/2014/main" id="{00000000-0008-0000-0D00-0000A0010000}"/>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417" name="Arrow: Right 416">
            <a:extLst>
              <a:ext uri="{FF2B5EF4-FFF2-40B4-BE49-F238E27FC236}">
                <a16:creationId xmlns:a16="http://schemas.microsoft.com/office/drawing/2014/main" id="{00000000-0008-0000-0D00-0000A1010000}"/>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36</xdr:col>
      <xdr:colOff>171264</xdr:colOff>
      <xdr:row>45</xdr:row>
      <xdr:rowOff>49677</xdr:rowOff>
    </xdr:from>
    <xdr:to>
      <xdr:col>36</xdr:col>
      <xdr:colOff>420967</xdr:colOff>
      <xdr:row>45</xdr:row>
      <xdr:rowOff>142500</xdr:rowOff>
    </xdr:to>
    <xdr:grpSp>
      <xdr:nvGrpSpPr>
        <xdr:cNvPr id="418" name="Group 417">
          <a:extLst>
            <a:ext uri="{FF2B5EF4-FFF2-40B4-BE49-F238E27FC236}">
              <a16:creationId xmlns:a16="http://schemas.microsoft.com/office/drawing/2014/main" id="{00000000-0008-0000-0D00-0000A2010000}"/>
            </a:ext>
          </a:extLst>
        </xdr:cNvPr>
        <xdr:cNvGrpSpPr/>
      </xdr:nvGrpSpPr>
      <xdr:grpSpPr>
        <a:xfrm>
          <a:off x="31783058" y="9305736"/>
          <a:ext cx="249703" cy="92823"/>
          <a:chOff x="2380895" y="2086104"/>
          <a:chExt cx="657294" cy="479838"/>
        </a:xfrm>
      </xdr:grpSpPr>
      <xdr:sp macro="" textlink="">
        <xdr:nvSpPr>
          <xdr:cNvPr id="419" name="Rectangle 418">
            <a:extLst>
              <a:ext uri="{FF2B5EF4-FFF2-40B4-BE49-F238E27FC236}">
                <a16:creationId xmlns:a16="http://schemas.microsoft.com/office/drawing/2014/main" id="{00000000-0008-0000-0D00-0000A3010000}"/>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420" name="Arrow: Right 419">
            <a:extLst>
              <a:ext uri="{FF2B5EF4-FFF2-40B4-BE49-F238E27FC236}">
                <a16:creationId xmlns:a16="http://schemas.microsoft.com/office/drawing/2014/main" id="{00000000-0008-0000-0D00-0000A4010000}"/>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1</xdr:col>
      <xdr:colOff>22421</xdr:colOff>
      <xdr:row>11</xdr:row>
      <xdr:rowOff>2</xdr:rowOff>
    </xdr:from>
    <xdr:to>
      <xdr:col>2</xdr:col>
      <xdr:colOff>109682</xdr:colOff>
      <xdr:row>20</xdr:row>
      <xdr:rowOff>4331</xdr:rowOff>
    </xdr:to>
    <xdr:grpSp>
      <xdr:nvGrpSpPr>
        <xdr:cNvPr id="478" name="Group 477">
          <a:extLst>
            <a:ext uri="{FF2B5EF4-FFF2-40B4-BE49-F238E27FC236}">
              <a16:creationId xmlns:a16="http://schemas.microsoft.com/office/drawing/2014/main" id="{00000000-0008-0000-0D00-0000DE010000}"/>
            </a:ext>
          </a:extLst>
        </xdr:cNvPr>
        <xdr:cNvGrpSpPr/>
      </xdr:nvGrpSpPr>
      <xdr:grpSpPr>
        <a:xfrm>
          <a:off x="1647274" y="2734237"/>
          <a:ext cx="569114" cy="1730035"/>
          <a:chOff x="1641671" y="2710297"/>
          <a:chExt cx="572170" cy="1718829"/>
        </a:xfrm>
      </xdr:grpSpPr>
      <xdr:pic>
        <xdr:nvPicPr>
          <xdr:cNvPr id="69" name="Picture 68">
            <a:extLst>
              <a:ext uri="{FF2B5EF4-FFF2-40B4-BE49-F238E27FC236}">
                <a16:creationId xmlns:a16="http://schemas.microsoft.com/office/drawing/2014/main" id="{00000000-0008-0000-0D00-00004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Graphic 4" descr="Sustainability">
            <a:extLst>
              <a:ext uri="{FF2B5EF4-FFF2-40B4-BE49-F238E27FC236}">
                <a16:creationId xmlns:a16="http://schemas.microsoft.com/office/drawing/2014/main" id="{00000000-0008-0000-0D00-00004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477" name="Group 476">
            <a:extLst>
              <a:ext uri="{FF2B5EF4-FFF2-40B4-BE49-F238E27FC236}">
                <a16:creationId xmlns:a16="http://schemas.microsoft.com/office/drawing/2014/main" id="{00000000-0008-0000-0D00-0000DD010000}"/>
              </a:ext>
            </a:extLst>
          </xdr:cNvPr>
          <xdr:cNvGrpSpPr/>
        </xdr:nvGrpSpPr>
        <xdr:grpSpPr>
          <a:xfrm>
            <a:off x="1641671" y="2920347"/>
            <a:ext cx="572170" cy="1139745"/>
            <a:chOff x="1641671" y="2920347"/>
            <a:chExt cx="572170" cy="1139745"/>
          </a:xfrm>
        </xdr:grpSpPr>
        <xdr:grpSp>
          <xdr:nvGrpSpPr>
            <xdr:cNvPr id="115" name="Group 114">
              <a:extLst>
                <a:ext uri="{FF2B5EF4-FFF2-40B4-BE49-F238E27FC236}">
                  <a16:creationId xmlns:a16="http://schemas.microsoft.com/office/drawing/2014/main" id="{00000000-0008-0000-0D00-000073000000}"/>
                </a:ext>
              </a:extLst>
            </xdr:cNvPr>
            <xdr:cNvGrpSpPr/>
          </xdr:nvGrpSpPr>
          <xdr:grpSpPr>
            <a:xfrm>
              <a:off x="1743651" y="3094862"/>
              <a:ext cx="324687" cy="190299"/>
              <a:chOff x="6257925" y="3439792"/>
              <a:chExt cx="324687" cy="180784"/>
            </a:xfrm>
          </xdr:grpSpPr>
          <xdr:pic>
            <xdr:nvPicPr>
              <xdr:cNvPr id="117" name="Graphic 116" descr="Oil Barrel with solid fill">
                <a:extLst>
                  <a:ext uri="{FF2B5EF4-FFF2-40B4-BE49-F238E27FC236}">
                    <a16:creationId xmlns:a16="http://schemas.microsoft.com/office/drawing/2014/main" id="{00000000-0008-0000-0D00-00007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118" name="Graphic 117" descr="Oil Barrel with solid fill">
                <a:extLst>
                  <a:ext uri="{FF2B5EF4-FFF2-40B4-BE49-F238E27FC236}">
                    <a16:creationId xmlns:a16="http://schemas.microsoft.com/office/drawing/2014/main" id="{00000000-0008-0000-0D00-00007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114" name="Graphic 113" descr="Radioactive with solid fill">
              <a:extLst>
                <a:ext uri="{FF2B5EF4-FFF2-40B4-BE49-F238E27FC236}">
                  <a16:creationId xmlns:a16="http://schemas.microsoft.com/office/drawing/2014/main" id="{00000000-0008-0000-0D00-00007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96" name="Group 95">
              <a:extLst>
                <a:ext uri="{FF2B5EF4-FFF2-40B4-BE49-F238E27FC236}">
                  <a16:creationId xmlns:a16="http://schemas.microsoft.com/office/drawing/2014/main" id="{00000000-0008-0000-0D00-000060000000}"/>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108" name="Freeform: Shape 107">
                <a:extLst>
                  <a:ext uri="{FF2B5EF4-FFF2-40B4-BE49-F238E27FC236}">
                    <a16:creationId xmlns:a16="http://schemas.microsoft.com/office/drawing/2014/main" id="{00000000-0008-0000-0D00-00006C000000}"/>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109" name="Freeform: Shape 108">
                <a:extLst>
                  <a:ext uri="{FF2B5EF4-FFF2-40B4-BE49-F238E27FC236}">
                    <a16:creationId xmlns:a16="http://schemas.microsoft.com/office/drawing/2014/main" id="{00000000-0008-0000-0D00-00006D000000}"/>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110" name="Freeform: Shape 109">
                <a:extLst>
                  <a:ext uri="{FF2B5EF4-FFF2-40B4-BE49-F238E27FC236}">
                    <a16:creationId xmlns:a16="http://schemas.microsoft.com/office/drawing/2014/main" id="{00000000-0008-0000-0D00-00006E000000}"/>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473" name="Group 472">
              <a:extLst>
                <a:ext uri="{FF2B5EF4-FFF2-40B4-BE49-F238E27FC236}">
                  <a16:creationId xmlns:a16="http://schemas.microsoft.com/office/drawing/2014/main" id="{00000000-0008-0000-0D00-0000D9010000}"/>
                </a:ext>
              </a:extLst>
            </xdr:cNvPr>
            <xdr:cNvGrpSpPr/>
          </xdr:nvGrpSpPr>
          <xdr:grpSpPr>
            <a:xfrm>
              <a:off x="1641671" y="3850936"/>
              <a:ext cx="572170" cy="209156"/>
              <a:chOff x="1576728" y="6574220"/>
              <a:chExt cx="572170" cy="209156"/>
            </a:xfrm>
          </xdr:grpSpPr>
          <xdr:pic>
            <xdr:nvPicPr>
              <xdr:cNvPr id="113" name="Picture 112" descr="Outline geothermal energy icon isolated black Vector Image">
                <a:extLst>
                  <a:ext uri="{FF2B5EF4-FFF2-40B4-BE49-F238E27FC236}">
                    <a16:creationId xmlns:a16="http://schemas.microsoft.com/office/drawing/2014/main" id="{00000000-0008-0000-0D00-000071000000}"/>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97" name="Group 96">
                <a:extLst>
                  <a:ext uri="{FF2B5EF4-FFF2-40B4-BE49-F238E27FC236}">
                    <a16:creationId xmlns:a16="http://schemas.microsoft.com/office/drawing/2014/main" id="{00000000-0008-0000-0D00-000061000000}"/>
                  </a:ext>
                </a:extLst>
              </xdr:cNvPr>
              <xdr:cNvGrpSpPr/>
            </xdr:nvGrpSpPr>
            <xdr:grpSpPr>
              <a:xfrm>
                <a:off x="1576728" y="6605260"/>
                <a:ext cx="139401" cy="164013"/>
                <a:chOff x="6140932" y="3337168"/>
                <a:chExt cx="752033" cy="877177"/>
              </a:xfrm>
            </xdr:grpSpPr>
            <xdr:sp macro="" textlink="">
              <xdr:nvSpPr>
                <xdr:cNvPr id="98" name="Freeform: Shape 97">
                  <a:extLst>
                    <a:ext uri="{FF2B5EF4-FFF2-40B4-BE49-F238E27FC236}">
                      <a16:creationId xmlns:a16="http://schemas.microsoft.com/office/drawing/2014/main" id="{00000000-0008-0000-0D00-000062000000}"/>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9" name="Freeform: Shape 98">
                  <a:extLst>
                    <a:ext uri="{FF2B5EF4-FFF2-40B4-BE49-F238E27FC236}">
                      <a16:creationId xmlns:a16="http://schemas.microsoft.com/office/drawing/2014/main" id="{00000000-0008-0000-0D00-000063000000}"/>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0" name="Freeform: Shape 99">
                  <a:extLst>
                    <a:ext uri="{FF2B5EF4-FFF2-40B4-BE49-F238E27FC236}">
                      <a16:creationId xmlns:a16="http://schemas.microsoft.com/office/drawing/2014/main" id="{00000000-0008-0000-0D00-000064000000}"/>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1" name="Freeform: Shape 100">
                  <a:extLst>
                    <a:ext uri="{FF2B5EF4-FFF2-40B4-BE49-F238E27FC236}">
                      <a16:creationId xmlns:a16="http://schemas.microsoft.com/office/drawing/2014/main" id="{00000000-0008-0000-0D00-000065000000}"/>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2" name="Freeform: Shape 101">
                  <a:extLst>
                    <a:ext uri="{FF2B5EF4-FFF2-40B4-BE49-F238E27FC236}">
                      <a16:creationId xmlns:a16="http://schemas.microsoft.com/office/drawing/2014/main" id="{00000000-0008-0000-0D00-000066000000}"/>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3" name="Freeform: Shape 102">
                  <a:extLst>
                    <a:ext uri="{FF2B5EF4-FFF2-40B4-BE49-F238E27FC236}">
                      <a16:creationId xmlns:a16="http://schemas.microsoft.com/office/drawing/2014/main" id="{00000000-0008-0000-0D00-000067000000}"/>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4" name="Freeform: Shape 103">
                  <a:extLst>
                    <a:ext uri="{FF2B5EF4-FFF2-40B4-BE49-F238E27FC236}">
                      <a16:creationId xmlns:a16="http://schemas.microsoft.com/office/drawing/2014/main" id="{00000000-0008-0000-0D00-000068000000}"/>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5" name="Freeform: Shape 104">
                  <a:extLst>
                    <a:ext uri="{FF2B5EF4-FFF2-40B4-BE49-F238E27FC236}">
                      <a16:creationId xmlns:a16="http://schemas.microsoft.com/office/drawing/2014/main" id="{00000000-0008-0000-0D00-000069000000}"/>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6" name="Freeform: Shape 105">
                  <a:extLst>
                    <a:ext uri="{FF2B5EF4-FFF2-40B4-BE49-F238E27FC236}">
                      <a16:creationId xmlns:a16="http://schemas.microsoft.com/office/drawing/2014/main" id="{00000000-0008-0000-0D00-00006A000000}"/>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7" name="Freeform: Shape 106">
                  <a:extLst>
                    <a:ext uri="{FF2B5EF4-FFF2-40B4-BE49-F238E27FC236}">
                      <a16:creationId xmlns:a16="http://schemas.microsoft.com/office/drawing/2014/main" id="{00000000-0008-0000-0D00-00006B000000}"/>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75" name="Group 74">
                <a:extLst>
                  <a:ext uri="{FF2B5EF4-FFF2-40B4-BE49-F238E27FC236}">
                    <a16:creationId xmlns:a16="http://schemas.microsoft.com/office/drawing/2014/main" id="{00000000-0008-0000-0D00-00004B000000}"/>
                  </a:ext>
                </a:extLst>
              </xdr:cNvPr>
              <xdr:cNvGrpSpPr/>
            </xdr:nvGrpSpPr>
            <xdr:grpSpPr>
              <a:xfrm>
                <a:off x="1744225" y="6590247"/>
                <a:ext cx="172680" cy="169356"/>
                <a:chOff x="5246544" y="2661039"/>
                <a:chExt cx="528834" cy="505485"/>
              </a:xfrm>
            </xdr:grpSpPr>
            <xdr:sp macro="" textlink="">
              <xdr:nvSpPr>
                <xdr:cNvPr id="77" name="Freeform: Shape 76">
                  <a:extLst>
                    <a:ext uri="{FF2B5EF4-FFF2-40B4-BE49-F238E27FC236}">
                      <a16:creationId xmlns:a16="http://schemas.microsoft.com/office/drawing/2014/main" id="{00000000-0008-0000-0D00-00004D000000}"/>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8" name="Freeform: Shape 77">
                  <a:extLst>
                    <a:ext uri="{FF2B5EF4-FFF2-40B4-BE49-F238E27FC236}">
                      <a16:creationId xmlns:a16="http://schemas.microsoft.com/office/drawing/2014/main" id="{00000000-0008-0000-0D00-00004E000000}"/>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9" name="Freeform: Shape 78">
                  <a:extLst>
                    <a:ext uri="{FF2B5EF4-FFF2-40B4-BE49-F238E27FC236}">
                      <a16:creationId xmlns:a16="http://schemas.microsoft.com/office/drawing/2014/main" id="{00000000-0008-0000-0D00-00004F000000}"/>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0" name="Freeform: Shape 79">
                  <a:extLst>
                    <a:ext uri="{FF2B5EF4-FFF2-40B4-BE49-F238E27FC236}">
                      <a16:creationId xmlns:a16="http://schemas.microsoft.com/office/drawing/2014/main" id="{00000000-0008-0000-0D00-000050000000}"/>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1" name="Freeform: Shape 80">
                  <a:extLst>
                    <a:ext uri="{FF2B5EF4-FFF2-40B4-BE49-F238E27FC236}">
                      <a16:creationId xmlns:a16="http://schemas.microsoft.com/office/drawing/2014/main" id="{00000000-0008-0000-0D00-000051000000}"/>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2" name="Freeform: Shape 81">
                  <a:extLst>
                    <a:ext uri="{FF2B5EF4-FFF2-40B4-BE49-F238E27FC236}">
                      <a16:creationId xmlns:a16="http://schemas.microsoft.com/office/drawing/2014/main" id="{00000000-0008-0000-0D00-000052000000}"/>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3" name="Freeform: Shape 82">
                  <a:extLst>
                    <a:ext uri="{FF2B5EF4-FFF2-40B4-BE49-F238E27FC236}">
                      <a16:creationId xmlns:a16="http://schemas.microsoft.com/office/drawing/2014/main" id="{00000000-0008-0000-0D00-000053000000}"/>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4" name="Freeform: Shape 83">
                  <a:extLst>
                    <a:ext uri="{FF2B5EF4-FFF2-40B4-BE49-F238E27FC236}">
                      <a16:creationId xmlns:a16="http://schemas.microsoft.com/office/drawing/2014/main" id="{00000000-0008-0000-0D00-000054000000}"/>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5" name="Freeform: Shape 84">
                  <a:extLst>
                    <a:ext uri="{FF2B5EF4-FFF2-40B4-BE49-F238E27FC236}">
                      <a16:creationId xmlns:a16="http://schemas.microsoft.com/office/drawing/2014/main" id="{00000000-0008-0000-0D00-000055000000}"/>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6" name="Freeform: Shape 85">
                  <a:extLst>
                    <a:ext uri="{FF2B5EF4-FFF2-40B4-BE49-F238E27FC236}">
                      <a16:creationId xmlns:a16="http://schemas.microsoft.com/office/drawing/2014/main" id="{00000000-0008-0000-0D00-000056000000}"/>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7" name="Freeform: Shape 86">
                  <a:extLst>
                    <a:ext uri="{FF2B5EF4-FFF2-40B4-BE49-F238E27FC236}">
                      <a16:creationId xmlns:a16="http://schemas.microsoft.com/office/drawing/2014/main" id="{00000000-0008-0000-0D00-000057000000}"/>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8" name="Freeform: Shape 87">
                  <a:extLst>
                    <a:ext uri="{FF2B5EF4-FFF2-40B4-BE49-F238E27FC236}">
                      <a16:creationId xmlns:a16="http://schemas.microsoft.com/office/drawing/2014/main" id="{00000000-0008-0000-0D00-000058000000}"/>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9" name="Freeform: Shape 88">
                  <a:extLst>
                    <a:ext uri="{FF2B5EF4-FFF2-40B4-BE49-F238E27FC236}">
                      <a16:creationId xmlns:a16="http://schemas.microsoft.com/office/drawing/2014/main" id="{00000000-0008-0000-0D00-000059000000}"/>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0" name="Freeform: Shape 89">
                  <a:extLst>
                    <a:ext uri="{FF2B5EF4-FFF2-40B4-BE49-F238E27FC236}">
                      <a16:creationId xmlns:a16="http://schemas.microsoft.com/office/drawing/2014/main" id="{00000000-0008-0000-0D00-00005A000000}"/>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1" name="Freeform: Shape 90">
                  <a:extLst>
                    <a:ext uri="{FF2B5EF4-FFF2-40B4-BE49-F238E27FC236}">
                      <a16:creationId xmlns:a16="http://schemas.microsoft.com/office/drawing/2014/main" id="{00000000-0008-0000-0D00-00005B000000}"/>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2" name="Freeform: Shape 91">
                  <a:extLst>
                    <a:ext uri="{FF2B5EF4-FFF2-40B4-BE49-F238E27FC236}">
                      <a16:creationId xmlns:a16="http://schemas.microsoft.com/office/drawing/2014/main" id="{00000000-0008-0000-0D00-00005C000000}"/>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3" name="Freeform: Shape 92">
                  <a:extLst>
                    <a:ext uri="{FF2B5EF4-FFF2-40B4-BE49-F238E27FC236}">
                      <a16:creationId xmlns:a16="http://schemas.microsoft.com/office/drawing/2014/main" id="{00000000-0008-0000-0D00-00005D000000}"/>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4" name="Freeform: Shape 93">
                  <a:extLst>
                    <a:ext uri="{FF2B5EF4-FFF2-40B4-BE49-F238E27FC236}">
                      <a16:creationId xmlns:a16="http://schemas.microsoft.com/office/drawing/2014/main" id="{00000000-0008-0000-0D00-00005E000000}"/>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5" name="Freeform: Shape 94">
                  <a:extLst>
                    <a:ext uri="{FF2B5EF4-FFF2-40B4-BE49-F238E27FC236}">
                      <a16:creationId xmlns:a16="http://schemas.microsoft.com/office/drawing/2014/main" id="{00000000-0008-0000-0D00-00005F000000}"/>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76" name="Graphic 2" descr="Fir tree">
              <a:extLst>
                <a:ext uri="{FF2B5EF4-FFF2-40B4-BE49-F238E27FC236}">
                  <a16:creationId xmlns:a16="http://schemas.microsoft.com/office/drawing/2014/main" id="{00000000-0008-0000-0D00-00004C000000}"/>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476" name="Group 475">
              <a:extLst>
                <a:ext uri="{FF2B5EF4-FFF2-40B4-BE49-F238E27FC236}">
                  <a16:creationId xmlns:a16="http://schemas.microsoft.com/office/drawing/2014/main" id="{00000000-0008-0000-0D00-0000DC010000}"/>
                </a:ext>
              </a:extLst>
            </xdr:cNvPr>
            <xdr:cNvGrpSpPr/>
          </xdr:nvGrpSpPr>
          <xdr:grpSpPr>
            <a:xfrm>
              <a:off x="1795937" y="2920347"/>
              <a:ext cx="234619" cy="153814"/>
              <a:chOff x="1834903" y="4357756"/>
              <a:chExt cx="234619" cy="153814"/>
            </a:xfrm>
          </xdr:grpSpPr>
          <xdr:pic>
            <xdr:nvPicPr>
              <xdr:cNvPr id="474" name="Graphic 473" descr="Deciduous tree with solid fill">
                <a:extLst>
                  <a:ext uri="{FF2B5EF4-FFF2-40B4-BE49-F238E27FC236}">
                    <a16:creationId xmlns:a16="http://schemas.microsoft.com/office/drawing/2014/main" id="{00000000-0008-0000-0D00-0000DA01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475" name="Graphic 474" descr="Deciduous tree with solid fill">
                <a:extLst>
                  <a:ext uri="{FF2B5EF4-FFF2-40B4-BE49-F238E27FC236}">
                    <a16:creationId xmlns:a16="http://schemas.microsoft.com/office/drawing/2014/main" id="{00000000-0008-0000-0D00-0000DB01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xdr:from>
      <xdr:col>6</xdr:col>
      <xdr:colOff>18957</xdr:colOff>
      <xdr:row>11</xdr:row>
      <xdr:rowOff>5198</xdr:rowOff>
    </xdr:from>
    <xdr:to>
      <xdr:col>7</xdr:col>
      <xdr:colOff>106218</xdr:colOff>
      <xdr:row>20</xdr:row>
      <xdr:rowOff>9527</xdr:rowOff>
    </xdr:to>
    <xdr:grpSp>
      <xdr:nvGrpSpPr>
        <xdr:cNvPr id="479" name="Group 478">
          <a:extLst>
            <a:ext uri="{FF2B5EF4-FFF2-40B4-BE49-F238E27FC236}">
              <a16:creationId xmlns:a16="http://schemas.microsoft.com/office/drawing/2014/main" id="{00000000-0008-0000-0D00-0000DF010000}"/>
            </a:ext>
          </a:extLst>
        </xdr:cNvPr>
        <xdr:cNvGrpSpPr/>
      </xdr:nvGrpSpPr>
      <xdr:grpSpPr>
        <a:xfrm>
          <a:off x="4927133" y="2739433"/>
          <a:ext cx="569114" cy="1730035"/>
          <a:chOff x="1641671" y="2710297"/>
          <a:chExt cx="572170" cy="1718829"/>
        </a:xfrm>
      </xdr:grpSpPr>
      <xdr:pic>
        <xdr:nvPicPr>
          <xdr:cNvPr id="480" name="Picture 479">
            <a:extLst>
              <a:ext uri="{FF2B5EF4-FFF2-40B4-BE49-F238E27FC236}">
                <a16:creationId xmlns:a16="http://schemas.microsoft.com/office/drawing/2014/main" id="{00000000-0008-0000-0D00-0000E0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1" name="Graphic 4" descr="Sustainability">
            <a:extLst>
              <a:ext uri="{FF2B5EF4-FFF2-40B4-BE49-F238E27FC236}">
                <a16:creationId xmlns:a16="http://schemas.microsoft.com/office/drawing/2014/main" id="{00000000-0008-0000-0D00-0000E1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482" name="Group 481">
            <a:extLst>
              <a:ext uri="{FF2B5EF4-FFF2-40B4-BE49-F238E27FC236}">
                <a16:creationId xmlns:a16="http://schemas.microsoft.com/office/drawing/2014/main" id="{00000000-0008-0000-0D00-0000E2010000}"/>
              </a:ext>
            </a:extLst>
          </xdr:cNvPr>
          <xdr:cNvGrpSpPr/>
        </xdr:nvGrpSpPr>
        <xdr:grpSpPr>
          <a:xfrm>
            <a:off x="1641671" y="2920347"/>
            <a:ext cx="572170" cy="1139745"/>
            <a:chOff x="1641671" y="2920347"/>
            <a:chExt cx="572170" cy="1139745"/>
          </a:xfrm>
        </xdr:grpSpPr>
        <xdr:grpSp>
          <xdr:nvGrpSpPr>
            <xdr:cNvPr id="483" name="Group 482">
              <a:extLst>
                <a:ext uri="{FF2B5EF4-FFF2-40B4-BE49-F238E27FC236}">
                  <a16:creationId xmlns:a16="http://schemas.microsoft.com/office/drawing/2014/main" id="{00000000-0008-0000-0D00-0000E3010000}"/>
                </a:ext>
              </a:extLst>
            </xdr:cNvPr>
            <xdr:cNvGrpSpPr/>
          </xdr:nvGrpSpPr>
          <xdr:grpSpPr>
            <a:xfrm>
              <a:off x="1743651" y="3094862"/>
              <a:ext cx="324687" cy="190299"/>
              <a:chOff x="6257925" y="3439792"/>
              <a:chExt cx="324687" cy="180784"/>
            </a:xfrm>
          </xdr:grpSpPr>
          <xdr:pic>
            <xdr:nvPicPr>
              <xdr:cNvPr id="526" name="Graphic 525" descr="Oil Barrel with solid fill">
                <a:extLst>
                  <a:ext uri="{FF2B5EF4-FFF2-40B4-BE49-F238E27FC236}">
                    <a16:creationId xmlns:a16="http://schemas.microsoft.com/office/drawing/2014/main" id="{00000000-0008-0000-0D00-00000E02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527" name="Graphic 526" descr="Oil Barrel with solid fill">
                <a:extLst>
                  <a:ext uri="{FF2B5EF4-FFF2-40B4-BE49-F238E27FC236}">
                    <a16:creationId xmlns:a16="http://schemas.microsoft.com/office/drawing/2014/main" id="{00000000-0008-0000-0D00-00000F02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484" name="Graphic 483" descr="Radioactive with solid fill">
              <a:extLst>
                <a:ext uri="{FF2B5EF4-FFF2-40B4-BE49-F238E27FC236}">
                  <a16:creationId xmlns:a16="http://schemas.microsoft.com/office/drawing/2014/main" id="{00000000-0008-0000-0D00-0000E4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485" name="Group 484">
              <a:extLst>
                <a:ext uri="{FF2B5EF4-FFF2-40B4-BE49-F238E27FC236}">
                  <a16:creationId xmlns:a16="http://schemas.microsoft.com/office/drawing/2014/main" id="{00000000-0008-0000-0D00-0000E5010000}"/>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523" name="Freeform: Shape 522">
                <a:extLst>
                  <a:ext uri="{FF2B5EF4-FFF2-40B4-BE49-F238E27FC236}">
                    <a16:creationId xmlns:a16="http://schemas.microsoft.com/office/drawing/2014/main" id="{00000000-0008-0000-0D00-00000B020000}"/>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524" name="Freeform: Shape 523">
                <a:extLst>
                  <a:ext uri="{FF2B5EF4-FFF2-40B4-BE49-F238E27FC236}">
                    <a16:creationId xmlns:a16="http://schemas.microsoft.com/office/drawing/2014/main" id="{00000000-0008-0000-0D00-00000C020000}"/>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525" name="Freeform: Shape 524">
                <a:extLst>
                  <a:ext uri="{FF2B5EF4-FFF2-40B4-BE49-F238E27FC236}">
                    <a16:creationId xmlns:a16="http://schemas.microsoft.com/office/drawing/2014/main" id="{00000000-0008-0000-0D00-00000D020000}"/>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486" name="Group 485">
              <a:extLst>
                <a:ext uri="{FF2B5EF4-FFF2-40B4-BE49-F238E27FC236}">
                  <a16:creationId xmlns:a16="http://schemas.microsoft.com/office/drawing/2014/main" id="{00000000-0008-0000-0D00-0000E6010000}"/>
                </a:ext>
              </a:extLst>
            </xdr:cNvPr>
            <xdr:cNvGrpSpPr/>
          </xdr:nvGrpSpPr>
          <xdr:grpSpPr>
            <a:xfrm>
              <a:off x="1641671" y="3850936"/>
              <a:ext cx="572170" cy="209156"/>
              <a:chOff x="1576728" y="6574220"/>
              <a:chExt cx="572170" cy="209156"/>
            </a:xfrm>
          </xdr:grpSpPr>
          <xdr:pic>
            <xdr:nvPicPr>
              <xdr:cNvPr id="491" name="Picture 490" descr="Outline geothermal energy icon isolated black Vector Image">
                <a:extLst>
                  <a:ext uri="{FF2B5EF4-FFF2-40B4-BE49-F238E27FC236}">
                    <a16:creationId xmlns:a16="http://schemas.microsoft.com/office/drawing/2014/main" id="{00000000-0008-0000-0D00-0000EB010000}"/>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492" name="Group 491">
                <a:extLst>
                  <a:ext uri="{FF2B5EF4-FFF2-40B4-BE49-F238E27FC236}">
                    <a16:creationId xmlns:a16="http://schemas.microsoft.com/office/drawing/2014/main" id="{00000000-0008-0000-0D00-0000EC010000}"/>
                  </a:ext>
                </a:extLst>
              </xdr:cNvPr>
              <xdr:cNvGrpSpPr/>
            </xdr:nvGrpSpPr>
            <xdr:grpSpPr>
              <a:xfrm>
                <a:off x="1576728" y="6605260"/>
                <a:ext cx="139401" cy="164013"/>
                <a:chOff x="6140932" y="3337168"/>
                <a:chExt cx="752033" cy="877177"/>
              </a:xfrm>
            </xdr:grpSpPr>
            <xdr:sp macro="" textlink="">
              <xdr:nvSpPr>
                <xdr:cNvPr id="513" name="Freeform: Shape 512">
                  <a:extLst>
                    <a:ext uri="{FF2B5EF4-FFF2-40B4-BE49-F238E27FC236}">
                      <a16:creationId xmlns:a16="http://schemas.microsoft.com/office/drawing/2014/main" id="{00000000-0008-0000-0D00-000001020000}"/>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4" name="Freeform: Shape 513">
                  <a:extLst>
                    <a:ext uri="{FF2B5EF4-FFF2-40B4-BE49-F238E27FC236}">
                      <a16:creationId xmlns:a16="http://schemas.microsoft.com/office/drawing/2014/main" id="{00000000-0008-0000-0D00-000002020000}"/>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5" name="Freeform: Shape 514">
                  <a:extLst>
                    <a:ext uri="{FF2B5EF4-FFF2-40B4-BE49-F238E27FC236}">
                      <a16:creationId xmlns:a16="http://schemas.microsoft.com/office/drawing/2014/main" id="{00000000-0008-0000-0D00-000003020000}"/>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6" name="Freeform: Shape 515">
                  <a:extLst>
                    <a:ext uri="{FF2B5EF4-FFF2-40B4-BE49-F238E27FC236}">
                      <a16:creationId xmlns:a16="http://schemas.microsoft.com/office/drawing/2014/main" id="{00000000-0008-0000-0D00-000004020000}"/>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7" name="Freeform: Shape 516">
                  <a:extLst>
                    <a:ext uri="{FF2B5EF4-FFF2-40B4-BE49-F238E27FC236}">
                      <a16:creationId xmlns:a16="http://schemas.microsoft.com/office/drawing/2014/main" id="{00000000-0008-0000-0D00-000005020000}"/>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8" name="Freeform: Shape 517">
                  <a:extLst>
                    <a:ext uri="{FF2B5EF4-FFF2-40B4-BE49-F238E27FC236}">
                      <a16:creationId xmlns:a16="http://schemas.microsoft.com/office/drawing/2014/main" id="{00000000-0008-0000-0D00-000006020000}"/>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9" name="Freeform: Shape 518">
                  <a:extLst>
                    <a:ext uri="{FF2B5EF4-FFF2-40B4-BE49-F238E27FC236}">
                      <a16:creationId xmlns:a16="http://schemas.microsoft.com/office/drawing/2014/main" id="{00000000-0008-0000-0D00-000007020000}"/>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20" name="Freeform: Shape 519">
                  <a:extLst>
                    <a:ext uri="{FF2B5EF4-FFF2-40B4-BE49-F238E27FC236}">
                      <a16:creationId xmlns:a16="http://schemas.microsoft.com/office/drawing/2014/main" id="{00000000-0008-0000-0D00-000008020000}"/>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21" name="Freeform: Shape 520">
                  <a:extLst>
                    <a:ext uri="{FF2B5EF4-FFF2-40B4-BE49-F238E27FC236}">
                      <a16:creationId xmlns:a16="http://schemas.microsoft.com/office/drawing/2014/main" id="{00000000-0008-0000-0D00-000009020000}"/>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22" name="Freeform: Shape 521">
                  <a:extLst>
                    <a:ext uri="{FF2B5EF4-FFF2-40B4-BE49-F238E27FC236}">
                      <a16:creationId xmlns:a16="http://schemas.microsoft.com/office/drawing/2014/main" id="{00000000-0008-0000-0D00-00000A020000}"/>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493" name="Group 492">
                <a:extLst>
                  <a:ext uri="{FF2B5EF4-FFF2-40B4-BE49-F238E27FC236}">
                    <a16:creationId xmlns:a16="http://schemas.microsoft.com/office/drawing/2014/main" id="{00000000-0008-0000-0D00-0000ED010000}"/>
                  </a:ext>
                </a:extLst>
              </xdr:cNvPr>
              <xdr:cNvGrpSpPr/>
            </xdr:nvGrpSpPr>
            <xdr:grpSpPr>
              <a:xfrm>
                <a:off x="1744225" y="6590247"/>
                <a:ext cx="172680" cy="169356"/>
                <a:chOff x="5246544" y="2661039"/>
                <a:chExt cx="528834" cy="505485"/>
              </a:xfrm>
            </xdr:grpSpPr>
            <xdr:sp macro="" textlink="">
              <xdr:nvSpPr>
                <xdr:cNvPr id="494" name="Freeform: Shape 493">
                  <a:extLst>
                    <a:ext uri="{FF2B5EF4-FFF2-40B4-BE49-F238E27FC236}">
                      <a16:creationId xmlns:a16="http://schemas.microsoft.com/office/drawing/2014/main" id="{00000000-0008-0000-0D00-0000EE010000}"/>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5" name="Freeform: Shape 494">
                  <a:extLst>
                    <a:ext uri="{FF2B5EF4-FFF2-40B4-BE49-F238E27FC236}">
                      <a16:creationId xmlns:a16="http://schemas.microsoft.com/office/drawing/2014/main" id="{00000000-0008-0000-0D00-0000EF010000}"/>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6" name="Freeform: Shape 495">
                  <a:extLst>
                    <a:ext uri="{FF2B5EF4-FFF2-40B4-BE49-F238E27FC236}">
                      <a16:creationId xmlns:a16="http://schemas.microsoft.com/office/drawing/2014/main" id="{00000000-0008-0000-0D00-0000F0010000}"/>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7" name="Freeform: Shape 496">
                  <a:extLst>
                    <a:ext uri="{FF2B5EF4-FFF2-40B4-BE49-F238E27FC236}">
                      <a16:creationId xmlns:a16="http://schemas.microsoft.com/office/drawing/2014/main" id="{00000000-0008-0000-0D00-0000F1010000}"/>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8" name="Freeform: Shape 497">
                  <a:extLst>
                    <a:ext uri="{FF2B5EF4-FFF2-40B4-BE49-F238E27FC236}">
                      <a16:creationId xmlns:a16="http://schemas.microsoft.com/office/drawing/2014/main" id="{00000000-0008-0000-0D00-0000F2010000}"/>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9" name="Freeform: Shape 498">
                  <a:extLst>
                    <a:ext uri="{FF2B5EF4-FFF2-40B4-BE49-F238E27FC236}">
                      <a16:creationId xmlns:a16="http://schemas.microsoft.com/office/drawing/2014/main" id="{00000000-0008-0000-0D00-0000F3010000}"/>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00" name="Freeform: Shape 499">
                  <a:extLst>
                    <a:ext uri="{FF2B5EF4-FFF2-40B4-BE49-F238E27FC236}">
                      <a16:creationId xmlns:a16="http://schemas.microsoft.com/office/drawing/2014/main" id="{00000000-0008-0000-0D00-0000F4010000}"/>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01" name="Freeform: Shape 500">
                  <a:extLst>
                    <a:ext uri="{FF2B5EF4-FFF2-40B4-BE49-F238E27FC236}">
                      <a16:creationId xmlns:a16="http://schemas.microsoft.com/office/drawing/2014/main" id="{00000000-0008-0000-0D00-0000F5010000}"/>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02" name="Freeform: Shape 501">
                  <a:extLst>
                    <a:ext uri="{FF2B5EF4-FFF2-40B4-BE49-F238E27FC236}">
                      <a16:creationId xmlns:a16="http://schemas.microsoft.com/office/drawing/2014/main" id="{00000000-0008-0000-0D00-0000F6010000}"/>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03" name="Freeform: Shape 502">
                  <a:extLst>
                    <a:ext uri="{FF2B5EF4-FFF2-40B4-BE49-F238E27FC236}">
                      <a16:creationId xmlns:a16="http://schemas.microsoft.com/office/drawing/2014/main" id="{00000000-0008-0000-0D00-0000F7010000}"/>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04" name="Freeform: Shape 503">
                  <a:extLst>
                    <a:ext uri="{FF2B5EF4-FFF2-40B4-BE49-F238E27FC236}">
                      <a16:creationId xmlns:a16="http://schemas.microsoft.com/office/drawing/2014/main" id="{00000000-0008-0000-0D00-0000F8010000}"/>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05" name="Freeform: Shape 504">
                  <a:extLst>
                    <a:ext uri="{FF2B5EF4-FFF2-40B4-BE49-F238E27FC236}">
                      <a16:creationId xmlns:a16="http://schemas.microsoft.com/office/drawing/2014/main" id="{00000000-0008-0000-0D00-0000F9010000}"/>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06" name="Freeform: Shape 505">
                  <a:extLst>
                    <a:ext uri="{FF2B5EF4-FFF2-40B4-BE49-F238E27FC236}">
                      <a16:creationId xmlns:a16="http://schemas.microsoft.com/office/drawing/2014/main" id="{00000000-0008-0000-0D00-0000FA010000}"/>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07" name="Freeform: Shape 506">
                  <a:extLst>
                    <a:ext uri="{FF2B5EF4-FFF2-40B4-BE49-F238E27FC236}">
                      <a16:creationId xmlns:a16="http://schemas.microsoft.com/office/drawing/2014/main" id="{00000000-0008-0000-0D00-0000FB010000}"/>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08" name="Freeform: Shape 507">
                  <a:extLst>
                    <a:ext uri="{FF2B5EF4-FFF2-40B4-BE49-F238E27FC236}">
                      <a16:creationId xmlns:a16="http://schemas.microsoft.com/office/drawing/2014/main" id="{00000000-0008-0000-0D00-0000FC010000}"/>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09" name="Freeform: Shape 508">
                  <a:extLst>
                    <a:ext uri="{FF2B5EF4-FFF2-40B4-BE49-F238E27FC236}">
                      <a16:creationId xmlns:a16="http://schemas.microsoft.com/office/drawing/2014/main" id="{00000000-0008-0000-0D00-0000FD010000}"/>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0" name="Freeform: Shape 509">
                  <a:extLst>
                    <a:ext uri="{FF2B5EF4-FFF2-40B4-BE49-F238E27FC236}">
                      <a16:creationId xmlns:a16="http://schemas.microsoft.com/office/drawing/2014/main" id="{00000000-0008-0000-0D00-0000FE010000}"/>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1" name="Freeform: Shape 510">
                  <a:extLst>
                    <a:ext uri="{FF2B5EF4-FFF2-40B4-BE49-F238E27FC236}">
                      <a16:creationId xmlns:a16="http://schemas.microsoft.com/office/drawing/2014/main" id="{00000000-0008-0000-0D00-0000FF010000}"/>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2" name="Freeform: Shape 511">
                  <a:extLst>
                    <a:ext uri="{FF2B5EF4-FFF2-40B4-BE49-F238E27FC236}">
                      <a16:creationId xmlns:a16="http://schemas.microsoft.com/office/drawing/2014/main" id="{00000000-0008-0000-0D00-000000020000}"/>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487" name="Graphic 2" descr="Fir tree">
              <a:extLst>
                <a:ext uri="{FF2B5EF4-FFF2-40B4-BE49-F238E27FC236}">
                  <a16:creationId xmlns:a16="http://schemas.microsoft.com/office/drawing/2014/main" id="{00000000-0008-0000-0D00-0000E7010000}"/>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488" name="Group 487">
              <a:extLst>
                <a:ext uri="{FF2B5EF4-FFF2-40B4-BE49-F238E27FC236}">
                  <a16:creationId xmlns:a16="http://schemas.microsoft.com/office/drawing/2014/main" id="{00000000-0008-0000-0D00-0000E8010000}"/>
                </a:ext>
              </a:extLst>
            </xdr:cNvPr>
            <xdr:cNvGrpSpPr/>
          </xdr:nvGrpSpPr>
          <xdr:grpSpPr>
            <a:xfrm>
              <a:off x="1795937" y="2920347"/>
              <a:ext cx="234619" cy="153814"/>
              <a:chOff x="1834903" y="4357756"/>
              <a:chExt cx="234619" cy="153814"/>
            </a:xfrm>
          </xdr:grpSpPr>
          <xdr:pic>
            <xdr:nvPicPr>
              <xdr:cNvPr id="489" name="Graphic 488" descr="Deciduous tree with solid fill">
                <a:extLst>
                  <a:ext uri="{FF2B5EF4-FFF2-40B4-BE49-F238E27FC236}">
                    <a16:creationId xmlns:a16="http://schemas.microsoft.com/office/drawing/2014/main" id="{00000000-0008-0000-0D00-0000E901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490" name="Graphic 489" descr="Deciduous tree with solid fill">
                <a:extLst>
                  <a:ext uri="{FF2B5EF4-FFF2-40B4-BE49-F238E27FC236}">
                    <a16:creationId xmlns:a16="http://schemas.microsoft.com/office/drawing/2014/main" id="{00000000-0008-0000-0D00-0000EA01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xdr:from>
      <xdr:col>16</xdr:col>
      <xdr:colOff>12989</xdr:colOff>
      <xdr:row>10</xdr:row>
      <xdr:rowOff>181841</xdr:rowOff>
    </xdr:from>
    <xdr:to>
      <xdr:col>17</xdr:col>
      <xdr:colOff>100250</xdr:colOff>
      <xdr:row>19</xdr:row>
      <xdr:rowOff>186170</xdr:rowOff>
    </xdr:to>
    <xdr:grpSp>
      <xdr:nvGrpSpPr>
        <xdr:cNvPr id="528" name="Group 527">
          <a:extLst>
            <a:ext uri="{FF2B5EF4-FFF2-40B4-BE49-F238E27FC236}">
              <a16:creationId xmlns:a16="http://schemas.microsoft.com/office/drawing/2014/main" id="{00000000-0008-0000-0D00-000010020000}"/>
            </a:ext>
          </a:extLst>
        </xdr:cNvPr>
        <xdr:cNvGrpSpPr/>
      </xdr:nvGrpSpPr>
      <xdr:grpSpPr>
        <a:xfrm>
          <a:off x="13516077" y="2725576"/>
          <a:ext cx="569114" cy="1730035"/>
          <a:chOff x="1641671" y="2710297"/>
          <a:chExt cx="572170" cy="1718829"/>
        </a:xfrm>
      </xdr:grpSpPr>
      <xdr:pic>
        <xdr:nvPicPr>
          <xdr:cNvPr id="529" name="Picture 528">
            <a:extLst>
              <a:ext uri="{FF2B5EF4-FFF2-40B4-BE49-F238E27FC236}">
                <a16:creationId xmlns:a16="http://schemas.microsoft.com/office/drawing/2014/main" id="{00000000-0008-0000-0D00-00001102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30" name="Graphic 4" descr="Sustainability">
            <a:extLst>
              <a:ext uri="{FF2B5EF4-FFF2-40B4-BE49-F238E27FC236}">
                <a16:creationId xmlns:a16="http://schemas.microsoft.com/office/drawing/2014/main" id="{00000000-0008-0000-0D00-00001202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531" name="Group 530">
            <a:extLst>
              <a:ext uri="{FF2B5EF4-FFF2-40B4-BE49-F238E27FC236}">
                <a16:creationId xmlns:a16="http://schemas.microsoft.com/office/drawing/2014/main" id="{00000000-0008-0000-0D00-000013020000}"/>
              </a:ext>
            </a:extLst>
          </xdr:cNvPr>
          <xdr:cNvGrpSpPr/>
        </xdr:nvGrpSpPr>
        <xdr:grpSpPr>
          <a:xfrm>
            <a:off x="1641671" y="2920347"/>
            <a:ext cx="572170" cy="1139745"/>
            <a:chOff x="1641671" y="2920347"/>
            <a:chExt cx="572170" cy="1139745"/>
          </a:xfrm>
        </xdr:grpSpPr>
        <xdr:grpSp>
          <xdr:nvGrpSpPr>
            <xdr:cNvPr id="532" name="Group 531">
              <a:extLst>
                <a:ext uri="{FF2B5EF4-FFF2-40B4-BE49-F238E27FC236}">
                  <a16:creationId xmlns:a16="http://schemas.microsoft.com/office/drawing/2014/main" id="{00000000-0008-0000-0D00-000014020000}"/>
                </a:ext>
              </a:extLst>
            </xdr:cNvPr>
            <xdr:cNvGrpSpPr/>
          </xdr:nvGrpSpPr>
          <xdr:grpSpPr>
            <a:xfrm>
              <a:off x="1743651" y="3094862"/>
              <a:ext cx="324687" cy="190299"/>
              <a:chOff x="6257925" y="3439792"/>
              <a:chExt cx="324687" cy="180784"/>
            </a:xfrm>
          </xdr:grpSpPr>
          <xdr:pic>
            <xdr:nvPicPr>
              <xdr:cNvPr id="575" name="Graphic 574" descr="Oil Barrel with solid fill">
                <a:extLst>
                  <a:ext uri="{FF2B5EF4-FFF2-40B4-BE49-F238E27FC236}">
                    <a16:creationId xmlns:a16="http://schemas.microsoft.com/office/drawing/2014/main" id="{00000000-0008-0000-0D00-00003F02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576" name="Graphic 575" descr="Oil Barrel with solid fill">
                <a:extLst>
                  <a:ext uri="{FF2B5EF4-FFF2-40B4-BE49-F238E27FC236}">
                    <a16:creationId xmlns:a16="http://schemas.microsoft.com/office/drawing/2014/main" id="{00000000-0008-0000-0D00-00004002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533" name="Graphic 532" descr="Radioactive with solid fill">
              <a:extLst>
                <a:ext uri="{FF2B5EF4-FFF2-40B4-BE49-F238E27FC236}">
                  <a16:creationId xmlns:a16="http://schemas.microsoft.com/office/drawing/2014/main" id="{00000000-0008-0000-0D00-000015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534" name="Group 533">
              <a:extLst>
                <a:ext uri="{FF2B5EF4-FFF2-40B4-BE49-F238E27FC236}">
                  <a16:creationId xmlns:a16="http://schemas.microsoft.com/office/drawing/2014/main" id="{00000000-0008-0000-0D00-000016020000}"/>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572" name="Freeform: Shape 571">
                <a:extLst>
                  <a:ext uri="{FF2B5EF4-FFF2-40B4-BE49-F238E27FC236}">
                    <a16:creationId xmlns:a16="http://schemas.microsoft.com/office/drawing/2014/main" id="{00000000-0008-0000-0D00-00003C020000}"/>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573" name="Freeform: Shape 572">
                <a:extLst>
                  <a:ext uri="{FF2B5EF4-FFF2-40B4-BE49-F238E27FC236}">
                    <a16:creationId xmlns:a16="http://schemas.microsoft.com/office/drawing/2014/main" id="{00000000-0008-0000-0D00-00003D020000}"/>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574" name="Freeform: Shape 573">
                <a:extLst>
                  <a:ext uri="{FF2B5EF4-FFF2-40B4-BE49-F238E27FC236}">
                    <a16:creationId xmlns:a16="http://schemas.microsoft.com/office/drawing/2014/main" id="{00000000-0008-0000-0D00-00003E020000}"/>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535" name="Group 534">
              <a:extLst>
                <a:ext uri="{FF2B5EF4-FFF2-40B4-BE49-F238E27FC236}">
                  <a16:creationId xmlns:a16="http://schemas.microsoft.com/office/drawing/2014/main" id="{00000000-0008-0000-0D00-000017020000}"/>
                </a:ext>
              </a:extLst>
            </xdr:cNvPr>
            <xdr:cNvGrpSpPr/>
          </xdr:nvGrpSpPr>
          <xdr:grpSpPr>
            <a:xfrm>
              <a:off x="1641671" y="3850936"/>
              <a:ext cx="572170" cy="209156"/>
              <a:chOff x="1576728" y="6574220"/>
              <a:chExt cx="572170" cy="209156"/>
            </a:xfrm>
          </xdr:grpSpPr>
          <xdr:pic>
            <xdr:nvPicPr>
              <xdr:cNvPr id="540" name="Picture 539" descr="Outline geothermal energy icon isolated black Vector Image">
                <a:extLst>
                  <a:ext uri="{FF2B5EF4-FFF2-40B4-BE49-F238E27FC236}">
                    <a16:creationId xmlns:a16="http://schemas.microsoft.com/office/drawing/2014/main" id="{00000000-0008-0000-0D00-00001C020000}"/>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541" name="Group 540">
                <a:extLst>
                  <a:ext uri="{FF2B5EF4-FFF2-40B4-BE49-F238E27FC236}">
                    <a16:creationId xmlns:a16="http://schemas.microsoft.com/office/drawing/2014/main" id="{00000000-0008-0000-0D00-00001D020000}"/>
                  </a:ext>
                </a:extLst>
              </xdr:cNvPr>
              <xdr:cNvGrpSpPr/>
            </xdr:nvGrpSpPr>
            <xdr:grpSpPr>
              <a:xfrm>
                <a:off x="1576728" y="6605260"/>
                <a:ext cx="139401" cy="164013"/>
                <a:chOff x="6140932" y="3337168"/>
                <a:chExt cx="752033" cy="877177"/>
              </a:xfrm>
            </xdr:grpSpPr>
            <xdr:sp macro="" textlink="">
              <xdr:nvSpPr>
                <xdr:cNvPr id="562" name="Freeform: Shape 561">
                  <a:extLst>
                    <a:ext uri="{FF2B5EF4-FFF2-40B4-BE49-F238E27FC236}">
                      <a16:creationId xmlns:a16="http://schemas.microsoft.com/office/drawing/2014/main" id="{00000000-0008-0000-0D00-000032020000}"/>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3" name="Freeform: Shape 562">
                  <a:extLst>
                    <a:ext uri="{FF2B5EF4-FFF2-40B4-BE49-F238E27FC236}">
                      <a16:creationId xmlns:a16="http://schemas.microsoft.com/office/drawing/2014/main" id="{00000000-0008-0000-0D00-000033020000}"/>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4" name="Freeform: Shape 563">
                  <a:extLst>
                    <a:ext uri="{FF2B5EF4-FFF2-40B4-BE49-F238E27FC236}">
                      <a16:creationId xmlns:a16="http://schemas.microsoft.com/office/drawing/2014/main" id="{00000000-0008-0000-0D00-000034020000}"/>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5" name="Freeform: Shape 564">
                  <a:extLst>
                    <a:ext uri="{FF2B5EF4-FFF2-40B4-BE49-F238E27FC236}">
                      <a16:creationId xmlns:a16="http://schemas.microsoft.com/office/drawing/2014/main" id="{00000000-0008-0000-0D00-000035020000}"/>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6" name="Freeform: Shape 565">
                  <a:extLst>
                    <a:ext uri="{FF2B5EF4-FFF2-40B4-BE49-F238E27FC236}">
                      <a16:creationId xmlns:a16="http://schemas.microsoft.com/office/drawing/2014/main" id="{00000000-0008-0000-0D00-000036020000}"/>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7" name="Freeform: Shape 566">
                  <a:extLst>
                    <a:ext uri="{FF2B5EF4-FFF2-40B4-BE49-F238E27FC236}">
                      <a16:creationId xmlns:a16="http://schemas.microsoft.com/office/drawing/2014/main" id="{00000000-0008-0000-0D00-000037020000}"/>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8" name="Freeform: Shape 567">
                  <a:extLst>
                    <a:ext uri="{FF2B5EF4-FFF2-40B4-BE49-F238E27FC236}">
                      <a16:creationId xmlns:a16="http://schemas.microsoft.com/office/drawing/2014/main" id="{00000000-0008-0000-0D00-000038020000}"/>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9" name="Freeform: Shape 568">
                  <a:extLst>
                    <a:ext uri="{FF2B5EF4-FFF2-40B4-BE49-F238E27FC236}">
                      <a16:creationId xmlns:a16="http://schemas.microsoft.com/office/drawing/2014/main" id="{00000000-0008-0000-0D00-000039020000}"/>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70" name="Freeform: Shape 569">
                  <a:extLst>
                    <a:ext uri="{FF2B5EF4-FFF2-40B4-BE49-F238E27FC236}">
                      <a16:creationId xmlns:a16="http://schemas.microsoft.com/office/drawing/2014/main" id="{00000000-0008-0000-0D00-00003A020000}"/>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71" name="Freeform: Shape 570">
                  <a:extLst>
                    <a:ext uri="{FF2B5EF4-FFF2-40B4-BE49-F238E27FC236}">
                      <a16:creationId xmlns:a16="http://schemas.microsoft.com/office/drawing/2014/main" id="{00000000-0008-0000-0D00-00003B020000}"/>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542" name="Group 541">
                <a:extLst>
                  <a:ext uri="{FF2B5EF4-FFF2-40B4-BE49-F238E27FC236}">
                    <a16:creationId xmlns:a16="http://schemas.microsoft.com/office/drawing/2014/main" id="{00000000-0008-0000-0D00-00001E020000}"/>
                  </a:ext>
                </a:extLst>
              </xdr:cNvPr>
              <xdr:cNvGrpSpPr/>
            </xdr:nvGrpSpPr>
            <xdr:grpSpPr>
              <a:xfrm>
                <a:off x="1744225" y="6590247"/>
                <a:ext cx="172680" cy="169356"/>
                <a:chOff x="5246544" y="2661039"/>
                <a:chExt cx="528834" cy="505485"/>
              </a:xfrm>
            </xdr:grpSpPr>
            <xdr:sp macro="" textlink="">
              <xdr:nvSpPr>
                <xdr:cNvPr id="543" name="Freeform: Shape 542">
                  <a:extLst>
                    <a:ext uri="{FF2B5EF4-FFF2-40B4-BE49-F238E27FC236}">
                      <a16:creationId xmlns:a16="http://schemas.microsoft.com/office/drawing/2014/main" id="{00000000-0008-0000-0D00-00001F020000}"/>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4" name="Freeform: Shape 543">
                  <a:extLst>
                    <a:ext uri="{FF2B5EF4-FFF2-40B4-BE49-F238E27FC236}">
                      <a16:creationId xmlns:a16="http://schemas.microsoft.com/office/drawing/2014/main" id="{00000000-0008-0000-0D00-000020020000}"/>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5" name="Freeform: Shape 544">
                  <a:extLst>
                    <a:ext uri="{FF2B5EF4-FFF2-40B4-BE49-F238E27FC236}">
                      <a16:creationId xmlns:a16="http://schemas.microsoft.com/office/drawing/2014/main" id="{00000000-0008-0000-0D00-000021020000}"/>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6" name="Freeform: Shape 545">
                  <a:extLst>
                    <a:ext uri="{FF2B5EF4-FFF2-40B4-BE49-F238E27FC236}">
                      <a16:creationId xmlns:a16="http://schemas.microsoft.com/office/drawing/2014/main" id="{00000000-0008-0000-0D00-000022020000}"/>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7" name="Freeform: Shape 546">
                  <a:extLst>
                    <a:ext uri="{FF2B5EF4-FFF2-40B4-BE49-F238E27FC236}">
                      <a16:creationId xmlns:a16="http://schemas.microsoft.com/office/drawing/2014/main" id="{00000000-0008-0000-0D00-000023020000}"/>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8" name="Freeform: Shape 547">
                  <a:extLst>
                    <a:ext uri="{FF2B5EF4-FFF2-40B4-BE49-F238E27FC236}">
                      <a16:creationId xmlns:a16="http://schemas.microsoft.com/office/drawing/2014/main" id="{00000000-0008-0000-0D00-000024020000}"/>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9" name="Freeform: Shape 548">
                  <a:extLst>
                    <a:ext uri="{FF2B5EF4-FFF2-40B4-BE49-F238E27FC236}">
                      <a16:creationId xmlns:a16="http://schemas.microsoft.com/office/drawing/2014/main" id="{00000000-0008-0000-0D00-000025020000}"/>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0" name="Freeform: Shape 549">
                  <a:extLst>
                    <a:ext uri="{FF2B5EF4-FFF2-40B4-BE49-F238E27FC236}">
                      <a16:creationId xmlns:a16="http://schemas.microsoft.com/office/drawing/2014/main" id="{00000000-0008-0000-0D00-000026020000}"/>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1" name="Freeform: Shape 550">
                  <a:extLst>
                    <a:ext uri="{FF2B5EF4-FFF2-40B4-BE49-F238E27FC236}">
                      <a16:creationId xmlns:a16="http://schemas.microsoft.com/office/drawing/2014/main" id="{00000000-0008-0000-0D00-000027020000}"/>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2" name="Freeform: Shape 551">
                  <a:extLst>
                    <a:ext uri="{FF2B5EF4-FFF2-40B4-BE49-F238E27FC236}">
                      <a16:creationId xmlns:a16="http://schemas.microsoft.com/office/drawing/2014/main" id="{00000000-0008-0000-0D00-000028020000}"/>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3" name="Freeform: Shape 552">
                  <a:extLst>
                    <a:ext uri="{FF2B5EF4-FFF2-40B4-BE49-F238E27FC236}">
                      <a16:creationId xmlns:a16="http://schemas.microsoft.com/office/drawing/2014/main" id="{00000000-0008-0000-0D00-000029020000}"/>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4" name="Freeform: Shape 553">
                  <a:extLst>
                    <a:ext uri="{FF2B5EF4-FFF2-40B4-BE49-F238E27FC236}">
                      <a16:creationId xmlns:a16="http://schemas.microsoft.com/office/drawing/2014/main" id="{00000000-0008-0000-0D00-00002A020000}"/>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5" name="Freeform: Shape 554">
                  <a:extLst>
                    <a:ext uri="{FF2B5EF4-FFF2-40B4-BE49-F238E27FC236}">
                      <a16:creationId xmlns:a16="http://schemas.microsoft.com/office/drawing/2014/main" id="{00000000-0008-0000-0D00-00002B020000}"/>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6" name="Freeform: Shape 555">
                  <a:extLst>
                    <a:ext uri="{FF2B5EF4-FFF2-40B4-BE49-F238E27FC236}">
                      <a16:creationId xmlns:a16="http://schemas.microsoft.com/office/drawing/2014/main" id="{00000000-0008-0000-0D00-00002C020000}"/>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7" name="Freeform: Shape 556">
                  <a:extLst>
                    <a:ext uri="{FF2B5EF4-FFF2-40B4-BE49-F238E27FC236}">
                      <a16:creationId xmlns:a16="http://schemas.microsoft.com/office/drawing/2014/main" id="{00000000-0008-0000-0D00-00002D020000}"/>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8" name="Freeform: Shape 557">
                  <a:extLst>
                    <a:ext uri="{FF2B5EF4-FFF2-40B4-BE49-F238E27FC236}">
                      <a16:creationId xmlns:a16="http://schemas.microsoft.com/office/drawing/2014/main" id="{00000000-0008-0000-0D00-00002E020000}"/>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9" name="Freeform: Shape 558">
                  <a:extLst>
                    <a:ext uri="{FF2B5EF4-FFF2-40B4-BE49-F238E27FC236}">
                      <a16:creationId xmlns:a16="http://schemas.microsoft.com/office/drawing/2014/main" id="{00000000-0008-0000-0D00-00002F020000}"/>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0" name="Freeform: Shape 559">
                  <a:extLst>
                    <a:ext uri="{FF2B5EF4-FFF2-40B4-BE49-F238E27FC236}">
                      <a16:creationId xmlns:a16="http://schemas.microsoft.com/office/drawing/2014/main" id="{00000000-0008-0000-0D00-000030020000}"/>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1" name="Freeform: Shape 560">
                  <a:extLst>
                    <a:ext uri="{FF2B5EF4-FFF2-40B4-BE49-F238E27FC236}">
                      <a16:creationId xmlns:a16="http://schemas.microsoft.com/office/drawing/2014/main" id="{00000000-0008-0000-0D00-000031020000}"/>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536" name="Graphic 2" descr="Fir tree">
              <a:extLst>
                <a:ext uri="{FF2B5EF4-FFF2-40B4-BE49-F238E27FC236}">
                  <a16:creationId xmlns:a16="http://schemas.microsoft.com/office/drawing/2014/main" id="{00000000-0008-0000-0D00-000018020000}"/>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537" name="Group 536">
              <a:extLst>
                <a:ext uri="{FF2B5EF4-FFF2-40B4-BE49-F238E27FC236}">
                  <a16:creationId xmlns:a16="http://schemas.microsoft.com/office/drawing/2014/main" id="{00000000-0008-0000-0D00-000019020000}"/>
                </a:ext>
              </a:extLst>
            </xdr:cNvPr>
            <xdr:cNvGrpSpPr/>
          </xdr:nvGrpSpPr>
          <xdr:grpSpPr>
            <a:xfrm>
              <a:off x="1795937" y="2920347"/>
              <a:ext cx="234619" cy="153814"/>
              <a:chOff x="1834903" y="4357756"/>
              <a:chExt cx="234619" cy="153814"/>
            </a:xfrm>
          </xdr:grpSpPr>
          <xdr:pic>
            <xdr:nvPicPr>
              <xdr:cNvPr id="538" name="Graphic 537" descr="Deciduous tree with solid fill">
                <a:extLst>
                  <a:ext uri="{FF2B5EF4-FFF2-40B4-BE49-F238E27FC236}">
                    <a16:creationId xmlns:a16="http://schemas.microsoft.com/office/drawing/2014/main" id="{00000000-0008-0000-0D00-00001A02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539" name="Graphic 538" descr="Deciduous tree with solid fill">
                <a:extLst>
                  <a:ext uri="{FF2B5EF4-FFF2-40B4-BE49-F238E27FC236}">
                    <a16:creationId xmlns:a16="http://schemas.microsoft.com/office/drawing/2014/main" id="{00000000-0008-0000-0D00-00001B02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xdr:from>
      <xdr:col>21</xdr:col>
      <xdr:colOff>31173</xdr:colOff>
      <xdr:row>10</xdr:row>
      <xdr:rowOff>187037</xdr:rowOff>
    </xdr:from>
    <xdr:to>
      <xdr:col>22</xdr:col>
      <xdr:colOff>118434</xdr:colOff>
      <xdr:row>20</xdr:row>
      <xdr:rowOff>866</xdr:rowOff>
    </xdr:to>
    <xdr:grpSp>
      <xdr:nvGrpSpPr>
        <xdr:cNvPr id="577" name="Group 576">
          <a:extLst>
            <a:ext uri="{FF2B5EF4-FFF2-40B4-BE49-F238E27FC236}">
              <a16:creationId xmlns:a16="http://schemas.microsoft.com/office/drawing/2014/main" id="{00000000-0008-0000-0D00-000041020000}"/>
            </a:ext>
          </a:extLst>
        </xdr:cNvPr>
        <xdr:cNvGrpSpPr/>
      </xdr:nvGrpSpPr>
      <xdr:grpSpPr>
        <a:xfrm>
          <a:off x="17579585" y="2730772"/>
          <a:ext cx="569114" cy="1730035"/>
          <a:chOff x="1641671" y="2710297"/>
          <a:chExt cx="572170" cy="1718829"/>
        </a:xfrm>
      </xdr:grpSpPr>
      <xdr:pic>
        <xdr:nvPicPr>
          <xdr:cNvPr id="578" name="Picture 577">
            <a:extLst>
              <a:ext uri="{FF2B5EF4-FFF2-40B4-BE49-F238E27FC236}">
                <a16:creationId xmlns:a16="http://schemas.microsoft.com/office/drawing/2014/main" id="{00000000-0008-0000-0D00-00004202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79" name="Graphic 4" descr="Sustainability">
            <a:extLst>
              <a:ext uri="{FF2B5EF4-FFF2-40B4-BE49-F238E27FC236}">
                <a16:creationId xmlns:a16="http://schemas.microsoft.com/office/drawing/2014/main" id="{00000000-0008-0000-0D00-00004302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580" name="Group 579">
            <a:extLst>
              <a:ext uri="{FF2B5EF4-FFF2-40B4-BE49-F238E27FC236}">
                <a16:creationId xmlns:a16="http://schemas.microsoft.com/office/drawing/2014/main" id="{00000000-0008-0000-0D00-000044020000}"/>
              </a:ext>
            </a:extLst>
          </xdr:cNvPr>
          <xdr:cNvGrpSpPr/>
        </xdr:nvGrpSpPr>
        <xdr:grpSpPr>
          <a:xfrm>
            <a:off x="1641671" y="2920347"/>
            <a:ext cx="572170" cy="1139745"/>
            <a:chOff x="1641671" y="2920347"/>
            <a:chExt cx="572170" cy="1139745"/>
          </a:xfrm>
        </xdr:grpSpPr>
        <xdr:grpSp>
          <xdr:nvGrpSpPr>
            <xdr:cNvPr id="581" name="Group 580">
              <a:extLst>
                <a:ext uri="{FF2B5EF4-FFF2-40B4-BE49-F238E27FC236}">
                  <a16:creationId xmlns:a16="http://schemas.microsoft.com/office/drawing/2014/main" id="{00000000-0008-0000-0D00-000045020000}"/>
                </a:ext>
              </a:extLst>
            </xdr:cNvPr>
            <xdr:cNvGrpSpPr/>
          </xdr:nvGrpSpPr>
          <xdr:grpSpPr>
            <a:xfrm>
              <a:off x="1743651" y="3094862"/>
              <a:ext cx="324687" cy="190299"/>
              <a:chOff x="6257925" y="3439792"/>
              <a:chExt cx="324687" cy="180784"/>
            </a:xfrm>
          </xdr:grpSpPr>
          <xdr:pic>
            <xdr:nvPicPr>
              <xdr:cNvPr id="624" name="Graphic 623" descr="Oil Barrel with solid fill">
                <a:extLst>
                  <a:ext uri="{FF2B5EF4-FFF2-40B4-BE49-F238E27FC236}">
                    <a16:creationId xmlns:a16="http://schemas.microsoft.com/office/drawing/2014/main" id="{00000000-0008-0000-0D00-00007002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625" name="Graphic 624" descr="Oil Barrel with solid fill">
                <a:extLst>
                  <a:ext uri="{FF2B5EF4-FFF2-40B4-BE49-F238E27FC236}">
                    <a16:creationId xmlns:a16="http://schemas.microsoft.com/office/drawing/2014/main" id="{00000000-0008-0000-0D00-00007102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582" name="Graphic 581" descr="Radioactive with solid fill">
              <a:extLst>
                <a:ext uri="{FF2B5EF4-FFF2-40B4-BE49-F238E27FC236}">
                  <a16:creationId xmlns:a16="http://schemas.microsoft.com/office/drawing/2014/main" id="{00000000-0008-0000-0D00-000046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583" name="Group 582">
              <a:extLst>
                <a:ext uri="{FF2B5EF4-FFF2-40B4-BE49-F238E27FC236}">
                  <a16:creationId xmlns:a16="http://schemas.microsoft.com/office/drawing/2014/main" id="{00000000-0008-0000-0D00-000047020000}"/>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621" name="Freeform: Shape 620">
                <a:extLst>
                  <a:ext uri="{FF2B5EF4-FFF2-40B4-BE49-F238E27FC236}">
                    <a16:creationId xmlns:a16="http://schemas.microsoft.com/office/drawing/2014/main" id="{00000000-0008-0000-0D00-00006D020000}"/>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622" name="Freeform: Shape 621">
                <a:extLst>
                  <a:ext uri="{FF2B5EF4-FFF2-40B4-BE49-F238E27FC236}">
                    <a16:creationId xmlns:a16="http://schemas.microsoft.com/office/drawing/2014/main" id="{00000000-0008-0000-0D00-00006E020000}"/>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623" name="Freeform: Shape 622">
                <a:extLst>
                  <a:ext uri="{FF2B5EF4-FFF2-40B4-BE49-F238E27FC236}">
                    <a16:creationId xmlns:a16="http://schemas.microsoft.com/office/drawing/2014/main" id="{00000000-0008-0000-0D00-00006F020000}"/>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584" name="Group 583">
              <a:extLst>
                <a:ext uri="{FF2B5EF4-FFF2-40B4-BE49-F238E27FC236}">
                  <a16:creationId xmlns:a16="http://schemas.microsoft.com/office/drawing/2014/main" id="{00000000-0008-0000-0D00-000048020000}"/>
                </a:ext>
              </a:extLst>
            </xdr:cNvPr>
            <xdr:cNvGrpSpPr/>
          </xdr:nvGrpSpPr>
          <xdr:grpSpPr>
            <a:xfrm>
              <a:off x="1641671" y="3850936"/>
              <a:ext cx="572170" cy="209156"/>
              <a:chOff x="1576728" y="6574220"/>
              <a:chExt cx="572170" cy="209156"/>
            </a:xfrm>
          </xdr:grpSpPr>
          <xdr:pic>
            <xdr:nvPicPr>
              <xdr:cNvPr id="589" name="Picture 588" descr="Outline geothermal energy icon isolated black Vector Image">
                <a:extLst>
                  <a:ext uri="{FF2B5EF4-FFF2-40B4-BE49-F238E27FC236}">
                    <a16:creationId xmlns:a16="http://schemas.microsoft.com/office/drawing/2014/main" id="{00000000-0008-0000-0D00-00004D020000}"/>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590" name="Group 589">
                <a:extLst>
                  <a:ext uri="{FF2B5EF4-FFF2-40B4-BE49-F238E27FC236}">
                    <a16:creationId xmlns:a16="http://schemas.microsoft.com/office/drawing/2014/main" id="{00000000-0008-0000-0D00-00004E020000}"/>
                  </a:ext>
                </a:extLst>
              </xdr:cNvPr>
              <xdr:cNvGrpSpPr/>
            </xdr:nvGrpSpPr>
            <xdr:grpSpPr>
              <a:xfrm>
                <a:off x="1576728" y="6605260"/>
                <a:ext cx="139401" cy="164013"/>
                <a:chOff x="6140932" y="3337168"/>
                <a:chExt cx="752033" cy="877177"/>
              </a:xfrm>
            </xdr:grpSpPr>
            <xdr:sp macro="" textlink="">
              <xdr:nvSpPr>
                <xdr:cNvPr id="611" name="Freeform: Shape 610">
                  <a:extLst>
                    <a:ext uri="{FF2B5EF4-FFF2-40B4-BE49-F238E27FC236}">
                      <a16:creationId xmlns:a16="http://schemas.microsoft.com/office/drawing/2014/main" id="{00000000-0008-0000-0D00-000063020000}"/>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12" name="Freeform: Shape 611">
                  <a:extLst>
                    <a:ext uri="{FF2B5EF4-FFF2-40B4-BE49-F238E27FC236}">
                      <a16:creationId xmlns:a16="http://schemas.microsoft.com/office/drawing/2014/main" id="{00000000-0008-0000-0D00-000064020000}"/>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13" name="Freeform: Shape 612">
                  <a:extLst>
                    <a:ext uri="{FF2B5EF4-FFF2-40B4-BE49-F238E27FC236}">
                      <a16:creationId xmlns:a16="http://schemas.microsoft.com/office/drawing/2014/main" id="{00000000-0008-0000-0D00-000065020000}"/>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14" name="Freeform: Shape 613">
                  <a:extLst>
                    <a:ext uri="{FF2B5EF4-FFF2-40B4-BE49-F238E27FC236}">
                      <a16:creationId xmlns:a16="http://schemas.microsoft.com/office/drawing/2014/main" id="{00000000-0008-0000-0D00-000066020000}"/>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15" name="Freeform: Shape 614">
                  <a:extLst>
                    <a:ext uri="{FF2B5EF4-FFF2-40B4-BE49-F238E27FC236}">
                      <a16:creationId xmlns:a16="http://schemas.microsoft.com/office/drawing/2014/main" id="{00000000-0008-0000-0D00-000067020000}"/>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16" name="Freeform: Shape 615">
                  <a:extLst>
                    <a:ext uri="{FF2B5EF4-FFF2-40B4-BE49-F238E27FC236}">
                      <a16:creationId xmlns:a16="http://schemas.microsoft.com/office/drawing/2014/main" id="{00000000-0008-0000-0D00-000068020000}"/>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17" name="Freeform: Shape 616">
                  <a:extLst>
                    <a:ext uri="{FF2B5EF4-FFF2-40B4-BE49-F238E27FC236}">
                      <a16:creationId xmlns:a16="http://schemas.microsoft.com/office/drawing/2014/main" id="{00000000-0008-0000-0D00-000069020000}"/>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18" name="Freeform: Shape 617">
                  <a:extLst>
                    <a:ext uri="{FF2B5EF4-FFF2-40B4-BE49-F238E27FC236}">
                      <a16:creationId xmlns:a16="http://schemas.microsoft.com/office/drawing/2014/main" id="{00000000-0008-0000-0D00-00006A020000}"/>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19" name="Freeform: Shape 618">
                  <a:extLst>
                    <a:ext uri="{FF2B5EF4-FFF2-40B4-BE49-F238E27FC236}">
                      <a16:creationId xmlns:a16="http://schemas.microsoft.com/office/drawing/2014/main" id="{00000000-0008-0000-0D00-00006B020000}"/>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20" name="Freeform: Shape 619">
                  <a:extLst>
                    <a:ext uri="{FF2B5EF4-FFF2-40B4-BE49-F238E27FC236}">
                      <a16:creationId xmlns:a16="http://schemas.microsoft.com/office/drawing/2014/main" id="{00000000-0008-0000-0D00-00006C020000}"/>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591" name="Group 590">
                <a:extLst>
                  <a:ext uri="{FF2B5EF4-FFF2-40B4-BE49-F238E27FC236}">
                    <a16:creationId xmlns:a16="http://schemas.microsoft.com/office/drawing/2014/main" id="{00000000-0008-0000-0D00-00004F020000}"/>
                  </a:ext>
                </a:extLst>
              </xdr:cNvPr>
              <xdr:cNvGrpSpPr/>
            </xdr:nvGrpSpPr>
            <xdr:grpSpPr>
              <a:xfrm>
                <a:off x="1744225" y="6590247"/>
                <a:ext cx="172680" cy="169356"/>
                <a:chOff x="5246544" y="2661039"/>
                <a:chExt cx="528834" cy="505485"/>
              </a:xfrm>
            </xdr:grpSpPr>
            <xdr:sp macro="" textlink="">
              <xdr:nvSpPr>
                <xdr:cNvPr id="592" name="Freeform: Shape 591">
                  <a:extLst>
                    <a:ext uri="{FF2B5EF4-FFF2-40B4-BE49-F238E27FC236}">
                      <a16:creationId xmlns:a16="http://schemas.microsoft.com/office/drawing/2014/main" id="{00000000-0008-0000-0D00-000050020000}"/>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93" name="Freeform: Shape 592">
                  <a:extLst>
                    <a:ext uri="{FF2B5EF4-FFF2-40B4-BE49-F238E27FC236}">
                      <a16:creationId xmlns:a16="http://schemas.microsoft.com/office/drawing/2014/main" id="{00000000-0008-0000-0D00-000051020000}"/>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94" name="Freeform: Shape 593">
                  <a:extLst>
                    <a:ext uri="{FF2B5EF4-FFF2-40B4-BE49-F238E27FC236}">
                      <a16:creationId xmlns:a16="http://schemas.microsoft.com/office/drawing/2014/main" id="{00000000-0008-0000-0D00-000052020000}"/>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95" name="Freeform: Shape 594">
                  <a:extLst>
                    <a:ext uri="{FF2B5EF4-FFF2-40B4-BE49-F238E27FC236}">
                      <a16:creationId xmlns:a16="http://schemas.microsoft.com/office/drawing/2014/main" id="{00000000-0008-0000-0D00-000053020000}"/>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96" name="Freeform: Shape 595">
                  <a:extLst>
                    <a:ext uri="{FF2B5EF4-FFF2-40B4-BE49-F238E27FC236}">
                      <a16:creationId xmlns:a16="http://schemas.microsoft.com/office/drawing/2014/main" id="{00000000-0008-0000-0D00-000054020000}"/>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97" name="Freeform: Shape 596">
                  <a:extLst>
                    <a:ext uri="{FF2B5EF4-FFF2-40B4-BE49-F238E27FC236}">
                      <a16:creationId xmlns:a16="http://schemas.microsoft.com/office/drawing/2014/main" id="{00000000-0008-0000-0D00-000055020000}"/>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98" name="Freeform: Shape 597">
                  <a:extLst>
                    <a:ext uri="{FF2B5EF4-FFF2-40B4-BE49-F238E27FC236}">
                      <a16:creationId xmlns:a16="http://schemas.microsoft.com/office/drawing/2014/main" id="{00000000-0008-0000-0D00-000056020000}"/>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99" name="Freeform: Shape 598">
                  <a:extLst>
                    <a:ext uri="{FF2B5EF4-FFF2-40B4-BE49-F238E27FC236}">
                      <a16:creationId xmlns:a16="http://schemas.microsoft.com/office/drawing/2014/main" id="{00000000-0008-0000-0D00-000057020000}"/>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00" name="Freeform: Shape 599">
                  <a:extLst>
                    <a:ext uri="{FF2B5EF4-FFF2-40B4-BE49-F238E27FC236}">
                      <a16:creationId xmlns:a16="http://schemas.microsoft.com/office/drawing/2014/main" id="{00000000-0008-0000-0D00-000058020000}"/>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01" name="Freeform: Shape 600">
                  <a:extLst>
                    <a:ext uri="{FF2B5EF4-FFF2-40B4-BE49-F238E27FC236}">
                      <a16:creationId xmlns:a16="http://schemas.microsoft.com/office/drawing/2014/main" id="{00000000-0008-0000-0D00-000059020000}"/>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02" name="Freeform: Shape 601">
                  <a:extLst>
                    <a:ext uri="{FF2B5EF4-FFF2-40B4-BE49-F238E27FC236}">
                      <a16:creationId xmlns:a16="http://schemas.microsoft.com/office/drawing/2014/main" id="{00000000-0008-0000-0D00-00005A020000}"/>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03" name="Freeform: Shape 602">
                  <a:extLst>
                    <a:ext uri="{FF2B5EF4-FFF2-40B4-BE49-F238E27FC236}">
                      <a16:creationId xmlns:a16="http://schemas.microsoft.com/office/drawing/2014/main" id="{00000000-0008-0000-0D00-00005B020000}"/>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04" name="Freeform: Shape 603">
                  <a:extLst>
                    <a:ext uri="{FF2B5EF4-FFF2-40B4-BE49-F238E27FC236}">
                      <a16:creationId xmlns:a16="http://schemas.microsoft.com/office/drawing/2014/main" id="{00000000-0008-0000-0D00-00005C020000}"/>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05" name="Freeform: Shape 604">
                  <a:extLst>
                    <a:ext uri="{FF2B5EF4-FFF2-40B4-BE49-F238E27FC236}">
                      <a16:creationId xmlns:a16="http://schemas.microsoft.com/office/drawing/2014/main" id="{00000000-0008-0000-0D00-00005D020000}"/>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06" name="Freeform: Shape 605">
                  <a:extLst>
                    <a:ext uri="{FF2B5EF4-FFF2-40B4-BE49-F238E27FC236}">
                      <a16:creationId xmlns:a16="http://schemas.microsoft.com/office/drawing/2014/main" id="{00000000-0008-0000-0D00-00005E020000}"/>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07" name="Freeform: Shape 606">
                  <a:extLst>
                    <a:ext uri="{FF2B5EF4-FFF2-40B4-BE49-F238E27FC236}">
                      <a16:creationId xmlns:a16="http://schemas.microsoft.com/office/drawing/2014/main" id="{00000000-0008-0000-0D00-00005F020000}"/>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08" name="Freeform: Shape 607">
                  <a:extLst>
                    <a:ext uri="{FF2B5EF4-FFF2-40B4-BE49-F238E27FC236}">
                      <a16:creationId xmlns:a16="http://schemas.microsoft.com/office/drawing/2014/main" id="{00000000-0008-0000-0D00-000060020000}"/>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09" name="Freeform: Shape 608">
                  <a:extLst>
                    <a:ext uri="{FF2B5EF4-FFF2-40B4-BE49-F238E27FC236}">
                      <a16:creationId xmlns:a16="http://schemas.microsoft.com/office/drawing/2014/main" id="{00000000-0008-0000-0D00-000061020000}"/>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10" name="Freeform: Shape 609">
                  <a:extLst>
                    <a:ext uri="{FF2B5EF4-FFF2-40B4-BE49-F238E27FC236}">
                      <a16:creationId xmlns:a16="http://schemas.microsoft.com/office/drawing/2014/main" id="{00000000-0008-0000-0D00-000062020000}"/>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585" name="Graphic 2" descr="Fir tree">
              <a:extLst>
                <a:ext uri="{FF2B5EF4-FFF2-40B4-BE49-F238E27FC236}">
                  <a16:creationId xmlns:a16="http://schemas.microsoft.com/office/drawing/2014/main" id="{00000000-0008-0000-0D00-000049020000}"/>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586" name="Group 585">
              <a:extLst>
                <a:ext uri="{FF2B5EF4-FFF2-40B4-BE49-F238E27FC236}">
                  <a16:creationId xmlns:a16="http://schemas.microsoft.com/office/drawing/2014/main" id="{00000000-0008-0000-0D00-00004A020000}"/>
                </a:ext>
              </a:extLst>
            </xdr:cNvPr>
            <xdr:cNvGrpSpPr/>
          </xdr:nvGrpSpPr>
          <xdr:grpSpPr>
            <a:xfrm>
              <a:off x="1795937" y="2920347"/>
              <a:ext cx="234619" cy="153814"/>
              <a:chOff x="1834903" y="4357756"/>
              <a:chExt cx="234619" cy="153814"/>
            </a:xfrm>
          </xdr:grpSpPr>
          <xdr:pic>
            <xdr:nvPicPr>
              <xdr:cNvPr id="587" name="Graphic 586" descr="Deciduous tree with solid fill">
                <a:extLst>
                  <a:ext uri="{FF2B5EF4-FFF2-40B4-BE49-F238E27FC236}">
                    <a16:creationId xmlns:a16="http://schemas.microsoft.com/office/drawing/2014/main" id="{00000000-0008-0000-0D00-00004B02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588" name="Graphic 587" descr="Deciduous tree with solid fill">
                <a:extLst>
                  <a:ext uri="{FF2B5EF4-FFF2-40B4-BE49-F238E27FC236}">
                    <a16:creationId xmlns:a16="http://schemas.microsoft.com/office/drawing/2014/main" id="{00000000-0008-0000-0D00-00004C02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xdr:from>
      <xdr:col>26</xdr:col>
      <xdr:colOff>64943</xdr:colOff>
      <xdr:row>10</xdr:row>
      <xdr:rowOff>181841</xdr:rowOff>
    </xdr:from>
    <xdr:to>
      <xdr:col>27</xdr:col>
      <xdr:colOff>152204</xdr:colOff>
      <xdr:row>19</xdr:row>
      <xdr:rowOff>186170</xdr:rowOff>
    </xdr:to>
    <xdr:grpSp>
      <xdr:nvGrpSpPr>
        <xdr:cNvPr id="626" name="Group 625">
          <a:extLst>
            <a:ext uri="{FF2B5EF4-FFF2-40B4-BE49-F238E27FC236}">
              <a16:creationId xmlns:a16="http://schemas.microsoft.com/office/drawing/2014/main" id="{00000000-0008-0000-0D00-000072020000}"/>
            </a:ext>
          </a:extLst>
        </xdr:cNvPr>
        <xdr:cNvGrpSpPr/>
      </xdr:nvGrpSpPr>
      <xdr:grpSpPr>
        <a:xfrm>
          <a:off x="22050884" y="2725576"/>
          <a:ext cx="569114" cy="1730035"/>
          <a:chOff x="1641671" y="2710297"/>
          <a:chExt cx="572170" cy="1718829"/>
        </a:xfrm>
      </xdr:grpSpPr>
      <xdr:pic>
        <xdr:nvPicPr>
          <xdr:cNvPr id="627" name="Picture 626">
            <a:extLst>
              <a:ext uri="{FF2B5EF4-FFF2-40B4-BE49-F238E27FC236}">
                <a16:creationId xmlns:a16="http://schemas.microsoft.com/office/drawing/2014/main" id="{00000000-0008-0000-0D00-00007302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8" name="Graphic 4" descr="Sustainability">
            <a:extLst>
              <a:ext uri="{FF2B5EF4-FFF2-40B4-BE49-F238E27FC236}">
                <a16:creationId xmlns:a16="http://schemas.microsoft.com/office/drawing/2014/main" id="{00000000-0008-0000-0D00-00007402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629" name="Group 628">
            <a:extLst>
              <a:ext uri="{FF2B5EF4-FFF2-40B4-BE49-F238E27FC236}">
                <a16:creationId xmlns:a16="http://schemas.microsoft.com/office/drawing/2014/main" id="{00000000-0008-0000-0D00-000075020000}"/>
              </a:ext>
            </a:extLst>
          </xdr:cNvPr>
          <xdr:cNvGrpSpPr/>
        </xdr:nvGrpSpPr>
        <xdr:grpSpPr>
          <a:xfrm>
            <a:off x="1641671" y="2920347"/>
            <a:ext cx="572170" cy="1139745"/>
            <a:chOff x="1641671" y="2920347"/>
            <a:chExt cx="572170" cy="1139745"/>
          </a:xfrm>
        </xdr:grpSpPr>
        <xdr:grpSp>
          <xdr:nvGrpSpPr>
            <xdr:cNvPr id="630" name="Group 629">
              <a:extLst>
                <a:ext uri="{FF2B5EF4-FFF2-40B4-BE49-F238E27FC236}">
                  <a16:creationId xmlns:a16="http://schemas.microsoft.com/office/drawing/2014/main" id="{00000000-0008-0000-0D00-000076020000}"/>
                </a:ext>
              </a:extLst>
            </xdr:cNvPr>
            <xdr:cNvGrpSpPr/>
          </xdr:nvGrpSpPr>
          <xdr:grpSpPr>
            <a:xfrm>
              <a:off x="1743651" y="3094862"/>
              <a:ext cx="324687" cy="190299"/>
              <a:chOff x="6257925" y="3439792"/>
              <a:chExt cx="324687" cy="180784"/>
            </a:xfrm>
          </xdr:grpSpPr>
          <xdr:pic>
            <xdr:nvPicPr>
              <xdr:cNvPr id="673" name="Graphic 672" descr="Oil Barrel with solid fill">
                <a:extLst>
                  <a:ext uri="{FF2B5EF4-FFF2-40B4-BE49-F238E27FC236}">
                    <a16:creationId xmlns:a16="http://schemas.microsoft.com/office/drawing/2014/main" id="{00000000-0008-0000-0D00-0000A102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674" name="Graphic 673" descr="Oil Barrel with solid fill">
                <a:extLst>
                  <a:ext uri="{FF2B5EF4-FFF2-40B4-BE49-F238E27FC236}">
                    <a16:creationId xmlns:a16="http://schemas.microsoft.com/office/drawing/2014/main" id="{00000000-0008-0000-0D00-0000A202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631" name="Graphic 630" descr="Radioactive with solid fill">
              <a:extLst>
                <a:ext uri="{FF2B5EF4-FFF2-40B4-BE49-F238E27FC236}">
                  <a16:creationId xmlns:a16="http://schemas.microsoft.com/office/drawing/2014/main" id="{00000000-0008-0000-0D00-000077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632" name="Group 631">
              <a:extLst>
                <a:ext uri="{FF2B5EF4-FFF2-40B4-BE49-F238E27FC236}">
                  <a16:creationId xmlns:a16="http://schemas.microsoft.com/office/drawing/2014/main" id="{00000000-0008-0000-0D00-000078020000}"/>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670" name="Freeform: Shape 669">
                <a:extLst>
                  <a:ext uri="{FF2B5EF4-FFF2-40B4-BE49-F238E27FC236}">
                    <a16:creationId xmlns:a16="http://schemas.microsoft.com/office/drawing/2014/main" id="{00000000-0008-0000-0D00-00009E020000}"/>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671" name="Freeform: Shape 670">
                <a:extLst>
                  <a:ext uri="{FF2B5EF4-FFF2-40B4-BE49-F238E27FC236}">
                    <a16:creationId xmlns:a16="http://schemas.microsoft.com/office/drawing/2014/main" id="{00000000-0008-0000-0D00-00009F020000}"/>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672" name="Freeform: Shape 671">
                <a:extLst>
                  <a:ext uri="{FF2B5EF4-FFF2-40B4-BE49-F238E27FC236}">
                    <a16:creationId xmlns:a16="http://schemas.microsoft.com/office/drawing/2014/main" id="{00000000-0008-0000-0D00-0000A0020000}"/>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633" name="Group 632">
              <a:extLst>
                <a:ext uri="{FF2B5EF4-FFF2-40B4-BE49-F238E27FC236}">
                  <a16:creationId xmlns:a16="http://schemas.microsoft.com/office/drawing/2014/main" id="{00000000-0008-0000-0D00-000079020000}"/>
                </a:ext>
              </a:extLst>
            </xdr:cNvPr>
            <xdr:cNvGrpSpPr/>
          </xdr:nvGrpSpPr>
          <xdr:grpSpPr>
            <a:xfrm>
              <a:off x="1641671" y="3850936"/>
              <a:ext cx="572170" cy="209156"/>
              <a:chOff x="1576728" y="6574220"/>
              <a:chExt cx="572170" cy="209156"/>
            </a:xfrm>
          </xdr:grpSpPr>
          <xdr:pic>
            <xdr:nvPicPr>
              <xdr:cNvPr id="638" name="Picture 637" descr="Outline geothermal energy icon isolated black Vector Image">
                <a:extLst>
                  <a:ext uri="{FF2B5EF4-FFF2-40B4-BE49-F238E27FC236}">
                    <a16:creationId xmlns:a16="http://schemas.microsoft.com/office/drawing/2014/main" id="{00000000-0008-0000-0D00-00007E020000}"/>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639" name="Group 638">
                <a:extLst>
                  <a:ext uri="{FF2B5EF4-FFF2-40B4-BE49-F238E27FC236}">
                    <a16:creationId xmlns:a16="http://schemas.microsoft.com/office/drawing/2014/main" id="{00000000-0008-0000-0D00-00007F020000}"/>
                  </a:ext>
                </a:extLst>
              </xdr:cNvPr>
              <xdr:cNvGrpSpPr/>
            </xdr:nvGrpSpPr>
            <xdr:grpSpPr>
              <a:xfrm>
                <a:off x="1576728" y="6605260"/>
                <a:ext cx="139401" cy="164013"/>
                <a:chOff x="6140932" y="3337168"/>
                <a:chExt cx="752033" cy="877177"/>
              </a:xfrm>
            </xdr:grpSpPr>
            <xdr:sp macro="" textlink="">
              <xdr:nvSpPr>
                <xdr:cNvPr id="660" name="Freeform: Shape 659">
                  <a:extLst>
                    <a:ext uri="{FF2B5EF4-FFF2-40B4-BE49-F238E27FC236}">
                      <a16:creationId xmlns:a16="http://schemas.microsoft.com/office/drawing/2014/main" id="{00000000-0008-0000-0D00-000094020000}"/>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61" name="Freeform: Shape 660">
                  <a:extLst>
                    <a:ext uri="{FF2B5EF4-FFF2-40B4-BE49-F238E27FC236}">
                      <a16:creationId xmlns:a16="http://schemas.microsoft.com/office/drawing/2014/main" id="{00000000-0008-0000-0D00-000095020000}"/>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62" name="Freeform: Shape 661">
                  <a:extLst>
                    <a:ext uri="{FF2B5EF4-FFF2-40B4-BE49-F238E27FC236}">
                      <a16:creationId xmlns:a16="http://schemas.microsoft.com/office/drawing/2014/main" id="{00000000-0008-0000-0D00-000096020000}"/>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63" name="Freeform: Shape 662">
                  <a:extLst>
                    <a:ext uri="{FF2B5EF4-FFF2-40B4-BE49-F238E27FC236}">
                      <a16:creationId xmlns:a16="http://schemas.microsoft.com/office/drawing/2014/main" id="{00000000-0008-0000-0D00-000097020000}"/>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64" name="Freeform: Shape 663">
                  <a:extLst>
                    <a:ext uri="{FF2B5EF4-FFF2-40B4-BE49-F238E27FC236}">
                      <a16:creationId xmlns:a16="http://schemas.microsoft.com/office/drawing/2014/main" id="{00000000-0008-0000-0D00-000098020000}"/>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65" name="Freeform: Shape 664">
                  <a:extLst>
                    <a:ext uri="{FF2B5EF4-FFF2-40B4-BE49-F238E27FC236}">
                      <a16:creationId xmlns:a16="http://schemas.microsoft.com/office/drawing/2014/main" id="{00000000-0008-0000-0D00-000099020000}"/>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66" name="Freeform: Shape 665">
                  <a:extLst>
                    <a:ext uri="{FF2B5EF4-FFF2-40B4-BE49-F238E27FC236}">
                      <a16:creationId xmlns:a16="http://schemas.microsoft.com/office/drawing/2014/main" id="{00000000-0008-0000-0D00-00009A020000}"/>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67" name="Freeform: Shape 666">
                  <a:extLst>
                    <a:ext uri="{FF2B5EF4-FFF2-40B4-BE49-F238E27FC236}">
                      <a16:creationId xmlns:a16="http://schemas.microsoft.com/office/drawing/2014/main" id="{00000000-0008-0000-0D00-00009B020000}"/>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68" name="Freeform: Shape 667">
                  <a:extLst>
                    <a:ext uri="{FF2B5EF4-FFF2-40B4-BE49-F238E27FC236}">
                      <a16:creationId xmlns:a16="http://schemas.microsoft.com/office/drawing/2014/main" id="{00000000-0008-0000-0D00-00009C020000}"/>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69" name="Freeform: Shape 668">
                  <a:extLst>
                    <a:ext uri="{FF2B5EF4-FFF2-40B4-BE49-F238E27FC236}">
                      <a16:creationId xmlns:a16="http://schemas.microsoft.com/office/drawing/2014/main" id="{00000000-0008-0000-0D00-00009D020000}"/>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640" name="Group 639">
                <a:extLst>
                  <a:ext uri="{FF2B5EF4-FFF2-40B4-BE49-F238E27FC236}">
                    <a16:creationId xmlns:a16="http://schemas.microsoft.com/office/drawing/2014/main" id="{00000000-0008-0000-0D00-000080020000}"/>
                  </a:ext>
                </a:extLst>
              </xdr:cNvPr>
              <xdr:cNvGrpSpPr/>
            </xdr:nvGrpSpPr>
            <xdr:grpSpPr>
              <a:xfrm>
                <a:off x="1744225" y="6590247"/>
                <a:ext cx="172680" cy="169356"/>
                <a:chOff x="5246544" y="2661039"/>
                <a:chExt cx="528834" cy="505485"/>
              </a:xfrm>
            </xdr:grpSpPr>
            <xdr:sp macro="" textlink="">
              <xdr:nvSpPr>
                <xdr:cNvPr id="641" name="Freeform: Shape 640">
                  <a:extLst>
                    <a:ext uri="{FF2B5EF4-FFF2-40B4-BE49-F238E27FC236}">
                      <a16:creationId xmlns:a16="http://schemas.microsoft.com/office/drawing/2014/main" id="{00000000-0008-0000-0D00-000081020000}"/>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42" name="Freeform: Shape 641">
                  <a:extLst>
                    <a:ext uri="{FF2B5EF4-FFF2-40B4-BE49-F238E27FC236}">
                      <a16:creationId xmlns:a16="http://schemas.microsoft.com/office/drawing/2014/main" id="{00000000-0008-0000-0D00-000082020000}"/>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43" name="Freeform: Shape 642">
                  <a:extLst>
                    <a:ext uri="{FF2B5EF4-FFF2-40B4-BE49-F238E27FC236}">
                      <a16:creationId xmlns:a16="http://schemas.microsoft.com/office/drawing/2014/main" id="{00000000-0008-0000-0D00-000083020000}"/>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44" name="Freeform: Shape 643">
                  <a:extLst>
                    <a:ext uri="{FF2B5EF4-FFF2-40B4-BE49-F238E27FC236}">
                      <a16:creationId xmlns:a16="http://schemas.microsoft.com/office/drawing/2014/main" id="{00000000-0008-0000-0D00-000084020000}"/>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45" name="Freeform: Shape 644">
                  <a:extLst>
                    <a:ext uri="{FF2B5EF4-FFF2-40B4-BE49-F238E27FC236}">
                      <a16:creationId xmlns:a16="http://schemas.microsoft.com/office/drawing/2014/main" id="{00000000-0008-0000-0D00-000085020000}"/>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46" name="Freeform: Shape 645">
                  <a:extLst>
                    <a:ext uri="{FF2B5EF4-FFF2-40B4-BE49-F238E27FC236}">
                      <a16:creationId xmlns:a16="http://schemas.microsoft.com/office/drawing/2014/main" id="{00000000-0008-0000-0D00-000086020000}"/>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47" name="Freeform: Shape 646">
                  <a:extLst>
                    <a:ext uri="{FF2B5EF4-FFF2-40B4-BE49-F238E27FC236}">
                      <a16:creationId xmlns:a16="http://schemas.microsoft.com/office/drawing/2014/main" id="{00000000-0008-0000-0D00-000087020000}"/>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48" name="Freeform: Shape 647">
                  <a:extLst>
                    <a:ext uri="{FF2B5EF4-FFF2-40B4-BE49-F238E27FC236}">
                      <a16:creationId xmlns:a16="http://schemas.microsoft.com/office/drawing/2014/main" id="{00000000-0008-0000-0D00-000088020000}"/>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49" name="Freeform: Shape 648">
                  <a:extLst>
                    <a:ext uri="{FF2B5EF4-FFF2-40B4-BE49-F238E27FC236}">
                      <a16:creationId xmlns:a16="http://schemas.microsoft.com/office/drawing/2014/main" id="{00000000-0008-0000-0D00-000089020000}"/>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50" name="Freeform: Shape 649">
                  <a:extLst>
                    <a:ext uri="{FF2B5EF4-FFF2-40B4-BE49-F238E27FC236}">
                      <a16:creationId xmlns:a16="http://schemas.microsoft.com/office/drawing/2014/main" id="{00000000-0008-0000-0D00-00008A020000}"/>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51" name="Freeform: Shape 650">
                  <a:extLst>
                    <a:ext uri="{FF2B5EF4-FFF2-40B4-BE49-F238E27FC236}">
                      <a16:creationId xmlns:a16="http://schemas.microsoft.com/office/drawing/2014/main" id="{00000000-0008-0000-0D00-00008B020000}"/>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52" name="Freeform: Shape 651">
                  <a:extLst>
                    <a:ext uri="{FF2B5EF4-FFF2-40B4-BE49-F238E27FC236}">
                      <a16:creationId xmlns:a16="http://schemas.microsoft.com/office/drawing/2014/main" id="{00000000-0008-0000-0D00-00008C020000}"/>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53" name="Freeform: Shape 652">
                  <a:extLst>
                    <a:ext uri="{FF2B5EF4-FFF2-40B4-BE49-F238E27FC236}">
                      <a16:creationId xmlns:a16="http://schemas.microsoft.com/office/drawing/2014/main" id="{00000000-0008-0000-0D00-00008D020000}"/>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54" name="Freeform: Shape 653">
                  <a:extLst>
                    <a:ext uri="{FF2B5EF4-FFF2-40B4-BE49-F238E27FC236}">
                      <a16:creationId xmlns:a16="http://schemas.microsoft.com/office/drawing/2014/main" id="{00000000-0008-0000-0D00-00008E020000}"/>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55" name="Freeform: Shape 654">
                  <a:extLst>
                    <a:ext uri="{FF2B5EF4-FFF2-40B4-BE49-F238E27FC236}">
                      <a16:creationId xmlns:a16="http://schemas.microsoft.com/office/drawing/2014/main" id="{00000000-0008-0000-0D00-00008F020000}"/>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56" name="Freeform: Shape 655">
                  <a:extLst>
                    <a:ext uri="{FF2B5EF4-FFF2-40B4-BE49-F238E27FC236}">
                      <a16:creationId xmlns:a16="http://schemas.microsoft.com/office/drawing/2014/main" id="{00000000-0008-0000-0D00-000090020000}"/>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57" name="Freeform: Shape 656">
                  <a:extLst>
                    <a:ext uri="{FF2B5EF4-FFF2-40B4-BE49-F238E27FC236}">
                      <a16:creationId xmlns:a16="http://schemas.microsoft.com/office/drawing/2014/main" id="{00000000-0008-0000-0D00-000091020000}"/>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58" name="Freeform: Shape 657">
                  <a:extLst>
                    <a:ext uri="{FF2B5EF4-FFF2-40B4-BE49-F238E27FC236}">
                      <a16:creationId xmlns:a16="http://schemas.microsoft.com/office/drawing/2014/main" id="{00000000-0008-0000-0D00-000092020000}"/>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59" name="Freeform: Shape 658">
                  <a:extLst>
                    <a:ext uri="{FF2B5EF4-FFF2-40B4-BE49-F238E27FC236}">
                      <a16:creationId xmlns:a16="http://schemas.microsoft.com/office/drawing/2014/main" id="{00000000-0008-0000-0D00-000093020000}"/>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634" name="Graphic 2" descr="Fir tree">
              <a:extLst>
                <a:ext uri="{FF2B5EF4-FFF2-40B4-BE49-F238E27FC236}">
                  <a16:creationId xmlns:a16="http://schemas.microsoft.com/office/drawing/2014/main" id="{00000000-0008-0000-0D00-00007A020000}"/>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635" name="Group 634">
              <a:extLst>
                <a:ext uri="{FF2B5EF4-FFF2-40B4-BE49-F238E27FC236}">
                  <a16:creationId xmlns:a16="http://schemas.microsoft.com/office/drawing/2014/main" id="{00000000-0008-0000-0D00-00007B020000}"/>
                </a:ext>
              </a:extLst>
            </xdr:cNvPr>
            <xdr:cNvGrpSpPr/>
          </xdr:nvGrpSpPr>
          <xdr:grpSpPr>
            <a:xfrm>
              <a:off x="1795937" y="2920347"/>
              <a:ext cx="234619" cy="153814"/>
              <a:chOff x="1834903" y="4357756"/>
              <a:chExt cx="234619" cy="153814"/>
            </a:xfrm>
          </xdr:grpSpPr>
          <xdr:pic>
            <xdr:nvPicPr>
              <xdr:cNvPr id="636" name="Graphic 635" descr="Deciduous tree with solid fill">
                <a:extLst>
                  <a:ext uri="{FF2B5EF4-FFF2-40B4-BE49-F238E27FC236}">
                    <a16:creationId xmlns:a16="http://schemas.microsoft.com/office/drawing/2014/main" id="{00000000-0008-0000-0D00-00007C02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637" name="Graphic 636" descr="Deciduous tree with solid fill">
                <a:extLst>
                  <a:ext uri="{FF2B5EF4-FFF2-40B4-BE49-F238E27FC236}">
                    <a16:creationId xmlns:a16="http://schemas.microsoft.com/office/drawing/2014/main" id="{00000000-0008-0000-0D00-00007D02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xdr:from>
      <xdr:col>31</xdr:col>
      <xdr:colOff>30307</xdr:colOff>
      <xdr:row>11</xdr:row>
      <xdr:rowOff>0</xdr:rowOff>
    </xdr:from>
    <xdr:to>
      <xdr:col>32</xdr:col>
      <xdr:colOff>117568</xdr:colOff>
      <xdr:row>20</xdr:row>
      <xdr:rowOff>4329</xdr:rowOff>
    </xdr:to>
    <xdr:grpSp>
      <xdr:nvGrpSpPr>
        <xdr:cNvPr id="675" name="Group 674">
          <a:extLst>
            <a:ext uri="{FF2B5EF4-FFF2-40B4-BE49-F238E27FC236}">
              <a16:creationId xmlns:a16="http://schemas.microsoft.com/office/drawing/2014/main" id="{00000000-0008-0000-0D00-0000A3020000}"/>
            </a:ext>
          </a:extLst>
        </xdr:cNvPr>
        <xdr:cNvGrpSpPr/>
      </xdr:nvGrpSpPr>
      <xdr:grpSpPr>
        <a:xfrm>
          <a:off x="27058895" y="2734235"/>
          <a:ext cx="569114" cy="1730035"/>
          <a:chOff x="1641671" y="2710297"/>
          <a:chExt cx="572170" cy="1718829"/>
        </a:xfrm>
      </xdr:grpSpPr>
      <xdr:pic>
        <xdr:nvPicPr>
          <xdr:cNvPr id="676" name="Picture 675">
            <a:extLst>
              <a:ext uri="{FF2B5EF4-FFF2-40B4-BE49-F238E27FC236}">
                <a16:creationId xmlns:a16="http://schemas.microsoft.com/office/drawing/2014/main" id="{00000000-0008-0000-0D00-0000A402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77" name="Graphic 4" descr="Sustainability">
            <a:extLst>
              <a:ext uri="{FF2B5EF4-FFF2-40B4-BE49-F238E27FC236}">
                <a16:creationId xmlns:a16="http://schemas.microsoft.com/office/drawing/2014/main" id="{00000000-0008-0000-0D00-0000A502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678" name="Group 677">
            <a:extLst>
              <a:ext uri="{FF2B5EF4-FFF2-40B4-BE49-F238E27FC236}">
                <a16:creationId xmlns:a16="http://schemas.microsoft.com/office/drawing/2014/main" id="{00000000-0008-0000-0D00-0000A6020000}"/>
              </a:ext>
            </a:extLst>
          </xdr:cNvPr>
          <xdr:cNvGrpSpPr/>
        </xdr:nvGrpSpPr>
        <xdr:grpSpPr>
          <a:xfrm>
            <a:off x="1641671" y="2920347"/>
            <a:ext cx="572170" cy="1139745"/>
            <a:chOff x="1641671" y="2920347"/>
            <a:chExt cx="572170" cy="1139745"/>
          </a:xfrm>
        </xdr:grpSpPr>
        <xdr:grpSp>
          <xdr:nvGrpSpPr>
            <xdr:cNvPr id="679" name="Group 678">
              <a:extLst>
                <a:ext uri="{FF2B5EF4-FFF2-40B4-BE49-F238E27FC236}">
                  <a16:creationId xmlns:a16="http://schemas.microsoft.com/office/drawing/2014/main" id="{00000000-0008-0000-0D00-0000A7020000}"/>
                </a:ext>
              </a:extLst>
            </xdr:cNvPr>
            <xdr:cNvGrpSpPr/>
          </xdr:nvGrpSpPr>
          <xdr:grpSpPr>
            <a:xfrm>
              <a:off x="1743651" y="3094862"/>
              <a:ext cx="324687" cy="190299"/>
              <a:chOff x="6257925" y="3439792"/>
              <a:chExt cx="324687" cy="180784"/>
            </a:xfrm>
          </xdr:grpSpPr>
          <xdr:pic>
            <xdr:nvPicPr>
              <xdr:cNvPr id="722" name="Graphic 721" descr="Oil Barrel with solid fill">
                <a:extLst>
                  <a:ext uri="{FF2B5EF4-FFF2-40B4-BE49-F238E27FC236}">
                    <a16:creationId xmlns:a16="http://schemas.microsoft.com/office/drawing/2014/main" id="{00000000-0008-0000-0D00-0000D202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723" name="Graphic 722" descr="Oil Barrel with solid fill">
                <a:extLst>
                  <a:ext uri="{FF2B5EF4-FFF2-40B4-BE49-F238E27FC236}">
                    <a16:creationId xmlns:a16="http://schemas.microsoft.com/office/drawing/2014/main" id="{00000000-0008-0000-0D00-0000D302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680" name="Graphic 679" descr="Radioactive with solid fill">
              <a:extLst>
                <a:ext uri="{FF2B5EF4-FFF2-40B4-BE49-F238E27FC236}">
                  <a16:creationId xmlns:a16="http://schemas.microsoft.com/office/drawing/2014/main" id="{00000000-0008-0000-0D00-0000A8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681" name="Group 680">
              <a:extLst>
                <a:ext uri="{FF2B5EF4-FFF2-40B4-BE49-F238E27FC236}">
                  <a16:creationId xmlns:a16="http://schemas.microsoft.com/office/drawing/2014/main" id="{00000000-0008-0000-0D00-0000A9020000}"/>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719" name="Freeform: Shape 718">
                <a:extLst>
                  <a:ext uri="{FF2B5EF4-FFF2-40B4-BE49-F238E27FC236}">
                    <a16:creationId xmlns:a16="http://schemas.microsoft.com/office/drawing/2014/main" id="{00000000-0008-0000-0D00-0000CF020000}"/>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720" name="Freeform: Shape 719">
                <a:extLst>
                  <a:ext uri="{FF2B5EF4-FFF2-40B4-BE49-F238E27FC236}">
                    <a16:creationId xmlns:a16="http://schemas.microsoft.com/office/drawing/2014/main" id="{00000000-0008-0000-0D00-0000D0020000}"/>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721" name="Freeform: Shape 720">
                <a:extLst>
                  <a:ext uri="{FF2B5EF4-FFF2-40B4-BE49-F238E27FC236}">
                    <a16:creationId xmlns:a16="http://schemas.microsoft.com/office/drawing/2014/main" id="{00000000-0008-0000-0D00-0000D1020000}"/>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682" name="Group 681">
              <a:extLst>
                <a:ext uri="{FF2B5EF4-FFF2-40B4-BE49-F238E27FC236}">
                  <a16:creationId xmlns:a16="http://schemas.microsoft.com/office/drawing/2014/main" id="{00000000-0008-0000-0D00-0000AA020000}"/>
                </a:ext>
              </a:extLst>
            </xdr:cNvPr>
            <xdr:cNvGrpSpPr/>
          </xdr:nvGrpSpPr>
          <xdr:grpSpPr>
            <a:xfrm>
              <a:off x="1641671" y="3850936"/>
              <a:ext cx="572170" cy="209156"/>
              <a:chOff x="1576728" y="6574220"/>
              <a:chExt cx="572170" cy="209156"/>
            </a:xfrm>
          </xdr:grpSpPr>
          <xdr:pic>
            <xdr:nvPicPr>
              <xdr:cNvPr id="687" name="Picture 686" descr="Outline geothermal energy icon isolated black Vector Image">
                <a:extLst>
                  <a:ext uri="{FF2B5EF4-FFF2-40B4-BE49-F238E27FC236}">
                    <a16:creationId xmlns:a16="http://schemas.microsoft.com/office/drawing/2014/main" id="{00000000-0008-0000-0D00-0000AF020000}"/>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688" name="Group 687">
                <a:extLst>
                  <a:ext uri="{FF2B5EF4-FFF2-40B4-BE49-F238E27FC236}">
                    <a16:creationId xmlns:a16="http://schemas.microsoft.com/office/drawing/2014/main" id="{00000000-0008-0000-0D00-0000B0020000}"/>
                  </a:ext>
                </a:extLst>
              </xdr:cNvPr>
              <xdr:cNvGrpSpPr/>
            </xdr:nvGrpSpPr>
            <xdr:grpSpPr>
              <a:xfrm>
                <a:off x="1576728" y="6605260"/>
                <a:ext cx="139401" cy="164013"/>
                <a:chOff x="6140932" y="3337168"/>
                <a:chExt cx="752033" cy="877177"/>
              </a:xfrm>
            </xdr:grpSpPr>
            <xdr:sp macro="" textlink="">
              <xdr:nvSpPr>
                <xdr:cNvPr id="709" name="Freeform: Shape 708">
                  <a:extLst>
                    <a:ext uri="{FF2B5EF4-FFF2-40B4-BE49-F238E27FC236}">
                      <a16:creationId xmlns:a16="http://schemas.microsoft.com/office/drawing/2014/main" id="{00000000-0008-0000-0D00-0000C5020000}"/>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10" name="Freeform: Shape 709">
                  <a:extLst>
                    <a:ext uri="{FF2B5EF4-FFF2-40B4-BE49-F238E27FC236}">
                      <a16:creationId xmlns:a16="http://schemas.microsoft.com/office/drawing/2014/main" id="{00000000-0008-0000-0D00-0000C6020000}"/>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11" name="Freeform: Shape 710">
                  <a:extLst>
                    <a:ext uri="{FF2B5EF4-FFF2-40B4-BE49-F238E27FC236}">
                      <a16:creationId xmlns:a16="http://schemas.microsoft.com/office/drawing/2014/main" id="{00000000-0008-0000-0D00-0000C7020000}"/>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12" name="Freeform: Shape 711">
                  <a:extLst>
                    <a:ext uri="{FF2B5EF4-FFF2-40B4-BE49-F238E27FC236}">
                      <a16:creationId xmlns:a16="http://schemas.microsoft.com/office/drawing/2014/main" id="{00000000-0008-0000-0D00-0000C8020000}"/>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13" name="Freeform: Shape 712">
                  <a:extLst>
                    <a:ext uri="{FF2B5EF4-FFF2-40B4-BE49-F238E27FC236}">
                      <a16:creationId xmlns:a16="http://schemas.microsoft.com/office/drawing/2014/main" id="{00000000-0008-0000-0D00-0000C9020000}"/>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14" name="Freeform: Shape 713">
                  <a:extLst>
                    <a:ext uri="{FF2B5EF4-FFF2-40B4-BE49-F238E27FC236}">
                      <a16:creationId xmlns:a16="http://schemas.microsoft.com/office/drawing/2014/main" id="{00000000-0008-0000-0D00-0000CA020000}"/>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15" name="Freeform: Shape 714">
                  <a:extLst>
                    <a:ext uri="{FF2B5EF4-FFF2-40B4-BE49-F238E27FC236}">
                      <a16:creationId xmlns:a16="http://schemas.microsoft.com/office/drawing/2014/main" id="{00000000-0008-0000-0D00-0000CB020000}"/>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16" name="Freeform: Shape 715">
                  <a:extLst>
                    <a:ext uri="{FF2B5EF4-FFF2-40B4-BE49-F238E27FC236}">
                      <a16:creationId xmlns:a16="http://schemas.microsoft.com/office/drawing/2014/main" id="{00000000-0008-0000-0D00-0000CC020000}"/>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17" name="Freeform: Shape 716">
                  <a:extLst>
                    <a:ext uri="{FF2B5EF4-FFF2-40B4-BE49-F238E27FC236}">
                      <a16:creationId xmlns:a16="http://schemas.microsoft.com/office/drawing/2014/main" id="{00000000-0008-0000-0D00-0000CD020000}"/>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18" name="Freeform: Shape 717">
                  <a:extLst>
                    <a:ext uri="{FF2B5EF4-FFF2-40B4-BE49-F238E27FC236}">
                      <a16:creationId xmlns:a16="http://schemas.microsoft.com/office/drawing/2014/main" id="{00000000-0008-0000-0D00-0000CE020000}"/>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689" name="Group 688">
                <a:extLst>
                  <a:ext uri="{FF2B5EF4-FFF2-40B4-BE49-F238E27FC236}">
                    <a16:creationId xmlns:a16="http://schemas.microsoft.com/office/drawing/2014/main" id="{00000000-0008-0000-0D00-0000B1020000}"/>
                  </a:ext>
                </a:extLst>
              </xdr:cNvPr>
              <xdr:cNvGrpSpPr/>
            </xdr:nvGrpSpPr>
            <xdr:grpSpPr>
              <a:xfrm>
                <a:off x="1744225" y="6590247"/>
                <a:ext cx="172680" cy="169356"/>
                <a:chOff x="5246544" y="2661039"/>
                <a:chExt cx="528834" cy="505485"/>
              </a:xfrm>
            </xdr:grpSpPr>
            <xdr:sp macro="" textlink="">
              <xdr:nvSpPr>
                <xdr:cNvPr id="690" name="Freeform: Shape 689">
                  <a:extLst>
                    <a:ext uri="{FF2B5EF4-FFF2-40B4-BE49-F238E27FC236}">
                      <a16:creationId xmlns:a16="http://schemas.microsoft.com/office/drawing/2014/main" id="{00000000-0008-0000-0D00-0000B2020000}"/>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91" name="Freeform: Shape 690">
                  <a:extLst>
                    <a:ext uri="{FF2B5EF4-FFF2-40B4-BE49-F238E27FC236}">
                      <a16:creationId xmlns:a16="http://schemas.microsoft.com/office/drawing/2014/main" id="{00000000-0008-0000-0D00-0000B3020000}"/>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92" name="Freeform: Shape 691">
                  <a:extLst>
                    <a:ext uri="{FF2B5EF4-FFF2-40B4-BE49-F238E27FC236}">
                      <a16:creationId xmlns:a16="http://schemas.microsoft.com/office/drawing/2014/main" id="{00000000-0008-0000-0D00-0000B4020000}"/>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93" name="Freeform: Shape 692">
                  <a:extLst>
                    <a:ext uri="{FF2B5EF4-FFF2-40B4-BE49-F238E27FC236}">
                      <a16:creationId xmlns:a16="http://schemas.microsoft.com/office/drawing/2014/main" id="{00000000-0008-0000-0D00-0000B5020000}"/>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94" name="Freeform: Shape 693">
                  <a:extLst>
                    <a:ext uri="{FF2B5EF4-FFF2-40B4-BE49-F238E27FC236}">
                      <a16:creationId xmlns:a16="http://schemas.microsoft.com/office/drawing/2014/main" id="{00000000-0008-0000-0D00-0000B6020000}"/>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95" name="Freeform: Shape 694">
                  <a:extLst>
                    <a:ext uri="{FF2B5EF4-FFF2-40B4-BE49-F238E27FC236}">
                      <a16:creationId xmlns:a16="http://schemas.microsoft.com/office/drawing/2014/main" id="{00000000-0008-0000-0D00-0000B7020000}"/>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96" name="Freeform: Shape 695">
                  <a:extLst>
                    <a:ext uri="{FF2B5EF4-FFF2-40B4-BE49-F238E27FC236}">
                      <a16:creationId xmlns:a16="http://schemas.microsoft.com/office/drawing/2014/main" id="{00000000-0008-0000-0D00-0000B8020000}"/>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97" name="Freeform: Shape 696">
                  <a:extLst>
                    <a:ext uri="{FF2B5EF4-FFF2-40B4-BE49-F238E27FC236}">
                      <a16:creationId xmlns:a16="http://schemas.microsoft.com/office/drawing/2014/main" id="{00000000-0008-0000-0D00-0000B9020000}"/>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98" name="Freeform: Shape 697">
                  <a:extLst>
                    <a:ext uri="{FF2B5EF4-FFF2-40B4-BE49-F238E27FC236}">
                      <a16:creationId xmlns:a16="http://schemas.microsoft.com/office/drawing/2014/main" id="{00000000-0008-0000-0D00-0000BA020000}"/>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99" name="Freeform: Shape 698">
                  <a:extLst>
                    <a:ext uri="{FF2B5EF4-FFF2-40B4-BE49-F238E27FC236}">
                      <a16:creationId xmlns:a16="http://schemas.microsoft.com/office/drawing/2014/main" id="{00000000-0008-0000-0D00-0000BB020000}"/>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00" name="Freeform: Shape 699">
                  <a:extLst>
                    <a:ext uri="{FF2B5EF4-FFF2-40B4-BE49-F238E27FC236}">
                      <a16:creationId xmlns:a16="http://schemas.microsoft.com/office/drawing/2014/main" id="{00000000-0008-0000-0D00-0000BC020000}"/>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01" name="Freeform: Shape 700">
                  <a:extLst>
                    <a:ext uri="{FF2B5EF4-FFF2-40B4-BE49-F238E27FC236}">
                      <a16:creationId xmlns:a16="http://schemas.microsoft.com/office/drawing/2014/main" id="{00000000-0008-0000-0D00-0000BD020000}"/>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02" name="Freeform: Shape 701">
                  <a:extLst>
                    <a:ext uri="{FF2B5EF4-FFF2-40B4-BE49-F238E27FC236}">
                      <a16:creationId xmlns:a16="http://schemas.microsoft.com/office/drawing/2014/main" id="{00000000-0008-0000-0D00-0000BE020000}"/>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03" name="Freeform: Shape 702">
                  <a:extLst>
                    <a:ext uri="{FF2B5EF4-FFF2-40B4-BE49-F238E27FC236}">
                      <a16:creationId xmlns:a16="http://schemas.microsoft.com/office/drawing/2014/main" id="{00000000-0008-0000-0D00-0000BF020000}"/>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04" name="Freeform: Shape 703">
                  <a:extLst>
                    <a:ext uri="{FF2B5EF4-FFF2-40B4-BE49-F238E27FC236}">
                      <a16:creationId xmlns:a16="http://schemas.microsoft.com/office/drawing/2014/main" id="{00000000-0008-0000-0D00-0000C0020000}"/>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05" name="Freeform: Shape 704">
                  <a:extLst>
                    <a:ext uri="{FF2B5EF4-FFF2-40B4-BE49-F238E27FC236}">
                      <a16:creationId xmlns:a16="http://schemas.microsoft.com/office/drawing/2014/main" id="{00000000-0008-0000-0D00-0000C1020000}"/>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06" name="Freeform: Shape 705">
                  <a:extLst>
                    <a:ext uri="{FF2B5EF4-FFF2-40B4-BE49-F238E27FC236}">
                      <a16:creationId xmlns:a16="http://schemas.microsoft.com/office/drawing/2014/main" id="{00000000-0008-0000-0D00-0000C2020000}"/>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07" name="Freeform: Shape 706">
                  <a:extLst>
                    <a:ext uri="{FF2B5EF4-FFF2-40B4-BE49-F238E27FC236}">
                      <a16:creationId xmlns:a16="http://schemas.microsoft.com/office/drawing/2014/main" id="{00000000-0008-0000-0D00-0000C3020000}"/>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08" name="Freeform: Shape 707">
                  <a:extLst>
                    <a:ext uri="{FF2B5EF4-FFF2-40B4-BE49-F238E27FC236}">
                      <a16:creationId xmlns:a16="http://schemas.microsoft.com/office/drawing/2014/main" id="{00000000-0008-0000-0D00-0000C4020000}"/>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683" name="Graphic 2" descr="Fir tree">
              <a:extLst>
                <a:ext uri="{FF2B5EF4-FFF2-40B4-BE49-F238E27FC236}">
                  <a16:creationId xmlns:a16="http://schemas.microsoft.com/office/drawing/2014/main" id="{00000000-0008-0000-0D00-0000AB020000}"/>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684" name="Group 683">
              <a:extLst>
                <a:ext uri="{FF2B5EF4-FFF2-40B4-BE49-F238E27FC236}">
                  <a16:creationId xmlns:a16="http://schemas.microsoft.com/office/drawing/2014/main" id="{00000000-0008-0000-0D00-0000AC020000}"/>
                </a:ext>
              </a:extLst>
            </xdr:cNvPr>
            <xdr:cNvGrpSpPr/>
          </xdr:nvGrpSpPr>
          <xdr:grpSpPr>
            <a:xfrm>
              <a:off x="1795937" y="2920347"/>
              <a:ext cx="234619" cy="153814"/>
              <a:chOff x="1834903" y="4357756"/>
              <a:chExt cx="234619" cy="153814"/>
            </a:xfrm>
          </xdr:grpSpPr>
          <xdr:pic>
            <xdr:nvPicPr>
              <xdr:cNvPr id="685" name="Graphic 684" descr="Deciduous tree with solid fill">
                <a:extLst>
                  <a:ext uri="{FF2B5EF4-FFF2-40B4-BE49-F238E27FC236}">
                    <a16:creationId xmlns:a16="http://schemas.microsoft.com/office/drawing/2014/main" id="{00000000-0008-0000-0D00-0000AD02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686" name="Graphic 685" descr="Deciduous tree with solid fill">
                <a:extLst>
                  <a:ext uri="{FF2B5EF4-FFF2-40B4-BE49-F238E27FC236}">
                    <a16:creationId xmlns:a16="http://schemas.microsoft.com/office/drawing/2014/main" id="{00000000-0008-0000-0D00-0000AE02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xdr:from>
      <xdr:col>36</xdr:col>
      <xdr:colOff>25977</xdr:colOff>
      <xdr:row>11</xdr:row>
      <xdr:rowOff>17318</xdr:rowOff>
    </xdr:from>
    <xdr:to>
      <xdr:col>37</xdr:col>
      <xdr:colOff>113238</xdr:colOff>
      <xdr:row>20</xdr:row>
      <xdr:rowOff>21647</xdr:rowOff>
    </xdr:to>
    <xdr:grpSp>
      <xdr:nvGrpSpPr>
        <xdr:cNvPr id="724" name="Group 723">
          <a:extLst>
            <a:ext uri="{FF2B5EF4-FFF2-40B4-BE49-F238E27FC236}">
              <a16:creationId xmlns:a16="http://schemas.microsoft.com/office/drawing/2014/main" id="{00000000-0008-0000-0D00-0000D4020000}"/>
            </a:ext>
          </a:extLst>
        </xdr:cNvPr>
        <xdr:cNvGrpSpPr/>
      </xdr:nvGrpSpPr>
      <xdr:grpSpPr>
        <a:xfrm>
          <a:off x="31637771" y="2751553"/>
          <a:ext cx="569114" cy="1730035"/>
          <a:chOff x="1641671" y="2710297"/>
          <a:chExt cx="572170" cy="1718829"/>
        </a:xfrm>
      </xdr:grpSpPr>
      <xdr:pic>
        <xdr:nvPicPr>
          <xdr:cNvPr id="725" name="Picture 724">
            <a:extLst>
              <a:ext uri="{FF2B5EF4-FFF2-40B4-BE49-F238E27FC236}">
                <a16:creationId xmlns:a16="http://schemas.microsoft.com/office/drawing/2014/main" id="{00000000-0008-0000-0D00-0000D502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26" name="Graphic 4" descr="Sustainability">
            <a:extLst>
              <a:ext uri="{FF2B5EF4-FFF2-40B4-BE49-F238E27FC236}">
                <a16:creationId xmlns:a16="http://schemas.microsoft.com/office/drawing/2014/main" id="{00000000-0008-0000-0D00-0000D602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727" name="Group 726">
            <a:extLst>
              <a:ext uri="{FF2B5EF4-FFF2-40B4-BE49-F238E27FC236}">
                <a16:creationId xmlns:a16="http://schemas.microsoft.com/office/drawing/2014/main" id="{00000000-0008-0000-0D00-0000D7020000}"/>
              </a:ext>
            </a:extLst>
          </xdr:cNvPr>
          <xdr:cNvGrpSpPr/>
        </xdr:nvGrpSpPr>
        <xdr:grpSpPr>
          <a:xfrm>
            <a:off x="1641671" y="2920347"/>
            <a:ext cx="572170" cy="1139745"/>
            <a:chOff x="1641671" y="2920347"/>
            <a:chExt cx="572170" cy="1139745"/>
          </a:xfrm>
        </xdr:grpSpPr>
        <xdr:grpSp>
          <xdr:nvGrpSpPr>
            <xdr:cNvPr id="728" name="Group 727">
              <a:extLst>
                <a:ext uri="{FF2B5EF4-FFF2-40B4-BE49-F238E27FC236}">
                  <a16:creationId xmlns:a16="http://schemas.microsoft.com/office/drawing/2014/main" id="{00000000-0008-0000-0D00-0000D8020000}"/>
                </a:ext>
              </a:extLst>
            </xdr:cNvPr>
            <xdr:cNvGrpSpPr/>
          </xdr:nvGrpSpPr>
          <xdr:grpSpPr>
            <a:xfrm>
              <a:off x="1743651" y="3094862"/>
              <a:ext cx="324687" cy="190299"/>
              <a:chOff x="6257925" y="3439792"/>
              <a:chExt cx="324687" cy="180784"/>
            </a:xfrm>
          </xdr:grpSpPr>
          <xdr:pic>
            <xdr:nvPicPr>
              <xdr:cNvPr id="771" name="Graphic 770" descr="Oil Barrel with solid fill">
                <a:extLst>
                  <a:ext uri="{FF2B5EF4-FFF2-40B4-BE49-F238E27FC236}">
                    <a16:creationId xmlns:a16="http://schemas.microsoft.com/office/drawing/2014/main" id="{00000000-0008-0000-0D00-00000303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772" name="Graphic 771" descr="Oil Barrel with solid fill">
                <a:extLst>
                  <a:ext uri="{FF2B5EF4-FFF2-40B4-BE49-F238E27FC236}">
                    <a16:creationId xmlns:a16="http://schemas.microsoft.com/office/drawing/2014/main" id="{00000000-0008-0000-0D00-00000403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729" name="Graphic 728" descr="Radioactive with solid fill">
              <a:extLst>
                <a:ext uri="{FF2B5EF4-FFF2-40B4-BE49-F238E27FC236}">
                  <a16:creationId xmlns:a16="http://schemas.microsoft.com/office/drawing/2014/main" id="{00000000-0008-0000-0D00-0000D9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730" name="Group 729">
              <a:extLst>
                <a:ext uri="{FF2B5EF4-FFF2-40B4-BE49-F238E27FC236}">
                  <a16:creationId xmlns:a16="http://schemas.microsoft.com/office/drawing/2014/main" id="{00000000-0008-0000-0D00-0000DA020000}"/>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768" name="Freeform: Shape 767">
                <a:extLst>
                  <a:ext uri="{FF2B5EF4-FFF2-40B4-BE49-F238E27FC236}">
                    <a16:creationId xmlns:a16="http://schemas.microsoft.com/office/drawing/2014/main" id="{00000000-0008-0000-0D00-000000030000}"/>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769" name="Freeform: Shape 768">
                <a:extLst>
                  <a:ext uri="{FF2B5EF4-FFF2-40B4-BE49-F238E27FC236}">
                    <a16:creationId xmlns:a16="http://schemas.microsoft.com/office/drawing/2014/main" id="{00000000-0008-0000-0D00-000001030000}"/>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770" name="Freeform: Shape 769">
                <a:extLst>
                  <a:ext uri="{FF2B5EF4-FFF2-40B4-BE49-F238E27FC236}">
                    <a16:creationId xmlns:a16="http://schemas.microsoft.com/office/drawing/2014/main" id="{00000000-0008-0000-0D00-000002030000}"/>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731" name="Group 730">
              <a:extLst>
                <a:ext uri="{FF2B5EF4-FFF2-40B4-BE49-F238E27FC236}">
                  <a16:creationId xmlns:a16="http://schemas.microsoft.com/office/drawing/2014/main" id="{00000000-0008-0000-0D00-0000DB020000}"/>
                </a:ext>
              </a:extLst>
            </xdr:cNvPr>
            <xdr:cNvGrpSpPr/>
          </xdr:nvGrpSpPr>
          <xdr:grpSpPr>
            <a:xfrm>
              <a:off x="1641671" y="3850936"/>
              <a:ext cx="572170" cy="209156"/>
              <a:chOff x="1576728" y="6574220"/>
              <a:chExt cx="572170" cy="209156"/>
            </a:xfrm>
          </xdr:grpSpPr>
          <xdr:pic>
            <xdr:nvPicPr>
              <xdr:cNvPr id="736" name="Picture 735" descr="Outline geothermal energy icon isolated black Vector Image">
                <a:extLst>
                  <a:ext uri="{FF2B5EF4-FFF2-40B4-BE49-F238E27FC236}">
                    <a16:creationId xmlns:a16="http://schemas.microsoft.com/office/drawing/2014/main" id="{00000000-0008-0000-0D00-0000E0020000}"/>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737" name="Group 736">
                <a:extLst>
                  <a:ext uri="{FF2B5EF4-FFF2-40B4-BE49-F238E27FC236}">
                    <a16:creationId xmlns:a16="http://schemas.microsoft.com/office/drawing/2014/main" id="{00000000-0008-0000-0D00-0000E1020000}"/>
                  </a:ext>
                </a:extLst>
              </xdr:cNvPr>
              <xdr:cNvGrpSpPr/>
            </xdr:nvGrpSpPr>
            <xdr:grpSpPr>
              <a:xfrm>
                <a:off x="1576728" y="6605260"/>
                <a:ext cx="139401" cy="164013"/>
                <a:chOff x="6140932" y="3337168"/>
                <a:chExt cx="752033" cy="877177"/>
              </a:xfrm>
            </xdr:grpSpPr>
            <xdr:sp macro="" textlink="">
              <xdr:nvSpPr>
                <xdr:cNvPr id="758" name="Freeform: Shape 757">
                  <a:extLst>
                    <a:ext uri="{FF2B5EF4-FFF2-40B4-BE49-F238E27FC236}">
                      <a16:creationId xmlns:a16="http://schemas.microsoft.com/office/drawing/2014/main" id="{00000000-0008-0000-0D00-0000F6020000}"/>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59" name="Freeform: Shape 758">
                  <a:extLst>
                    <a:ext uri="{FF2B5EF4-FFF2-40B4-BE49-F238E27FC236}">
                      <a16:creationId xmlns:a16="http://schemas.microsoft.com/office/drawing/2014/main" id="{00000000-0008-0000-0D00-0000F7020000}"/>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60" name="Freeform: Shape 759">
                  <a:extLst>
                    <a:ext uri="{FF2B5EF4-FFF2-40B4-BE49-F238E27FC236}">
                      <a16:creationId xmlns:a16="http://schemas.microsoft.com/office/drawing/2014/main" id="{00000000-0008-0000-0D00-0000F8020000}"/>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61" name="Freeform: Shape 760">
                  <a:extLst>
                    <a:ext uri="{FF2B5EF4-FFF2-40B4-BE49-F238E27FC236}">
                      <a16:creationId xmlns:a16="http://schemas.microsoft.com/office/drawing/2014/main" id="{00000000-0008-0000-0D00-0000F9020000}"/>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62" name="Freeform: Shape 761">
                  <a:extLst>
                    <a:ext uri="{FF2B5EF4-FFF2-40B4-BE49-F238E27FC236}">
                      <a16:creationId xmlns:a16="http://schemas.microsoft.com/office/drawing/2014/main" id="{00000000-0008-0000-0D00-0000FA020000}"/>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63" name="Freeform: Shape 762">
                  <a:extLst>
                    <a:ext uri="{FF2B5EF4-FFF2-40B4-BE49-F238E27FC236}">
                      <a16:creationId xmlns:a16="http://schemas.microsoft.com/office/drawing/2014/main" id="{00000000-0008-0000-0D00-0000FB020000}"/>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64" name="Freeform: Shape 763">
                  <a:extLst>
                    <a:ext uri="{FF2B5EF4-FFF2-40B4-BE49-F238E27FC236}">
                      <a16:creationId xmlns:a16="http://schemas.microsoft.com/office/drawing/2014/main" id="{00000000-0008-0000-0D00-0000FC020000}"/>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65" name="Freeform: Shape 764">
                  <a:extLst>
                    <a:ext uri="{FF2B5EF4-FFF2-40B4-BE49-F238E27FC236}">
                      <a16:creationId xmlns:a16="http://schemas.microsoft.com/office/drawing/2014/main" id="{00000000-0008-0000-0D00-0000FD020000}"/>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66" name="Freeform: Shape 765">
                  <a:extLst>
                    <a:ext uri="{FF2B5EF4-FFF2-40B4-BE49-F238E27FC236}">
                      <a16:creationId xmlns:a16="http://schemas.microsoft.com/office/drawing/2014/main" id="{00000000-0008-0000-0D00-0000FE020000}"/>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67" name="Freeform: Shape 766">
                  <a:extLst>
                    <a:ext uri="{FF2B5EF4-FFF2-40B4-BE49-F238E27FC236}">
                      <a16:creationId xmlns:a16="http://schemas.microsoft.com/office/drawing/2014/main" id="{00000000-0008-0000-0D00-0000FF020000}"/>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738" name="Group 737">
                <a:extLst>
                  <a:ext uri="{FF2B5EF4-FFF2-40B4-BE49-F238E27FC236}">
                    <a16:creationId xmlns:a16="http://schemas.microsoft.com/office/drawing/2014/main" id="{00000000-0008-0000-0D00-0000E2020000}"/>
                  </a:ext>
                </a:extLst>
              </xdr:cNvPr>
              <xdr:cNvGrpSpPr/>
            </xdr:nvGrpSpPr>
            <xdr:grpSpPr>
              <a:xfrm>
                <a:off x="1744225" y="6590247"/>
                <a:ext cx="172680" cy="169356"/>
                <a:chOff x="5246544" y="2661039"/>
                <a:chExt cx="528834" cy="505485"/>
              </a:xfrm>
            </xdr:grpSpPr>
            <xdr:sp macro="" textlink="">
              <xdr:nvSpPr>
                <xdr:cNvPr id="739" name="Freeform: Shape 738">
                  <a:extLst>
                    <a:ext uri="{FF2B5EF4-FFF2-40B4-BE49-F238E27FC236}">
                      <a16:creationId xmlns:a16="http://schemas.microsoft.com/office/drawing/2014/main" id="{00000000-0008-0000-0D00-0000E3020000}"/>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40" name="Freeform: Shape 739">
                  <a:extLst>
                    <a:ext uri="{FF2B5EF4-FFF2-40B4-BE49-F238E27FC236}">
                      <a16:creationId xmlns:a16="http://schemas.microsoft.com/office/drawing/2014/main" id="{00000000-0008-0000-0D00-0000E4020000}"/>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41" name="Freeform: Shape 740">
                  <a:extLst>
                    <a:ext uri="{FF2B5EF4-FFF2-40B4-BE49-F238E27FC236}">
                      <a16:creationId xmlns:a16="http://schemas.microsoft.com/office/drawing/2014/main" id="{00000000-0008-0000-0D00-0000E5020000}"/>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42" name="Freeform: Shape 741">
                  <a:extLst>
                    <a:ext uri="{FF2B5EF4-FFF2-40B4-BE49-F238E27FC236}">
                      <a16:creationId xmlns:a16="http://schemas.microsoft.com/office/drawing/2014/main" id="{00000000-0008-0000-0D00-0000E6020000}"/>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43" name="Freeform: Shape 742">
                  <a:extLst>
                    <a:ext uri="{FF2B5EF4-FFF2-40B4-BE49-F238E27FC236}">
                      <a16:creationId xmlns:a16="http://schemas.microsoft.com/office/drawing/2014/main" id="{00000000-0008-0000-0D00-0000E7020000}"/>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44" name="Freeform: Shape 743">
                  <a:extLst>
                    <a:ext uri="{FF2B5EF4-FFF2-40B4-BE49-F238E27FC236}">
                      <a16:creationId xmlns:a16="http://schemas.microsoft.com/office/drawing/2014/main" id="{00000000-0008-0000-0D00-0000E8020000}"/>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45" name="Freeform: Shape 744">
                  <a:extLst>
                    <a:ext uri="{FF2B5EF4-FFF2-40B4-BE49-F238E27FC236}">
                      <a16:creationId xmlns:a16="http://schemas.microsoft.com/office/drawing/2014/main" id="{00000000-0008-0000-0D00-0000E9020000}"/>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46" name="Freeform: Shape 745">
                  <a:extLst>
                    <a:ext uri="{FF2B5EF4-FFF2-40B4-BE49-F238E27FC236}">
                      <a16:creationId xmlns:a16="http://schemas.microsoft.com/office/drawing/2014/main" id="{00000000-0008-0000-0D00-0000EA020000}"/>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47" name="Freeform: Shape 746">
                  <a:extLst>
                    <a:ext uri="{FF2B5EF4-FFF2-40B4-BE49-F238E27FC236}">
                      <a16:creationId xmlns:a16="http://schemas.microsoft.com/office/drawing/2014/main" id="{00000000-0008-0000-0D00-0000EB020000}"/>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48" name="Freeform: Shape 747">
                  <a:extLst>
                    <a:ext uri="{FF2B5EF4-FFF2-40B4-BE49-F238E27FC236}">
                      <a16:creationId xmlns:a16="http://schemas.microsoft.com/office/drawing/2014/main" id="{00000000-0008-0000-0D00-0000EC020000}"/>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49" name="Freeform: Shape 748">
                  <a:extLst>
                    <a:ext uri="{FF2B5EF4-FFF2-40B4-BE49-F238E27FC236}">
                      <a16:creationId xmlns:a16="http://schemas.microsoft.com/office/drawing/2014/main" id="{00000000-0008-0000-0D00-0000ED020000}"/>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50" name="Freeform: Shape 749">
                  <a:extLst>
                    <a:ext uri="{FF2B5EF4-FFF2-40B4-BE49-F238E27FC236}">
                      <a16:creationId xmlns:a16="http://schemas.microsoft.com/office/drawing/2014/main" id="{00000000-0008-0000-0D00-0000EE020000}"/>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51" name="Freeform: Shape 750">
                  <a:extLst>
                    <a:ext uri="{FF2B5EF4-FFF2-40B4-BE49-F238E27FC236}">
                      <a16:creationId xmlns:a16="http://schemas.microsoft.com/office/drawing/2014/main" id="{00000000-0008-0000-0D00-0000EF020000}"/>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52" name="Freeform: Shape 751">
                  <a:extLst>
                    <a:ext uri="{FF2B5EF4-FFF2-40B4-BE49-F238E27FC236}">
                      <a16:creationId xmlns:a16="http://schemas.microsoft.com/office/drawing/2014/main" id="{00000000-0008-0000-0D00-0000F0020000}"/>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53" name="Freeform: Shape 752">
                  <a:extLst>
                    <a:ext uri="{FF2B5EF4-FFF2-40B4-BE49-F238E27FC236}">
                      <a16:creationId xmlns:a16="http://schemas.microsoft.com/office/drawing/2014/main" id="{00000000-0008-0000-0D00-0000F1020000}"/>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54" name="Freeform: Shape 753">
                  <a:extLst>
                    <a:ext uri="{FF2B5EF4-FFF2-40B4-BE49-F238E27FC236}">
                      <a16:creationId xmlns:a16="http://schemas.microsoft.com/office/drawing/2014/main" id="{00000000-0008-0000-0D00-0000F2020000}"/>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55" name="Freeform: Shape 754">
                  <a:extLst>
                    <a:ext uri="{FF2B5EF4-FFF2-40B4-BE49-F238E27FC236}">
                      <a16:creationId xmlns:a16="http://schemas.microsoft.com/office/drawing/2014/main" id="{00000000-0008-0000-0D00-0000F3020000}"/>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56" name="Freeform: Shape 755">
                  <a:extLst>
                    <a:ext uri="{FF2B5EF4-FFF2-40B4-BE49-F238E27FC236}">
                      <a16:creationId xmlns:a16="http://schemas.microsoft.com/office/drawing/2014/main" id="{00000000-0008-0000-0D00-0000F4020000}"/>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57" name="Freeform: Shape 756">
                  <a:extLst>
                    <a:ext uri="{FF2B5EF4-FFF2-40B4-BE49-F238E27FC236}">
                      <a16:creationId xmlns:a16="http://schemas.microsoft.com/office/drawing/2014/main" id="{00000000-0008-0000-0D00-0000F5020000}"/>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732" name="Graphic 2" descr="Fir tree">
              <a:extLst>
                <a:ext uri="{FF2B5EF4-FFF2-40B4-BE49-F238E27FC236}">
                  <a16:creationId xmlns:a16="http://schemas.microsoft.com/office/drawing/2014/main" id="{00000000-0008-0000-0D00-0000DC020000}"/>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733" name="Group 732">
              <a:extLst>
                <a:ext uri="{FF2B5EF4-FFF2-40B4-BE49-F238E27FC236}">
                  <a16:creationId xmlns:a16="http://schemas.microsoft.com/office/drawing/2014/main" id="{00000000-0008-0000-0D00-0000DD020000}"/>
                </a:ext>
              </a:extLst>
            </xdr:cNvPr>
            <xdr:cNvGrpSpPr/>
          </xdr:nvGrpSpPr>
          <xdr:grpSpPr>
            <a:xfrm>
              <a:off x="1795937" y="2920347"/>
              <a:ext cx="234619" cy="153814"/>
              <a:chOff x="1834903" y="4357756"/>
              <a:chExt cx="234619" cy="153814"/>
            </a:xfrm>
          </xdr:grpSpPr>
          <xdr:pic>
            <xdr:nvPicPr>
              <xdr:cNvPr id="734" name="Graphic 733" descr="Deciduous tree with solid fill">
                <a:extLst>
                  <a:ext uri="{FF2B5EF4-FFF2-40B4-BE49-F238E27FC236}">
                    <a16:creationId xmlns:a16="http://schemas.microsoft.com/office/drawing/2014/main" id="{00000000-0008-0000-0D00-0000DE02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735" name="Graphic 734" descr="Deciduous tree with solid fill">
                <a:extLst>
                  <a:ext uri="{FF2B5EF4-FFF2-40B4-BE49-F238E27FC236}">
                    <a16:creationId xmlns:a16="http://schemas.microsoft.com/office/drawing/2014/main" id="{00000000-0008-0000-0D00-0000DF02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editAs="oneCell">
    <xdr:from>
      <xdr:col>12</xdr:col>
      <xdr:colOff>823480</xdr:colOff>
      <xdr:row>5</xdr:row>
      <xdr:rowOff>14720</xdr:rowOff>
    </xdr:from>
    <xdr:to>
      <xdr:col>14</xdr:col>
      <xdr:colOff>307912</xdr:colOff>
      <xdr:row>10</xdr:row>
      <xdr:rowOff>16628</xdr:rowOff>
    </xdr:to>
    <xdr:pic>
      <xdr:nvPicPr>
        <xdr:cNvPr id="774" name="Picture 773" descr="Metallurgical Silicon Metal Powder">
          <a:extLst>
            <a:ext uri="{FF2B5EF4-FFF2-40B4-BE49-F238E27FC236}">
              <a16:creationId xmlns:a16="http://schemas.microsoft.com/office/drawing/2014/main" id="{00000000-0008-0000-0D00-000006030000}"/>
            </a:ext>
          </a:extLst>
        </xdr:cNvPr>
        <xdr:cNvPicPr>
          <a:picLocks noChangeAspect="1" noChangeArrowheads="1"/>
        </xdr:cNvPicPr>
      </xdr:nvPicPr>
      <xdr:blipFill rotWithShape="1">
        <a:blip xmlns:r="http://schemas.openxmlformats.org/officeDocument/2006/relationships" r:embed="rId14">
          <a:grayscl/>
          <a:extLst>
            <a:ext uri="{BEBA8EAE-BF5A-486C-A8C5-ECC9F3942E4B}">
              <a14:imgProps xmlns:a14="http://schemas.microsoft.com/office/drawing/2010/main">
                <a14:imgLayer r:embed="rId15">
                  <a14:imgEffect>
                    <a14:colorTemperature colorTemp="1500"/>
                  </a14:imgEffect>
                  <a14:imgEffect>
                    <a14:saturation sat="400000"/>
                  </a14:imgEffect>
                  <a14:imgEffect>
                    <a14:brightnessContrast bright="-40000"/>
                  </a14:imgEffect>
                </a14:imgLayer>
              </a14:imgProps>
            </a:ext>
            <a:ext uri="{28A0092B-C50C-407E-A947-70E740481C1C}">
              <a14:useLocalDpi xmlns:a14="http://schemas.microsoft.com/office/drawing/2010/main" val="0"/>
            </a:ext>
          </a:extLst>
        </a:blip>
        <a:srcRect l="20881" t="8398" r="19741" b="6928"/>
        <a:stretch/>
      </xdr:blipFill>
      <xdr:spPr bwMode="auto">
        <a:xfrm>
          <a:off x="10310380" y="1586345"/>
          <a:ext cx="951282" cy="954408"/>
        </a:xfrm>
        <a:prstGeom prst="ellipse">
          <a:avLst/>
        </a:prstGeom>
        <a:ln>
          <a:noFill/>
        </a:ln>
        <a:effectLst>
          <a:outerShdw blurRad="190500" dist="228600" dir="2700000" algn="ctr">
            <a:srgbClr val="000000">
              <a:alpha val="30000"/>
            </a:srgbClr>
          </a:outerShdw>
          <a:softEdge rad="112500"/>
        </a:effectLst>
        <a:scene3d>
          <a:camera prst="orthographicFront">
            <a:rot lat="0" lon="0" rev="0"/>
          </a:camera>
          <a:lightRig rig="glow" dir="t">
            <a:rot lat="0" lon="0" rev="4800000"/>
          </a:lightRig>
        </a:scene3d>
        <a:sp3d prstMaterial="matte">
          <a:bevelT w="127000" h="63500"/>
        </a:sp3d>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603970</xdr:colOff>
      <xdr:row>5</xdr:row>
      <xdr:rowOff>15153</xdr:rowOff>
    </xdr:from>
    <xdr:to>
      <xdr:col>19</xdr:col>
      <xdr:colOff>483546</xdr:colOff>
      <xdr:row>10</xdr:row>
      <xdr:rowOff>17061</xdr:rowOff>
    </xdr:to>
    <xdr:pic>
      <xdr:nvPicPr>
        <xdr:cNvPr id="775" name="Picture 774" descr="Metallurgical Silicon Metal Powder">
          <a:extLst>
            <a:ext uri="{FF2B5EF4-FFF2-40B4-BE49-F238E27FC236}">
              <a16:creationId xmlns:a16="http://schemas.microsoft.com/office/drawing/2014/main" id="{00000000-0008-0000-0D00-000007030000}"/>
            </a:ext>
          </a:extLst>
        </xdr:cNvPr>
        <xdr:cNvPicPr>
          <a:picLocks noChangeAspect="1" noChangeArrowheads="1"/>
        </xdr:cNvPicPr>
      </xdr:nvPicPr>
      <xdr:blipFill rotWithShape="1">
        <a:blip xmlns:r="http://schemas.openxmlformats.org/officeDocument/2006/relationships" r:embed="rId14">
          <a:duotone>
            <a:schemeClr val="accent1">
              <a:shade val="45000"/>
              <a:satMod val="135000"/>
            </a:schemeClr>
            <a:prstClr val="white"/>
          </a:duotone>
          <a:extLst>
            <a:ext uri="{BEBA8EAE-BF5A-486C-A8C5-ECC9F3942E4B}">
              <a14:imgProps xmlns:a14="http://schemas.microsoft.com/office/drawing/2010/main">
                <a14:imgLayer r:embed="rId15">
                  <a14:imgEffect>
                    <a14:colorTemperature colorTemp="1500"/>
                  </a14:imgEffect>
                  <a14:imgEffect>
                    <a14:saturation sat="400000"/>
                  </a14:imgEffect>
                  <a14:imgEffect>
                    <a14:brightnessContrast bright="-40000"/>
                  </a14:imgEffect>
                </a14:imgLayer>
              </a14:imgProps>
            </a:ext>
            <a:ext uri="{28A0092B-C50C-407E-A947-70E740481C1C}">
              <a14:useLocalDpi xmlns:a14="http://schemas.microsoft.com/office/drawing/2010/main" val="0"/>
            </a:ext>
          </a:extLst>
        </a:blip>
        <a:srcRect l="20881" t="8398" r="19741" b="6928"/>
        <a:stretch/>
      </xdr:blipFill>
      <xdr:spPr bwMode="auto">
        <a:xfrm>
          <a:off x="14534283" y="1539153"/>
          <a:ext cx="954313" cy="954408"/>
        </a:xfrm>
        <a:prstGeom prst="ellipse">
          <a:avLst/>
        </a:prstGeom>
        <a:ln>
          <a:noFill/>
        </a:ln>
        <a:effectLst>
          <a:outerShdw blurRad="190500" dist="228600" dir="2700000" algn="ctr">
            <a:srgbClr val="000000">
              <a:alpha val="30000"/>
            </a:srgbClr>
          </a:outerShdw>
          <a:softEdge rad="112500"/>
        </a:effectLst>
        <a:scene3d>
          <a:camera prst="orthographicFront">
            <a:rot lat="0" lon="0" rev="0"/>
          </a:camera>
          <a:lightRig rig="glow" dir="t">
            <a:rot lat="0" lon="0" rev="4800000"/>
          </a:lightRig>
        </a:scene3d>
        <a:sp3d prstMaterial="matte">
          <a:bevelT w="127000" h="63500"/>
        </a:sp3d>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640772</xdr:colOff>
      <xdr:row>5</xdr:row>
      <xdr:rowOff>34636</xdr:rowOff>
    </xdr:from>
    <xdr:to>
      <xdr:col>9</xdr:col>
      <xdr:colOff>436932</xdr:colOff>
      <xdr:row>10</xdr:row>
      <xdr:rowOff>36544</xdr:rowOff>
    </xdr:to>
    <xdr:pic>
      <xdr:nvPicPr>
        <xdr:cNvPr id="776" name="Picture 775" descr="Metallurgical Silicon Metal Powder">
          <a:extLst>
            <a:ext uri="{FF2B5EF4-FFF2-40B4-BE49-F238E27FC236}">
              <a16:creationId xmlns:a16="http://schemas.microsoft.com/office/drawing/2014/main" id="{00000000-0008-0000-0D00-000008030000}"/>
            </a:ext>
          </a:extLst>
        </xdr:cNvPr>
        <xdr:cNvPicPr>
          <a:picLocks noChangeAspect="1" noChangeArrowheads="1"/>
        </xdr:cNvPicPr>
      </xdr:nvPicPr>
      <xdr:blipFill rotWithShape="1">
        <a:blip xmlns:r="http://schemas.openxmlformats.org/officeDocument/2006/relationships" r:embed="rId16">
          <a:duotone>
            <a:schemeClr val="accent2">
              <a:shade val="45000"/>
              <a:satMod val="135000"/>
            </a:schemeClr>
            <a:prstClr val="white"/>
          </a:duotone>
          <a:extLst>
            <a:ext uri="{BEBA8EAE-BF5A-486C-A8C5-ECC9F3942E4B}">
              <a14:imgProps xmlns:a14="http://schemas.microsoft.com/office/drawing/2010/main">
                <a14:imgLayer r:embed="rId15">
                  <a14:imgEffect>
                    <a14:colorTemperature colorTemp="5300"/>
                  </a14:imgEffect>
                  <a14:imgEffect>
                    <a14:saturation sat="400000"/>
                  </a14:imgEffect>
                </a14:imgLayer>
              </a14:imgProps>
            </a:ext>
            <a:ext uri="{28A0092B-C50C-407E-A947-70E740481C1C}">
              <a14:useLocalDpi xmlns:a14="http://schemas.microsoft.com/office/drawing/2010/main" val="0"/>
            </a:ext>
          </a:extLst>
        </a:blip>
        <a:srcRect l="20169" t="9507" r="20914" b="6474"/>
        <a:stretch/>
      </xdr:blipFill>
      <xdr:spPr bwMode="auto">
        <a:xfrm>
          <a:off x="6026727" y="1627909"/>
          <a:ext cx="956478" cy="954408"/>
        </a:xfrm>
        <a:prstGeom prst="ellipse">
          <a:avLst/>
        </a:prstGeom>
        <a:ln>
          <a:noFill/>
        </a:ln>
        <a:effectLst>
          <a:outerShdw blurRad="190500" dist="228600" dir="2700000" algn="ctr">
            <a:srgbClr val="000000">
              <a:alpha val="30000"/>
            </a:srgbClr>
          </a:outerShdw>
          <a:softEdge rad="112500"/>
        </a:effectLst>
        <a:scene3d>
          <a:camera prst="orthographicFront">
            <a:rot lat="0" lon="0" rev="0"/>
          </a:camera>
          <a:lightRig rig="glow" dir="t">
            <a:rot lat="0" lon="0" rev="4800000"/>
          </a:lightRig>
        </a:scene3d>
        <a:sp3d prstMaterial="matte">
          <a:bevelT w="127000" h="63500"/>
        </a:sp3d>
      </xdr:spPr>
    </xdr:pic>
    <xdr:clientData/>
  </xdr:twoCellAnchor>
  <xdr:twoCellAnchor editAs="oneCell">
    <xdr:from>
      <xdr:col>15</xdr:col>
      <xdr:colOff>64943</xdr:colOff>
      <xdr:row>5</xdr:row>
      <xdr:rowOff>168850</xdr:rowOff>
    </xdr:from>
    <xdr:to>
      <xdr:col>15</xdr:col>
      <xdr:colOff>659139</xdr:colOff>
      <xdr:row>8</xdr:row>
      <xdr:rowOff>179455</xdr:rowOff>
    </xdr:to>
    <xdr:pic>
      <xdr:nvPicPr>
        <xdr:cNvPr id="777" name="Graphic 2" descr="Add with solid fill">
          <a:extLst>
            <a:ext uri="{FF2B5EF4-FFF2-40B4-BE49-F238E27FC236}">
              <a16:creationId xmlns:a16="http://schemas.microsoft.com/office/drawing/2014/main" id="{00000000-0008-0000-0D00-00000903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804631" y="1692850"/>
          <a:ext cx="597371" cy="593149"/>
        </a:xfrm>
        <a:prstGeom prst="rect">
          <a:avLst/>
        </a:prstGeom>
        <a:effectLst>
          <a:outerShdw blurRad="50800" dist="38100" dir="2700000" algn="tl" rotWithShape="0">
            <a:prstClr val="black">
              <a:alpha val="40000"/>
            </a:prstClr>
          </a:outerShdw>
        </a:effectLst>
      </xdr:spPr>
    </xdr:pic>
    <xdr:clientData/>
  </xdr:twoCellAnchor>
  <xdr:twoCellAnchor>
    <xdr:from>
      <xdr:col>11</xdr:col>
      <xdr:colOff>34636</xdr:colOff>
      <xdr:row>11</xdr:row>
      <xdr:rowOff>17318</xdr:rowOff>
    </xdr:from>
    <xdr:to>
      <xdr:col>12</xdr:col>
      <xdr:colOff>173853</xdr:colOff>
      <xdr:row>20</xdr:row>
      <xdr:rowOff>21647</xdr:rowOff>
    </xdr:to>
    <xdr:grpSp>
      <xdr:nvGrpSpPr>
        <xdr:cNvPr id="778" name="Group 777">
          <a:extLst>
            <a:ext uri="{FF2B5EF4-FFF2-40B4-BE49-F238E27FC236}">
              <a16:creationId xmlns:a16="http://schemas.microsoft.com/office/drawing/2014/main" id="{00000000-0008-0000-0D00-00000A030000}"/>
            </a:ext>
          </a:extLst>
        </xdr:cNvPr>
        <xdr:cNvGrpSpPr/>
      </xdr:nvGrpSpPr>
      <xdr:grpSpPr>
        <a:xfrm>
          <a:off x="9111401" y="2751553"/>
          <a:ext cx="565040" cy="1730035"/>
          <a:chOff x="1641671" y="2710297"/>
          <a:chExt cx="572170" cy="1718829"/>
        </a:xfrm>
      </xdr:grpSpPr>
      <xdr:pic>
        <xdr:nvPicPr>
          <xdr:cNvPr id="779" name="Picture 778">
            <a:extLst>
              <a:ext uri="{FF2B5EF4-FFF2-40B4-BE49-F238E27FC236}">
                <a16:creationId xmlns:a16="http://schemas.microsoft.com/office/drawing/2014/main" id="{00000000-0008-0000-0D00-00000B03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80" name="Graphic 4" descr="Sustainability">
            <a:extLst>
              <a:ext uri="{FF2B5EF4-FFF2-40B4-BE49-F238E27FC236}">
                <a16:creationId xmlns:a16="http://schemas.microsoft.com/office/drawing/2014/main" id="{00000000-0008-0000-0D00-00000C03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781" name="Group 780">
            <a:extLst>
              <a:ext uri="{FF2B5EF4-FFF2-40B4-BE49-F238E27FC236}">
                <a16:creationId xmlns:a16="http://schemas.microsoft.com/office/drawing/2014/main" id="{00000000-0008-0000-0D00-00000D030000}"/>
              </a:ext>
            </a:extLst>
          </xdr:cNvPr>
          <xdr:cNvGrpSpPr/>
        </xdr:nvGrpSpPr>
        <xdr:grpSpPr>
          <a:xfrm>
            <a:off x="1641671" y="2920347"/>
            <a:ext cx="572170" cy="1139745"/>
            <a:chOff x="1641671" y="2920347"/>
            <a:chExt cx="572170" cy="1139745"/>
          </a:xfrm>
        </xdr:grpSpPr>
        <xdr:grpSp>
          <xdr:nvGrpSpPr>
            <xdr:cNvPr id="782" name="Group 781">
              <a:extLst>
                <a:ext uri="{FF2B5EF4-FFF2-40B4-BE49-F238E27FC236}">
                  <a16:creationId xmlns:a16="http://schemas.microsoft.com/office/drawing/2014/main" id="{00000000-0008-0000-0D00-00000E030000}"/>
                </a:ext>
              </a:extLst>
            </xdr:cNvPr>
            <xdr:cNvGrpSpPr/>
          </xdr:nvGrpSpPr>
          <xdr:grpSpPr>
            <a:xfrm>
              <a:off x="1743651" y="3094862"/>
              <a:ext cx="324687" cy="190299"/>
              <a:chOff x="6257925" y="3439792"/>
              <a:chExt cx="324687" cy="180784"/>
            </a:xfrm>
          </xdr:grpSpPr>
          <xdr:pic>
            <xdr:nvPicPr>
              <xdr:cNvPr id="825" name="Graphic 824" descr="Oil Barrel with solid fill">
                <a:extLst>
                  <a:ext uri="{FF2B5EF4-FFF2-40B4-BE49-F238E27FC236}">
                    <a16:creationId xmlns:a16="http://schemas.microsoft.com/office/drawing/2014/main" id="{00000000-0008-0000-0D00-00003903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826" name="Graphic 825" descr="Oil Barrel with solid fill">
                <a:extLst>
                  <a:ext uri="{FF2B5EF4-FFF2-40B4-BE49-F238E27FC236}">
                    <a16:creationId xmlns:a16="http://schemas.microsoft.com/office/drawing/2014/main" id="{00000000-0008-0000-0D00-00003A03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783" name="Graphic 782" descr="Radioactive with solid fill">
              <a:extLst>
                <a:ext uri="{FF2B5EF4-FFF2-40B4-BE49-F238E27FC236}">
                  <a16:creationId xmlns:a16="http://schemas.microsoft.com/office/drawing/2014/main" id="{00000000-0008-0000-0D00-00000F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784" name="Group 783">
              <a:extLst>
                <a:ext uri="{FF2B5EF4-FFF2-40B4-BE49-F238E27FC236}">
                  <a16:creationId xmlns:a16="http://schemas.microsoft.com/office/drawing/2014/main" id="{00000000-0008-0000-0D00-000010030000}"/>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822" name="Freeform: Shape 821">
                <a:extLst>
                  <a:ext uri="{FF2B5EF4-FFF2-40B4-BE49-F238E27FC236}">
                    <a16:creationId xmlns:a16="http://schemas.microsoft.com/office/drawing/2014/main" id="{00000000-0008-0000-0D00-000036030000}"/>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823" name="Freeform: Shape 822">
                <a:extLst>
                  <a:ext uri="{FF2B5EF4-FFF2-40B4-BE49-F238E27FC236}">
                    <a16:creationId xmlns:a16="http://schemas.microsoft.com/office/drawing/2014/main" id="{00000000-0008-0000-0D00-000037030000}"/>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824" name="Freeform: Shape 823">
                <a:extLst>
                  <a:ext uri="{FF2B5EF4-FFF2-40B4-BE49-F238E27FC236}">
                    <a16:creationId xmlns:a16="http://schemas.microsoft.com/office/drawing/2014/main" id="{00000000-0008-0000-0D00-000038030000}"/>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785" name="Group 784">
              <a:extLst>
                <a:ext uri="{FF2B5EF4-FFF2-40B4-BE49-F238E27FC236}">
                  <a16:creationId xmlns:a16="http://schemas.microsoft.com/office/drawing/2014/main" id="{00000000-0008-0000-0D00-000011030000}"/>
                </a:ext>
              </a:extLst>
            </xdr:cNvPr>
            <xdr:cNvGrpSpPr/>
          </xdr:nvGrpSpPr>
          <xdr:grpSpPr>
            <a:xfrm>
              <a:off x="1641671" y="3850936"/>
              <a:ext cx="572170" cy="209156"/>
              <a:chOff x="1576728" y="6574220"/>
              <a:chExt cx="572170" cy="209156"/>
            </a:xfrm>
          </xdr:grpSpPr>
          <xdr:pic>
            <xdr:nvPicPr>
              <xdr:cNvPr id="790" name="Picture 789" descr="Outline geothermal energy icon isolated black Vector Image">
                <a:extLst>
                  <a:ext uri="{FF2B5EF4-FFF2-40B4-BE49-F238E27FC236}">
                    <a16:creationId xmlns:a16="http://schemas.microsoft.com/office/drawing/2014/main" id="{00000000-0008-0000-0D00-000016030000}"/>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791" name="Group 790">
                <a:extLst>
                  <a:ext uri="{FF2B5EF4-FFF2-40B4-BE49-F238E27FC236}">
                    <a16:creationId xmlns:a16="http://schemas.microsoft.com/office/drawing/2014/main" id="{00000000-0008-0000-0D00-000017030000}"/>
                  </a:ext>
                </a:extLst>
              </xdr:cNvPr>
              <xdr:cNvGrpSpPr/>
            </xdr:nvGrpSpPr>
            <xdr:grpSpPr>
              <a:xfrm>
                <a:off x="1576728" y="6605260"/>
                <a:ext cx="139401" cy="164013"/>
                <a:chOff x="6140932" y="3337168"/>
                <a:chExt cx="752033" cy="877177"/>
              </a:xfrm>
            </xdr:grpSpPr>
            <xdr:sp macro="" textlink="">
              <xdr:nvSpPr>
                <xdr:cNvPr id="812" name="Freeform: Shape 811">
                  <a:extLst>
                    <a:ext uri="{FF2B5EF4-FFF2-40B4-BE49-F238E27FC236}">
                      <a16:creationId xmlns:a16="http://schemas.microsoft.com/office/drawing/2014/main" id="{00000000-0008-0000-0D00-00002C030000}"/>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13" name="Freeform: Shape 812">
                  <a:extLst>
                    <a:ext uri="{FF2B5EF4-FFF2-40B4-BE49-F238E27FC236}">
                      <a16:creationId xmlns:a16="http://schemas.microsoft.com/office/drawing/2014/main" id="{00000000-0008-0000-0D00-00002D030000}"/>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14" name="Freeform: Shape 813">
                  <a:extLst>
                    <a:ext uri="{FF2B5EF4-FFF2-40B4-BE49-F238E27FC236}">
                      <a16:creationId xmlns:a16="http://schemas.microsoft.com/office/drawing/2014/main" id="{00000000-0008-0000-0D00-00002E030000}"/>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15" name="Freeform: Shape 814">
                  <a:extLst>
                    <a:ext uri="{FF2B5EF4-FFF2-40B4-BE49-F238E27FC236}">
                      <a16:creationId xmlns:a16="http://schemas.microsoft.com/office/drawing/2014/main" id="{00000000-0008-0000-0D00-00002F030000}"/>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16" name="Freeform: Shape 815">
                  <a:extLst>
                    <a:ext uri="{FF2B5EF4-FFF2-40B4-BE49-F238E27FC236}">
                      <a16:creationId xmlns:a16="http://schemas.microsoft.com/office/drawing/2014/main" id="{00000000-0008-0000-0D00-000030030000}"/>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17" name="Freeform: Shape 816">
                  <a:extLst>
                    <a:ext uri="{FF2B5EF4-FFF2-40B4-BE49-F238E27FC236}">
                      <a16:creationId xmlns:a16="http://schemas.microsoft.com/office/drawing/2014/main" id="{00000000-0008-0000-0D00-000031030000}"/>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18" name="Freeform: Shape 817">
                  <a:extLst>
                    <a:ext uri="{FF2B5EF4-FFF2-40B4-BE49-F238E27FC236}">
                      <a16:creationId xmlns:a16="http://schemas.microsoft.com/office/drawing/2014/main" id="{00000000-0008-0000-0D00-000032030000}"/>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19" name="Freeform: Shape 818">
                  <a:extLst>
                    <a:ext uri="{FF2B5EF4-FFF2-40B4-BE49-F238E27FC236}">
                      <a16:creationId xmlns:a16="http://schemas.microsoft.com/office/drawing/2014/main" id="{00000000-0008-0000-0D00-000033030000}"/>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20" name="Freeform: Shape 819">
                  <a:extLst>
                    <a:ext uri="{FF2B5EF4-FFF2-40B4-BE49-F238E27FC236}">
                      <a16:creationId xmlns:a16="http://schemas.microsoft.com/office/drawing/2014/main" id="{00000000-0008-0000-0D00-000034030000}"/>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21" name="Freeform: Shape 820">
                  <a:extLst>
                    <a:ext uri="{FF2B5EF4-FFF2-40B4-BE49-F238E27FC236}">
                      <a16:creationId xmlns:a16="http://schemas.microsoft.com/office/drawing/2014/main" id="{00000000-0008-0000-0D00-000035030000}"/>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792" name="Group 791">
                <a:extLst>
                  <a:ext uri="{FF2B5EF4-FFF2-40B4-BE49-F238E27FC236}">
                    <a16:creationId xmlns:a16="http://schemas.microsoft.com/office/drawing/2014/main" id="{00000000-0008-0000-0D00-000018030000}"/>
                  </a:ext>
                </a:extLst>
              </xdr:cNvPr>
              <xdr:cNvGrpSpPr/>
            </xdr:nvGrpSpPr>
            <xdr:grpSpPr>
              <a:xfrm>
                <a:off x="1744225" y="6590247"/>
                <a:ext cx="172680" cy="169356"/>
                <a:chOff x="5246544" y="2661039"/>
                <a:chExt cx="528834" cy="505485"/>
              </a:xfrm>
            </xdr:grpSpPr>
            <xdr:sp macro="" textlink="">
              <xdr:nvSpPr>
                <xdr:cNvPr id="793" name="Freeform: Shape 792">
                  <a:extLst>
                    <a:ext uri="{FF2B5EF4-FFF2-40B4-BE49-F238E27FC236}">
                      <a16:creationId xmlns:a16="http://schemas.microsoft.com/office/drawing/2014/main" id="{00000000-0008-0000-0D00-000019030000}"/>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94" name="Freeform: Shape 793">
                  <a:extLst>
                    <a:ext uri="{FF2B5EF4-FFF2-40B4-BE49-F238E27FC236}">
                      <a16:creationId xmlns:a16="http://schemas.microsoft.com/office/drawing/2014/main" id="{00000000-0008-0000-0D00-00001A030000}"/>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95" name="Freeform: Shape 794">
                  <a:extLst>
                    <a:ext uri="{FF2B5EF4-FFF2-40B4-BE49-F238E27FC236}">
                      <a16:creationId xmlns:a16="http://schemas.microsoft.com/office/drawing/2014/main" id="{00000000-0008-0000-0D00-00001B030000}"/>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96" name="Freeform: Shape 795">
                  <a:extLst>
                    <a:ext uri="{FF2B5EF4-FFF2-40B4-BE49-F238E27FC236}">
                      <a16:creationId xmlns:a16="http://schemas.microsoft.com/office/drawing/2014/main" id="{00000000-0008-0000-0D00-00001C030000}"/>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97" name="Freeform: Shape 796">
                  <a:extLst>
                    <a:ext uri="{FF2B5EF4-FFF2-40B4-BE49-F238E27FC236}">
                      <a16:creationId xmlns:a16="http://schemas.microsoft.com/office/drawing/2014/main" id="{00000000-0008-0000-0D00-00001D030000}"/>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98" name="Freeform: Shape 797">
                  <a:extLst>
                    <a:ext uri="{FF2B5EF4-FFF2-40B4-BE49-F238E27FC236}">
                      <a16:creationId xmlns:a16="http://schemas.microsoft.com/office/drawing/2014/main" id="{00000000-0008-0000-0D00-00001E030000}"/>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99" name="Freeform: Shape 798">
                  <a:extLst>
                    <a:ext uri="{FF2B5EF4-FFF2-40B4-BE49-F238E27FC236}">
                      <a16:creationId xmlns:a16="http://schemas.microsoft.com/office/drawing/2014/main" id="{00000000-0008-0000-0D00-00001F030000}"/>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00" name="Freeform: Shape 799">
                  <a:extLst>
                    <a:ext uri="{FF2B5EF4-FFF2-40B4-BE49-F238E27FC236}">
                      <a16:creationId xmlns:a16="http://schemas.microsoft.com/office/drawing/2014/main" id="{00000000-0008-0000-0D00-000020030000}"/>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01" name="Freeform: Shape 800">
                  <a:extLst>
                    <a:ext uri="{FF2B5EF4-FFF2-40B4-BE49-F238E27FC236}">
                      <a16:creationId xmlns:a16="http://schemas.microsoft.com/office/drawing/2014/main" id="{00000000-0008-0000-0D00-000021030000}"/>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02" name="Freeform: Shape 801">
                  <a:extLst>
                    <a:ext uri="{FF2B5EF4-FFF2-40B4-BE49-F238E27FC236}">
                      <a16:creationId xmlns:a16="http://schemas.microsoft.com/office/drawing/2014/main" id="{00000000-0008-0000-0D00-000022030000}"/>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03" name="Freeform: Shape 802">
                  <a:extLst>
                    <a:ext uri="{FF2B5EF4-FFF2-40B4-BE49-F238E27FC236}">
                      <a16:creationId xmlns:a16="http://schemas.microsoft.com/office/drawing/2014/main" id="{00000000-0008-0000-0D00-000023030000}"/>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04" name="Freeform: Shape 803">
                  <a:extLst>
                    <a:ext uri="{FF2B5EF4-FFF2-40B4-BE49-F238E27FC236}">
                      <a16:creationId xmlns:a16="http://schemas.microsoft.com/office/drawing/2014/main" id="{00000000-0008-0000-0D00-000024030000}"/>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05" name="Freeform: Shape 804">
                  <a:extLst>
                    <a:ext uri="{FF2B5EF4-FFF2-40B4-BE49-F238E27FC236}">
                      <a16:creationId xmlns:a16="http://schemas.microsoft.com/office/drawing/2014/main" id="{00000000-0008-0000-0D00-000025030000}"/>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06" name="Freeform: Shape 805">
                  <a:extLst>
                    <a:ext uri="{FF2B5EF4-FFF2-40B4-BE49-F238E27FC236}">
                      <a16:creationId xmlns:a16="http://schemas.microsoft.com/office/drawing/2014/main" id="{00000000-0008-0000-0D00-000026030000}"/>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07" name="Freeform: Shape 806">
                  <a:extLst>
                    <a:ext uri="{FF2B5EF4-FFF2-40B4-BE49-F238E27FC236}">
                      <a16:creationId xmlns:a16="http://schemas.microsoft.com/office/drawing/2014/main" id="{00000000-0008-0000-0D00-000027030000}"/>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08" name="Freeform: Shape 807">
                  <a:extLst>
                    <a:ext uri="{FF2B5EF4-FFF2-40B4-BE49-F238E27FC236}">
                      <a16:creationId xmlns:a16="http://schemas.microsoft.com/office/drawing/2014/main" id="{00000000-0008-0000-0D00-000028030000}"/>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09" name="Freeform: Shape 808">
                  <a:extLst>
                    <a:ext uri="{FF2B5EF4-FFF2-40B4-BE49-F238E27FC236}">
                      <a16:creationId xmlns:a16="http://schemas.microsoft.com/office/drawing/2014/main" id="{00000000-0008-0000-0D00-000029030000}"/>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10" name="Freeform: Shape 809">
                  <a:extLst>
                    <a:ext uri="{FF2B5EF4-FFF2-40B4-BE49-F238E27FC236}">
                      <a16:creationId xmlns:a16="http://schemas.microsoft.com/office/drawing/2014/main" id="{00000000-0008-0000-0D00-00002A030000}"/>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11" name="Freeform: Shape 810">
                  <a:extLst>
                    <a:ext uri="{FF2B5EF4-FFF2-40B4-BE49-F238E27FC236}">
                      <a16:creationId xmlns:a16="http://schemas.microsoft.com/office/drawing/2014/main" id="{00000000-0008-0000-0D00-00002B030000}"/>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786" name="Graphic 2" descr="Fir tree">
              <a:extLst>
                <a:ext uri="{FF2B5EF4-FFF2-40B4-BE49-F238E27FC236}">
                  <a16:creationId xmlns:a16="http://schemas.microsoft.com/office/drawing/2014/main" id="{00000000-0008-0000-0D00-000012030000}"/>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787" name="Group 786">
              <a:extLst>
                <a:ext uri="{FF2B5EF4-FFF2-40B4-BE49-F238E27FC236}">
                  <a16:creationId xmlns:a16="http://schemas.microsoft.com/office/drawing/2014/main" id="{00000000-0008-0000-0D00-000013030000}"/>
                </a:ext>
              </a:extLst>
            </xdr:cNvPr>
            <xdr:cNvGrpSpPr/>
          </xdr:nvGrpSpPr>
          <xdr:grpSpPr>
            <a:xfrm>
              <a:off x="1795937" y="2920347"/>
              <a:ext cx="234619" cy="153814"/>
              <a:chOff x="1834903" y="4357756"/>
              <a:chExt cx="234619" cy="153814"/>
            </a:xfrm>
          </xdr:grpSpPr>
          <xdr:pic>
            <xdr:nvPicPr>
              <xdr:cNvPr id="788" name="Graphic 787" descr="Deciduous tree with solid fill">
                <a:extLst>
                  <a:ext uri="{FF2B5EF4-FFF2-40B4-BE49-F238E27FC236}">
                    <a16:creationId xmlns:a16="http://schemas.microsoft.com/office/drawing/2014/main" id="{00000000-0008-0000-0D00-00001403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789" name="Graphic 788" descr="Deciduous tree with solid fill">
                <a:extLst>
                  <a:ext uri="{FF2B5EF4-FFF2-40B4-BE49-F238E27FC236}">
                    <a16:creationId xmlns:a16="http://schemas.microsoft.com/office/drawing/2014/main" id="{00000000-0008-0000-0D00-00001503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editAs="oneCell">
    <xdr:from>
      <xdr:col>5</xdr:col>
      <xdr:colOff>47624</xdr:colOff>
      <xdr:row>5</xdr:row>
      <xdr:rowOff>142875</xdr:rowOff>
    </xdr:from>
    <xdr:to>
      <xdr:col>5</xdr:col>
      <xdr:colOff>571499</xdr:colOff>
      <xdr:row>10</xdr:row>
      <xdr:rowOff>26987</xdr:rowOff>
    </xdr:to>
    <xdr:pic>
      <xdr:nvPicPr>
        <xdr:cNvPr id="829" name="Graphic 4" descr="Arrow Right with solid fill">
          <a:extLst>
            <a:ext uri="{FF2B5EF4-FFF2-40B4-BE49-F238E27FC236}">
              <a16:creationId xmlns:a16="http://schemas.microsoft.com/office/drawing/2014/main" id="{00000000-0008-0000-0D00-00003D03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4214812" y="1666875"/>
          <a:ext cx="523875" cy="833437"/>
        </a:xfrm>
        <a:prstGeom prst="rect">
          <a:avLst/>
        </a:prstGeom>
        <a:effectLst>
          <a:outerShdw blurRad="50800" dist="38100" dir="2700000" algn="tl" rotWithShape="0">
            <a:prstClr val="black">
              <a:alpha val="40000"/>
            </a:prstClr>
          </a:outerShdw>
        </a:effectLst>
      </xdr:spPr>
    </xdr:pic>
    <xdr:clientData/>
  </xdr:twoCellAnchor>
  <xdr:twoCellAnchor editAs="oneCell">
    <xdr:from>
      <xdr:col>10</xdr:col>
      <xdr:colOff>80961</xdr:colOff>
      <xdr:row>5</xdr:row>
      <xdr:rowOff>104775</xdr:rowOff>
    </xdr:from>
    <xdr:to>
      <xdr:col>10</xdr:col>
      <xdr:colOff>601661</xdr:colOff>
      <xdr:row>10</xdr:row>
      <xdr:rowOff>12555</xdr:rowOff>
    </xdr:to>
    <xdr:pic>
      <xdr:nvPicPr>
        <xdr:cNvPr id="830" name="Graphic 4" descr="Arrow Right with solid fill">
          <a:extLst>
            <a:ext uri="{FF2B5EF4-FFF2-40B4-BE49-F238E27FC236}">
              <a16:creationId xmlns:a16="http://schemas.microsoft.com/office/drawing/2014/main" id="{00000000-0008-0000-0D00-00003E03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8391524" y="1628775"/>
          <a:ext cx="523875" cy="833437"/>
        </a:xfrm>
        <a:prstGeom prst="rect">
          <a:avLst/>
        </a:prstGeom>
        <a:effectLst>
          <a:outerShdw blurRad="50800" dist="38100" dir="2700000" algn="tl" rotWithShape="0">
            <a:prstClr val="black">
              <a:alpha val="40000"/>
            </a:prstClr>
          </a:outerShdw>
        </a:effectLst>
      </xdr:spPr>
    </xdr:pic>
    <xdr:clientData/>
  </xdr:twoCellAnchor>
  <xdr:twoCellAnchor editAs="oneCell">
    <xdr:from>
      <xdr:col>20</xdr:col>
      <xdr:colOff>128587</xdr:colOff>
      <xdr:row>5</xdr:row>
      <xdr:rowOff>80963</xdr:rowOff>
    </xdr:from>
    <xdr:to>
      <xdr:col>20</xdr:col>
      <xdr:colOff>655637</xdr:colOff>
      <xdr:row>9</xdr:row>
      <xdr:rowOff>152400</xdr:rowOff>
    </xdr:to>
    <xdr:pic>
      <xdr:nvPicPr>
        <xdr:cNvPr id="831" name="Graphic 4" descr="Arrow Right with solid fill">
          <a:extLst>
            <a:ext uri="{FF2B5EF4-FFF2-40B4-BE49-F238E27FC236}">
              <a16:creationId xmlns:a16="http://schemas.microsoft.com/office/drawing/2014/main" id="{00000000-0008-0000-0D00-00003F03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6892587" y="1604963"/>
          <a:ext cx="523875" cy="833437"/>
        </a:xfrm>
        <a:prstGeom prst="rect">
          <a:avLst/>
        </a:prstGeom>
        <a:effectLst>
          <a:outerShdw blurRad="50800" dist="38100" dir="2700000" algn="tl" rotWithShape="0">
            <a:prstClr val="black">
              <a:alpha val="40000"/>
            </a:prstClr>
          </a:outerShdw>
        </a:effectLst>
      </xdr:spPr>
    </xdr:pic>
    <xdr:clientData/>
  </xdr:twoCellAnchor>
  <xdr:twoCellAnchor editAs="oneCell">
    <xdr:from>
      <xdr:col>25</xdr:col>
      <xdr:colOff>90486</xdr:colOff>
      <xdr:row>5</xdr:row>
      <xdr:rowOff>42863</xdr:rowOff>
    </xdr:from>
    <xdr:to>
      <xdr:col>25</xdr:col>
      <xdr:colOff>617536</xdr:colOff>
      <xdr:row>9</xdr:row>
      <xdr:rowOff>114300</xdr:rowOff>
    </xdr:to>
    <xdr:pic>
      <xdr:nvPicPr>
        <xdr:cNvPr id="832" name="Graphic 4" descr="Arrow Right with solid fill">
          <a:extLst>
            <a:ext uri="{FF2B5EF4-FFF2-40B4-BE49-F238E27FC236}">
              <a16:creationId xmlns:a16="http://schemas.microsoft.com/office/drawing/2014/main" id="{00000000-0008-0000-0D00-00004003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1283611" y="1566863"/>
          <a:ext cx="523875" cy="833437"/>
        </a:xfrm>
        <a:prstGeom prst="rect">
          <a:avLst/>
        </a:prstGeom>
        <a:effectLst>
          <a:outerShdw blurRad="50800" dist="38100" dir="2700000" algn="tl" rotWithShape="0">
            <a:prstClr val="black">
              <a:alpha val="40000"/>
            </a:prstClr>
          </a:outerShdw>
        </a:effectLst>
      </xdr:spPr>
    </xdr:pic>
    <xdr:clientData/>
  </xdr:twoCellAnchor>
  <xdr:twoCellAnchor editAs="oneCell">
    <xdr:from>
      <xdr:col>30</xdr:col>
      <xdr:colOff>95250</xdr:colOff>
      <xdr:row>4</xdr:row>
      <xdr:rowOff>323850</xdr:rowOff>
    </xdr:from>
    <xdr:to>
      <xdr:col>30</xdr:col>
      <xdr:colOff>615950</xdr:colOff>
      <xdr:row>9</xdr:row>
      <xdr:rowOff>65087</xdr:rowOff>
    </xdr:to>
    <xdr:pic>
      <xdr:nvPicPr>
        <xdr:cNvPr id="833" name="Graphic 4" descr="Arrow Right with solid fill">
          <a:extLst>
            <a:ext uri="{FF2B5EF4-FFF2-40B4-BE49-F238E27FC236}">
              <a16:creationId xmlns:a16="http://schemas.microsoft.com/office/drawing/2014/main" id="{00000000-0008-0000-0D00-00004103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6336625" y="1514475"/>
          <a:ext cx="523875" cy="833437"/>
        </a:xfrm>
        <a:prstGeom prst="rect">
          <a:avLst/>
        </a:prstGeom>
        <a:effectLst>
          <a:outerShdw blurRad="50800" dist="38100" dir="2700000" algn="tl" rotWithShape="0">
            <a:prstClr val="black">
              <a:alpha val="40000"/>
            </a:prstClr>
          </a:outerShdw>
        </a:effectLst>
      </xdr:spPr>
    </xdr:pic>
    <xdr:clientData/>
  </xdr:twoCellAnchor>
  <xdr:twoCellAnchor editAs="oneCell">
    <xdr:from>
      <xdr:col>35</xdr:col>
      <xdr:colOff>128587</xdr:colOff>
      <xdr:row>5</xdr:row>
      <xdr:rowOff>0</xdr:rowOff>
    </xdr:from>
    <xdr:to>
      <xdr:col>35</xdr:col>
      <xdr:colOff>655637</xdr:colOff>
      <xdr:row>9</xdr:row>
      <xdr:rowOff>68262</xdr:rowOff>
    </xdr:to>
    <xdr:pic>
      <xdr:nvPicPr>
        <xdr:cNvPr id="834" name="Graphic 4" descr="Arrow Right with solid fill">
          <a:extLst>
            <a:ext uri="{FF2B5EF4-FFF2-40B4-BE49-F238E27FC236}">
              <a16:creationId xmlns:a16="http://schemas.microsoft.com/office/drawing/2014/main" id="{00000000-0008-0000-0D00-00004203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30941962" y="1524000"/>
          <a:ext cx="523875" cy="833437"/>
        </a:xfrm>
        <a:prstGeom prst="rect">
          <a:avLst/>
        </a:prstGeom>
        <a:effectLst>
          <a:outerShdw blurRad="50800" dist="38100" dir="2700000" algn="tl" rotWithShape="0">
            <a:prstClr val="black">
              <a:alpha val="40000"/>
            </a:prstClr>
          </a:outerShdw>
        </a:effectLst>
      </xdr:spPr>
    </xdr:pic>
    <xdr:clientData/>
  </xdr:twoCellAnchor>
  <xdr:twoCellAnchor>
    <xdr:from>
      <xdr:col>11</xdr:col>
      <xdr:colOff>161925</xdr:colOff>
      <xdr:row>21</xdr:row>
      <xdr:rowOff>57150</xdr:rowOff>
    </xdr:from>
    <xdr:to>
      <xdr:col>11</xdr:col>
      <xdr:colOff>360455</xdr:colOff>
      <xdr:row>21</xdr:row>
      <xdr:rowOff>172384</xdr:rowOff>
    </xdr:to>
    <xdr:grpSp>
      <xdr:nvGrpSpPr>
        <xdr:cNvPr id="884" name="Group 883">
          <a:extLst>
            <a:ext uri="{FF2B5EF4-FFF2-40B4-BE49-F238E27FC236}">
              <a16:creationId xmlns:a16="http://schemas.microsoft.com/office/drawing/2014/main" id="{00000000-0008-0000-0D00-000074030000}"/>
            </a:ext>
          </a:extLst>
        </xdr:cNvPr>
        <xdr:cNvGrpSpPr/>
      </xdr:nvGrpSpPr>
      <xdr:grpSpPr>
        <a:xfrm>
          <a:off x="9238690" y="4707591"/>
          <a:ext cx="198530" cy="115234"/>
          <a:chOff x="1041239" y="1239474"/>
          <a:chExt cx="306094" cy="216270"/>
        </a:xfrm>
      </xdr:grpSpPr>
      <xdr:sp macro="" textlink="">
        <xdr:nvSpPr>
          <xdr:cNvPr id="885" name="Rectangle 884">
            <a:extLst>
              <a:ext uri="{FF2B5EF4-FFF2-40B4-BE49-F238E27FC236}">
                <a16:creationId xmlns:a16="http://schemas.microsoft.com/office/drawing/2014/main" id="{00000000-0008-0000-0D00-000075030000}"/>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886" name="Arrow: Right 885">
            <a:extLst>
              <a:ext uri="{FF2B5EF4-FFF2-40B4-BE49-F238E27FC236}">
                <a16:creationId xmlns:a16="http://schemas.microsoft.com/office/drawing/2014/main" id="{00000000-0008-0000-0D00-000076030000}"/>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11</xdr:col>
      <xdr:colOff>152264</xdr:colOff>
      <xdr:row>33</xdr:row>
      <xdr:rowOff>66487</xdr:rowOff>
    </xdr:from>
    <xdr:to>
      <xdr:col>11</xdr:col>
      <xdr:colOff>401967</xdr:colOff>
      <xdr:row>33</xdr:row>
      <xdr:rowOff>159310</xdr:rowOff>
    </xdr:to>
    <xdr:grpSp>
      <xdr:nvGrpSpPr>
        <xdr:cNvPr id="887" name="Group 886">
          <a:extLst>
            <a:ext uri="{FF2B5EF4-FFF2-40B4-BE49-F238E27FC236}">
              <a16:creationId xmlns:a16="http://schemas.microsoft.com/office/drawing/2014/main" id="{00000000-0008-0000-0D00-000077030000}"/>
            </a:ext>
          </a:extLst>
        </xdr:cNvPr>
        <xdr:cNvGrpSpPr/>
      </xdr:nvGrpSpPr>
      <xdr:grpSpPr>
        <a:xfrm>
          <a:off x="9229029" y="7014134"/>
          <a:ext cx="249703" cy="92823"/>
          <a:chOff x="2380895" y="2086104"/>
          <a:chExt cx="657294" cy="479838"/>
        </a:xfrm>
      </xdr:grpSpPr>
      <xdr:sp macro="" textlink="">
        <xdr:nvSpPr>
          <xdr:cNvPr id="888" name="Rectangle 887">
            <a:extLst>
              <a:ext uri="{FF2B5EF4-FFF2-40B4-BE49-F238E27FC236}">
                <a16:creationId xmlns:a16="http://schemas.microsoft.com/office/drawing/2014/main" id="{00000000-0008-0000-0D00-000078030000}"/>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889" name="Arrow: Right 888">
            <a:extLst>
              <a:ext uri="{FF2B5EF4-FFF2-40B4-BE49-F238E27FC236}">
                <a16:creationId xmlns:a16="http://schemas.microsoft.com/office/drawing/2014/main" id="{00000000-0008-0000-0D00-000079030000}"/>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2</xdr:col>
      <xdr:colOff>355787</xdr:colOff>
      <xdr:row>5</xdr:row>
      <xdr:rowOff>143436</xdr:rowOff>
    </xdr:from>
    <xdr:to>
      <xdr:col>3</xdr:col>
      <xdr:colOff>275851</xdr:colOff>
      <xdr:row>9</xdr:row>
      <xdr:rowOff>103909</xdr:rowOff>
    </xdr:to>
    <xdr:grpSp>
      <xdr:nvGrpSpPr>
        <xdr:cNvPr id="2" name="Group 1">
          <a:extLst>
            <a:ext uri="{FF2B5EF4-FFF2-40B4-BE49-F238E27FC236}">
              <a16:creationId xmlns:a16="http://schemas.microsoft.com/office/drawing/2014/main" id="{0411A34B-2067-4D26-9AF9-F818CC30BC6D}"/>
            </a:ext>
          </a:extLst>
        </xdr:cNvPr>
        <xdr:cNvGrpSpPr/>
      </xdr:nvGrpSpPr>
      <xdr:grpSpPr>
        <a:xfrm>
          <a:off x="2462493" y="1734671"/>
          <a:ext cx="693270" cy="722473"/>
          <a:chOff x="1327801" y="3675141"/>
          <a:chExt cx="1695407" cy="1757480"/>
        </a:xfrm>
        <a:effectLst>
          <a:outerShdw blurRad="76200" dir="18900000" sy="23000" kx="-1200000" algn="bl" rotWithShape="0">
            <a:prstClr val="black">
              <a:alpha val="20000"/>
            </a:prstClr>
          </a:outerShdw>
        </a:effectLst>
      </xdr:grpSpPr>
      <xdr:grpSp>
        <xdr:nvGrpSpPr>
          <xdr:cNvPr id="3" name="Group 2">
            <a:extLst>
              <a:ext uri="{FF2B5EF4-FFF2-40B4-BE49-F238E27FC236}">
                <a16:creationId xmlns:a16="http://schemas.microsoft.com/office/drawing/2014/main" id="{D792149C-7848-4CC6-9B46-8C9E5A3787DF}"/>
              </a:ext>
            </a:extLst>
          </xdr:cNvPr>
          <xdr:cNvGrpSpPr/>
        </xdr:nvGrpSpPr>
        <xdr:grpSpPr>
          <a:xfrm>
            <a:off x="1327801" y="4183796"/>
            <a:ext cx="1695407" cy="1248825"/>
            <a:chOff x="1327801" y="4183796"/>
            <a:chExt cx="1695407" cy="1248825"/>
          </a:xfrm>
        </xdr:grpSpPr>
        <xdr:sp macro="" textlink="">
          <xdr:nvSpPr>
            <xdr:cNvPr id="10" name="Freeform: Shape 9">
              <a:extLst>
                <a:ext uri="{FF2B5EF4-FFF2-40B4-BE49-F238E27FC236}">
                  <a16:creationId xmlns:a16="http://schemas.microsoft.com/office/drawing/2014/main" id="{D11A693D-6323-4347-A299-BFF33C6C008C}"/>
                </a:ext>
              </a:extLst>
            </xdr:cNvPr>
            <xdr:cNvSpPr/>
          </xdr:nvSpPr>
          <xdr:spPr>
            <a:xfrm>
              <a:off x="1532741" y="4183796"/>
              <a:ext cx="1304159" cy="335914"/>
            </a:xfrm>
            <a:custGeom>
              <a:avLst/>
              <a:gdLst>
                <a:gd name="connsiteX0" fmla="*/ 1147903 w 1304159"/>
                <a:gd name="connsiteY0" fmla="*/ 156257 h 335914"/>
                <a:gd name="connsiteX1" fmla="*/ 986932 w 1304159"/>
                <a:gd name="connsiteY1" fmla="*/ 156257 h 335914"/>
                <a:gd name="connsiteX2" fmla="*/ 830675 w 1304159"/>
                <a:gd name="connsiteY2" fmla="*/ 0 h 335914"/>
                <a:gd name="connsiteX3" fmla="*/ 652080 w 1304159"/>
                <a:gd name="connsiteY3" fmla="*/ 89279 h 335914"/>
                <a:gd name="connsiteX4" fmla="*/ 428845 w 1304159"/>
                <a:gd name="connsiteY4" fmla="*/ 44640 h 335914"/>
                <a:gd name="connsiteX5" fmla="*/ 339547 w 1304159"/>
                <a:gd name="connsiteY5" fmla="*/ 156257 h 335914"/>
                <a:gd name="connsiteX6" fmla="*/ 156257 w 1304159"/>
                <a:gd name="connsiteY6" fmla="*/ 156257 h 335914"/>
                <a:gd name="connsiteX7" fmla="*/ 0 w 1304159"/>
                <a:gd name="connsiteY7" fmla="*/ 335840 h 335914"/>
                <a:gd name="connsiteX8" fmla="*/ 1304160 w 1304159"/>
                <a:gd name="connsiteY8" fmla="*/ 335914 h 335914"/>
                <a:gd name="connsiteX9" fmla="*/ 1147903 w 1304159"/>
                <a:gd name="connsiteY9" fmla="*/ 156257 h 3359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304159" h="335914">
                  <a:moveTo>
                    <a:pt x="1147903" y="156257"/>
                  </a:moveTo>
                  <a:lnTo>
                    <a:pt x="986932" y="156257"/>
                  </a:lnTo>
                  <a:lnTo>
                    <a:pt x="830675" y="0"/>
                  </a:lnTo>
                  <a:lnTo>
                    <a:pt x="652080" y="89279"/>
                  </a:lnTo>
                  <a:lnTo>
                    <a:pt x="428845" y="44640"/>
                  </a:lnTo>
                  <a:lnTo>
                    <a:pt x="339547" y="156257"/>
                  </a:lnTo>
                  <a:lnTo>
                    <a:pt x="156257" y="156257"/>
                  </a:lnTo>
                  <a:lnTo>
                    <a:pt x="0" y="335840"/>
                  </a:lnTo>
                  <a:lnTo>
                    <a:pt x="1304160" y="335914"/>
                  </a:lnTo>
                  <a:lnTo>
                    <a:pt x="1147903" y="156257"/>
                  </a:lnTo>
                  <a:close/>
                </a:path>
              </a:pathLst>
            </a:custGeom>
            <a:solidFill>
              <a:schemeClr val="accent5">
                <a:lumMod val="60000"/>
                <a:lumOff val="40000"/>
              </a:schemeClr>
            </a:solidFill>
            <a:ln w="18554"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 name="Freeform: Shape 10">
              <a:extLst>
                <a:ext uri="{FF2B5EF4-FFF2-40B4-BE49-F238E27FC236}">
                  <a16:creationId xmlns:a16="http://schemas.microsoft.com/office/drawing/2014/main" id="{321E20D0-604A-442D-9428-3D39D0411B58}"/>
                </a:ext>
              </a:extLst>
            </xdr:cNvPr>
            <xdr:cNvSpPr/>
          </xdr:nvSpPr>
          <xdr:spPr>
            <a:xfrm>
              <a:off x="1327801" y="5134522"/>
              <a:ext cx="1695407" cy="298099"/>
            </a:xfrm>
            <a:custGeom>
              <a:avLst/>
              <a:gdLst>
                <a:gd name="connsiteX0" fmla="*/ 1695408 w 1695407"/>
                <a:gd name="connsiteY0" fmla="*/ 167684 h 298099"/>
                <a:gd name="connsiteX1" fmla="*/ 1205733 w 1695407"/>
                <a:gd name="connsiteY1" fmla="*/ 167684 h 298099"/>
                <a:gd name="connsiteX2" fmla="*/ 1191903 w 1695407"/>
                <a:gd name="connsiteY2" fmla="*/ 23431 h 298099"/>
                <a:gd name="connsiteX3" fmla="*/ 1047650 w 1695407"/>
                <a:gd name="connsiteY3" fmla="*/ 37262 h 298099"/>
                <a:gd name="connsiteX4" fmla="*/ 1047650 w 1695407"/>
                <a:gd name="connsiteY4" fmla="*/ 167684 h 298099"/>
                <a:gd name="connsiteX5" fmla="*/ 647292 w 1695407"/>
                <a:gd name="connsiteY5" fmla="*/ 167684 h 298099"/>
                <a:gd name="connsiteX6" fmla="*/ 633442 w 1695407"/>
                <a:gd name="connsiteY6" fmla="*/ 23433 h 298099"/>
                <a:gd name="connsiteX7" fmla="*/ 489190 w 1695407"/>
                <a:gd name="connsiteY7" fmla="*/ 37285 h 298099"/>
                <a:gd name="connsiteX8" fmla="*/ 489190 w 1695407"/>
                <a:gd name="connsiteY8" fmla="*/ 167684 h 298099"/>
                <a:gd name="connsiteX9" fmla="*/ 0 w 1695407"/>
                <a:gd name="connsiteY9" fmla="*/ 167684 h 298099"/>
                <a:gd name="connsiteX10" fmla="*/ 0 w 1695407"/>
                <a:gd name="connsiteY10" fmla="*/ 242207 h 298099"/>
                <a:gd name="connsiteX11" fmla="*/ 93154 w 1695407"/>
                <a:gd name="connsiteY11" fmla="*/ 242207 h 298099"/>
                <a:gd name="connsiteX12" fmla="*/ 93154 w 1695407"/>
                <a:gd name="connsiteY12" fmla="*/ 298100 h 298099"/>
                <a:gd name="connsiteX13" fmla="*/ 260832 w 1695407"/>
                <a:gd name="connsiteY13" fmla="*/ 298100 h 298099"/>
                <a:gd name="connsiteX14" fmla="*/ 260832 w 1695407"/>
                <a:gd name="connsiteY14" fmla="*/ 242207 h 298099"/>
                <a:gd name="connsiteX15" fmla="*/ 428510 w 1695407"/>
                <a:gd name="connsiteY15" fmla="*/ 242207 h 298099"/>
                <a:gd name="connsiteX16" fmla="*/ 428510 w 1695407"/>
                <a:gd name="connsiteY16" fmla="*/ 298100 h 298099"/>
                <a:gd name="connsiteX17" fmla="*/ 596187 w 1695407"/>
                <a:gd name="connsiteY17" fmla="*/ 298100 h 298099"/>
                <a:gd name="connsiteX18" fmla="*/ 596187 w 1695407"/>
                <a:gd name="connsiteY18" fmla="*/ 242207 h 298099"/>
                <a:gd name="connsiteX19" fmla="*/ 763865 w 1695407"/>
                <a:gd name="connsiteY19" fmla="*/ 242207 h 298099"/>
                <a:gd name="connsiteX20" fmla="*/ 763865 w 1695407"/>
                <a:gd name="connsiteY20" fmla="*/ 298100 h 298099"/>
                <a:gd name="connsiteX21" fmla="*/ 931543 w 1695407"/>
                <a:gd name="connsiteY21" fmla="*/ 298100 h 298099"/>
                <a:gd name="connsiteX22" fmla="*/ 931543 w 1695407"/>
                <a:gd name="connsiteY22" fmla="*/ 242207 h 298099"/>
                <a:gd name="connsiteX23" fmla="*/ 1099220 w 1695407"/>
                <a:gd name="connsiteY23" fmla="*/ 242207 h 298099"/>
                <a:gd name="connsiteX24" fmla="*/ 1099220 w 1695407"/>
                <a:gd name="connsiteY24" fmla="*/ 298100 h 298099"/>
                <a:gd name="connsiteX25" fmla="*/ 1266898 w 1695407"/>
                <a:gd name="connsiteY25" fmla="*/ 298100 h 298099"/>
                <a:gd name="connsiteX26" fmla="*/ 1266898 w 1695407"/>
                <a:gd name="connsiteY26" fmla="*/ 242207 h 298099"/>
                <a:gd name="connsiteX27" fmla="*/ 1434576 w 1695407"/>
                <a:gd name="connsiteY27" fmla="*/ 242207 h 298099"/>
                <a:gd name="connsiteX28" fmla="*/ 1434576 w 1695407"/>
                <a:gd name="connsiteY28" fmla="*/ 298100 h 298099"/>
                <a:gd name="connsiteX29" fmla="*/ 1602254 w 1695407"/>
                <a:gd name="connsiteY29" fmla="*/ 298100 h 298099"/>
                <a:gd name="connsiteX30" fmla="*/ 1602254 w 1695407"/>
                <a:gd name="connsiteY30" fmla="*/ 242207 h 298099"/>
                <a:gd name="connsiteX31" fmla="*/ 1695408 w 1695407"/>
                <a:gd name="connsiteY31" fmla="*/ 242207 h 29809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Lst>
              <a:rect l="l" t="t" r="r" b="b"/>
              <a:pathLst>
                <a:path w="1695407" h="298099">
                  <a:moveTo>
                    <a:pt x="1695408" y="167684"/>
                  </a:moveTo>
                  <a:lnTo>
                    <a:pt x="1205733" y="167684"/>
                  </a:lnTo>
                  <a:cubicBezTo>
                    <a:pt x="1241748" y="124030"/>
                    <a:pt x="1235556" y="59446"/>
                    <a:pt x="1191903" y="23431"/>
                  </a:cubicBezTo>
                  <a:cubicBezTo>
                    <a:pt x="1148249" y="-12584"/>
                    <a:pt x="1083666" y="-6392"/>
                    <a:pt x="1047650" y="37262"/>
                  </a:cubicBezTo>
                  <a:cubicBezTo>
                    <a:pt x="1016412" y="75124"/>
                    <a:pt x="1016412" y="129820"/>
                    <a:pt x="1047650" y="167684"/>
                  </a:cubicBezTo>
                  <a:lnTo>
                    <a:pt x="647292" y="167684"/>
                  </a:lnTo>
                  <a:cubicBezTo>
                    <a:pt x="683302" y="124026"/>
                    <a:pt x="677099" y="59442"/>
                    <a:pt x="633442" y="23433"/>
                  </a:cubicBezTo>
                  <a:cubicBezTo>
                    <a:pt x="589782" y="-12575"/>
                    <a:pt x="525200" y="-6375"/>
                    <a:pt x="489190" y="37285"/>
                  </a:cubicBezTo>
                  <a:cubicBezTo>
                    <a:pt x="457965" y="75143"/>
                    <a:pt x="457965" y="129826"/>
                    <a:pt x="489190" y="167684"/>
                  </a:cubicBezTo>
                  <a:lnTo>
                    <a:pt x="0" y="167684"/>
                  </a:lnTo>
                  <a:lnTo>
                    <a:pt x="0" y="242207"/>
                  </a:lnTo>
                  <a:lnTo>
                    <a:pt x="93154" y="242207"/>
                  </a:lnTo>
                  <a:lnTo>
                    <a:pt x="93154" y="298100"/>
                  </a:lnTo>
                  <a:lnTo>
                    <a:pt x="260832" y="298100"/>
                  </a:lnTo>
                  <a:lnTo>
                    <a:pt x="260832" y="242207"/>
                  </a:lnTo>
                  <a:lnTo>
                    <a:pt x="428510" y="242207"/>
                  </a:lnTo>
                  <a:lnTo>
                    <a:pt x="428510" y="298100"/>
                  </a:lnTo>
                  <a:lnTo>
                    <a:pt x="596187" y="298100"/>
                  </a:lnTo>
                  <a:lnTo>
                    <a:pt x="596187" y="242207"/>
                  </a:lnTo>
                  <a:lnTo>
                    <a:pt x="763865" y="242207"/>
                  </a:lnTo>
                  <a:lnTo>
                    <a:pt x="763865" y="298100"/>
                  </a:lnTo>
                  <a:lnTo>
                    <a:pt x="931543" y="298100"/>
                  </a:lnTo>
                  <a:lnTo>
                    <a:pt x="931543" y="242207"/>
                  </a:lnTo>
                  <a:lnTo>
                    <a:pt x="1099220" y="242207"/>
                  </a:lnTo>
                  <a:lnTo>
                    <a:pt x="1099220" y="298100"/>
                  </a:lnTo>
                  <a:lnTo>
                    <a:pt x="1266898" y="298100"/>
                  </a:lnTo>
                  <a:lnTo>
                    <a:pt x="1266898" y="242207"/>
                  </a:lnTo>
                  <a:lnTo>
                    <a:pt x="1434576" y="242207"/>
                  </a:lnTo>
                  <a:lnTo>
                    <a:pt x="1434576" y="298100"/>
                  </a:lnTo>
                  <a:lnTo>
                    <a:pt x="1602254" y="298100"/>
                  </a:lnTo>
                  <a:lnTo>
                    <a:pt x="1602254" y="242207"/>
                  </a:lnTo>
                  <a:lnTo>
                    <a:pt x="1695408" y="242207"/>
                  </a:lnTo>
                  <a:close/>
                </a:path>
              </a:pathLst>
            </a:custGeom>
            <a:solidFill>
              <a:schemeClr val="bg1">
                <a:lumMod val="50000"/>
              </a:schemeClr>
            </a:solidFill>
            <a:ln w="18554"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 name="Freeform: Shape 11">
              <a:extLst>
                <a:ext uri="{FF2B5EF4-FFF2-40B4-BE49-F238E27FC236}">
                  <a16:creationId xmlns:a16="http://schemas.microsoft.com/office/drawing/2014/main" id="{82794FBC-2231-417C-BDF6-C4DAF6C92150}"/>
                </a:ext>
              </a:extLst>
            </xdr:cNvPr>
            <xdr:cNvSpPr/>
          </xdr:nvSpPr>
          <xdr:spPr>
            <a:xfrm>
              <a:off x="1439586" y="4594233"/>
              <a:ext cx="1471837" cy="633449"/>
            </a:xfrm>
            <a:custGeom>
              <a:avLst/>
              <a:gdLst>
                <a:gd name="connsiteX0" fmla="*/ 265732 w 1471837"/>
                <a:gd name="connsiteY0" fmla="*/ 633449 h 633449"/>
                <a:gd name="connsiteX1" fmla="*/ 298559 w 1471837"/>
                <a:gd name="connsiteY1" fmla="*/ 633449 h 633449"/>
                <a:gd name="connsiteX2" fmla="*/ 465535 w 1471837"/>
                <a:gd name="connsiteY2" fmla="*/ 484631 h 633449"/>
                <a:gd name="connsiteX3" fmla="*/ 614352 w 1471837"/>
                <a:gd name="connsiteY3" fmla="*/ 633449 h 633449"/>
                <a:gd name="connsiteX4" fmla="*/ 857019 w 1471837"/>
                <a:gd name="connsiteY4" fmla="*/ 633449 h 633449"/>
                <a:gd name="connsiteX5" fmla="*/ 1024147 w 1471837"/>
                <a:gd name="connsiteY5" fmla="*/ 484803 h 633449"/>
                <a:gd name="connsiteX6" fmla="*/ 1172794 w 1471837"/>
                <a:gd name="connsiteY6" fmla="*/ 633449 h 633449"/>
                <a:gd name="connsiteX7" fmla="*/ 1205640 w 1471837"/>
                <a:gd name="connsiteY7" fmla="*/ 633449 h 633449"/>
                <a:gd name="connsiteX8" fmla="*/ 1417435 w 1471837"/>
                <a:gd name="connsiteY8" fmla="*/ 130416 h 633449"/>
                <a:gd name="connsiteX9" fmla="*/ 1471838 w 1471837"/>
                <a:gd name="connsiteY9" fmla="*/ 130416 h 633449"/>
                <a:gd name="connsiteX10" fmla="*/ 1471838 w 1471837"/>
                <a:gd name="connsiteY10" fmla="*/ 0 h 633449"/>
                <a:gd name="connsiteX11" fmla="*/ 0 w 1471837"/>
                <a:gd name="connsiteY11" fmla="*/ 0 h 633449"/>
                <a:gd name="connsiteX12" fmla="*/ 0 w 1471837"/>
                <a:gd name="connsiteY12" fmla="*/ 130416 h 633449"/>
                <a:gd name="connsiteX13" fmla="*/ 54029 w 1471837"/>
                <a:gd name="connsiteY13" fmla="*/ 130416 h 63344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471837" h="633449">
                  <a:moveTo>
                    <a:pt x="265732" y="633449"/>
                  </a:moveTo>
                  <a:lnTo>
                    <a:pt x="298559" y="633449"/>
                  </a:lnTo>
                  <a:cubicBezTo>
                    <a:pt x="303573" y="546245"/>
                    <a:pt x="378331" y="479618"/>
                    <a:pt x="465535" y="484631"/>
                  </a:cubicBezTo>
                  <a:cubicBezTo>
                    <a:pt x="545737" y="489244"/>
                    <a:pt x="609741" y="553247"/>
                    <a:pt x="614352" y="633449"/>
                  </a:cubicBezTo>
                  <a:lnTo>
                    <a:pt x="857019" y="633449"/>
                  </a:lnTo>
                  <a:cubicBezTo>
                    <a:pt x="862122" y="546251"/>
                    <a:pt x="936948" y="479698"/>
                    <a:pt x="1024147" y="484803"/>
                  </a:cubicBezTo>
                  <a:cubicBezTo>
                    <a:pt x="1104221" y="489488"/>
                    <a:pt x="1168108" y="553376"/>
                    <a:pt x="1172794" y="633449"/>
                  </a:cubicBezTo>
                  <a:lnTo>
                    <a:pt x="1205640" y="633449"/>
                  </a:lnTo>
                  <a:lnTo>
                    <a:pt x="1417435" y="130416"/>
                  </a:lnTo>
                  <a:lnTo>
                    <a:pt x="1471838" y="130416"/>
                  </a:lnTo>
                  <a:lnTo>
                    <a:pt x="1471838" y="0"/>
                  </a:lnTo>
                  <a:lnTo>
                    <a:pt x="0" y="0"/>
                  </a:lnTo>
                  <a:lnTo>
                    <a:pt x="0" y="130416"/>
                  </a:lnTo>
                  <a:lnTo>
                    <a:pt x="54029" y="130416"/>
                  </a:lnTo>
                  <a:close/>
                </a:path>
              </a:pathLst>
            </a:custGeom>
            <a:solidFill>
              <a:schemeClr val="accent1">
                <a:lumMod val="75000"/>
              </a:schemeClr>
            </a:solidFill>
            <a:ln w="18554"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4" name="Group 3">
            <a:extLst>
              <a:ext uri="{FF2B5EF4-FFF2-40B4-BE49-F238E27FC236}">
                <a16:creationId xmlns:a16="http://schemas.microsoft.com/office/drawing/2014/main" id="{6EEB8FBA-900A-4834-9D6F-A1B89D044825}"/>
              </a:ext>
            </a:extLst>
          </xdr:cNvPr>
          <xdr:cNvGrpSpPr/>
        </xdr:nvGrpSpPr>
        <xdr:grpSpPr>
          <a:xfrm>
            <a:off x="1810609" y="3675141"/>
            <a:ext cx="959107" cy="1017310"/>
            <a:chOff x="3692352" y="3705089"/>
            <a:chExt cx="1461307" cy="1549984"/>
          </a:xfrm>
        </xdr:grpSpPr>
        <xdr:sp macro="" textlink="">
          <xdr:nvSpPr>
            <xdr:cNvPr id="5" name="Freeform: Shape 4">
              <a:extLst>
                <a:ext uri="{FF2B5EF4-FFF2-40B4-BE49-F238E27FC236}">
                  <a16:creationId xmlns:a16="http://schemas.microsoft.com/office/drawing/2014/main" id="{EB809AAF-C393-44DD-8822-B6CC4E15F3EB}"/>
                </a:ext>
              </a:extLst>
            </xdr:cNvPr>
            <xdr:cNvSpPr/>
          </xdr:nvSpPr>
          <xdr:spPr>
            <a:xfrm>
              <a:off x="4398970" y="3705089"/>
              <a:ext cx="754689" cy="751120"/>
            </a:xfrm>
            <a:custGeom>
              <a:avLst/>
              <a:gdLst>
                <a:gd name="connsiteX0" fmla="*/ 256952 w 754689"/>
                <a:gd name="connsiteY0" fmla="*/ 379967 h 751120"/>
                <a:gd name="connsiteX1" fmla="*/ 24981 w 754689"/>
                <a:gd name="connsiteY1" fmla="*/ 226510 h 751120"/>
                <a:gd name="connsiteX2" fmla="*/ 8922 w 754689"/>
                <a:gd name="connsiteY2" fmla="*/ 199744 h 751120"/>
                <a:gd name="connsiteX3" fmla="*/ 19628 w 754689"/>
                <a:gd name="connsiteY3" fmla="*/ 169409 h 751120"/>
                <a:gd name="connsiteX4" fmla="*/ 180223 w 754689"/>
                <a:gd name="connsiteY4" fmla="*/ 10599 h 751120"/>
                <a:gd name="connsiteX5" fmla="*/ 228402 w 754689"/>
                <a:gd name="connsiteY5" fmla="*/ 7030 h 751120"/>
                <a:gd name="connsiteX6" fmla="*/ 501414 w 754689"/>
                <a:gd name="connsiteY6" fmla="*/ 189038 h 751120"/>
                <a:gd name="connsiteX7" fmla="*/ 504982 w 754689"/>
                <a:gd name="connsiteY7" fmla="*/ 192607 h 751120"/>
                <a:gd name="connsiteX8" fmla="*/ 506767 w 754689"/>
                <a:gd name="connsiteY8" fmla="*/ 194391 h 751120"/>
                <a:gd name="connsiteX9" fmla="*/ 558514 w 754689"/>
                <a:gd name="connsiteY9" fmla="*/ 246138 h 751120"/>
                <a:gd name="connsiteX10" fmla="*/ 562083 w 754689"/>
                <a:gd name="connsiteY10" fmla="*/ 249707 h 751120"/>
                <a:gd name="connsiteX11" fmla="*/ 563867 w 754689"/>
                <a:gd name="connsiteY11" fmla="*/ 251491 h 751120"/>
                <a:gd name="connsiteX12" fmla="*/ 563867 w 754689"/>
                <a:gd name="connsiteY12" fmla="*/ 253276 h 751120"/>
                <a:gd name="connsiteX13" fmla="*/ 747659 w 754689"/>
                <a:gd name="connsiteY13" fmla="*/ 520934 h 751120"/>
                <a:gd name="connsiteX14" fmla="*/ 744091 w 754689"/>
                <a:gd name="connsiteY14" fmla="*/ 569113 h 751120"/>
                <a:gd name="connsiteX15" fmla="*/ 583495 w 754689"/>
                <a:gd name="connsiteY15" fmla="*/ 727923 h 751120"/>
                <a:gd name="connsiteX16" fmla="*/ 553161 w 754689"/>
                <a:gd name="connsiteY16" fmla="*/ 738630 h 751120"/>
                <a:gd name="connsiteX17" fmla="*/ 524611 w 754689"/>
                <a:gd name="connsiteY17" fmla="*/ 722570 h 751120"/>
                <a:gd name="connsiteX18" fmla="*/ 374722 w 754689"/>
                <a:gd name="connsiteY18" fmla="*/ 497737 h 751120"/>
                <a:gd name="connsiteX19" fmla="*/ 132045 w 754689"/>
                <a:gd name="connsiteY19" fmla="*/ 751120 h 751120"/>
                <a:gd name="connsiteX20" fmla="*/ 0 w 754689"/>
                <a:gd name="connsiteY20" fmla="*/ 624429 h 751120"/>
                <a:gd name="connsiteX21" fmla="*/ 256952 w 754689"/>
                <a:gd name="connsiteY21" fmla="*/ 379967 h 7511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754689" h="751120">
                  <a:moveTo>
                    <a:pt x="256952" y="379967"/>
                  </a:moveTo>
                  <a:lnTo>
                    <a:pt x="24981" y="226510"/>
                  </a:lnTo>
                  <a:cubicBezTo>
                    <a:pt x="16059" y="219372"/>
                    <a:pt x="10706" y="210450"/>
                    <a:pt x="8922" y="199744"/>
                  </a:cubicBezTo>
                  <a:cubicBezTo>
                    <a:pt x="8922" y="189038"/>
                    <a:pt x="12491" y="178331"/>
                    <a:pt x="19628" y="169409"/>
                  </a:cubicBezTo>
                  <a:lnTo>
                    <a:pt x="180223" y="10599"/>
                  </a:lnTo>
                  <a:cubicBezTo>
                    <a:pt x="192714" y="-1892"/>
                    <a:pt x="214127" y="-3676"/>
                    <a:pt x="228402" y="7030"/>
                  </a:cubicBezTo>
                  <a:lnTo>
                    <a:pt x="501414" y="189038"/>
                  </a:lnTo>
                  <a:cubicBezTo>
                    <a:pt x="503198" y="189038"/>
                    <a:pt x="504982" y="190822"/>
                    <a:pt x="504982" y="192607"/>
                  </a:cubicBezTo>
                  <a:lnTo>
                    <a:pt x="506767" y="194391"/>
                  </a:lnTo>
                  <a:lnTo>
                    <a:pt x="558514" y="246138"/>
                  </a:lnTo>
                  <a:lnTo>
                    <a:pt x="562083" y="249707"/>
                  </a:lnTo>
                  <a:lnTo>
                    <a:pt x="563867" y="251491"/>
                  </a:lnTo>
                  <a:lnTo>
                    <a:pt x="563867" y="253276"/>
                  </a:lnTo>
                  <a:lnTo>
                    <a:pt x="747659" y="520934"/>
                  </a:lnTo>
                  <a:cubicBezTo>
                    <a:pt x="758366" y="535209"/>
                    <a:pt x="756581" y="556622"/>
                    <a:pt x="744091" y="569113"/>
                  </a:cubicBezTo>
                  <a:lnTo>
                    <a:pt x="583495" y="727923"/>
                  </a:lnTo>
                  <a:cubicBezTo>
                    <a:pt x="576358" y="735061"/>
                    <a:pt x="563867" y="740414"/>
                    <a:pt x="553161" y="738630"/>
                  </a:cubicBezTo>
                  <a:cubicBezTo>
                    <a:pt x="542454" y="736845"/>
                    <a:pt x="531748" y="731492"/>
                    <a:pt x="524611" y="722570"/>
                  </a:cubicBezTo>
                  <a:lnTo>
                    <a:pt x="374722" y="497737"/>
                  </a:lnTo>
                  <a:lnTo>
                    <a:pt x="132045" y="751120"/>
                  </a:lnTo>
                  <a:lnTo>
                    <a:pt x="0" y="624429"/>
                  </a:lnTo>
                  <a:lnTo>
                    <a:pt x="256952" y="379967"/>
                  </a:lnTo>
                  <a:close/>
                </a:path>
              </a:pathLst>
            </a:custGeom>
            <a:solidFill>
              <a:schemeClr val="bg1">
                <a:lumMod val="65000"/>
              </a:schemeClr>
            </a:solidFill>
            <a:ln w="17760"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 name="Freeform: Shape 5">
              <a:extLst>
                <a:ext uri="{FF2B5EF4-FFF2-40B4-BE49-F238E27FC236}">
                  <a16:creationId xmlns:a16="http://schemas.microsoft.com/office/drawing/2014/main" id="{78D20B13-A695-4126-AA15-A8208027F672}"/>
                </a:ext>
              </a:extLst>
            </xdr:cNvPr>
            <xdr:cNvSpPr/>
          </xdr:nvSpPr>
          <xdr:spPr>
            <a:xfrm>
              <a:off x="3692352" y="4563273"/>
              <a:ext cx="599554" cy="601339"/>
            </a:xfrm>
            <a:custGeom>
              <a:avLst/>
              <a:gdLst>
                <a:gd name="connsiteX0" fmla="*/ 171301 w 599554"/>
                <a:gd name="connsiteY0" fmla="*/ 590633 h 601339"/>
                <a:gd name="connsiteX1" fmla="*/ 117770 w 599554"/>
                <a:gd name="connsiteY1" fmla="*/ 590633 h 601339"/>
                <a:gd name="connsiteX2" fmla="*/ 10706 w 599554"/>
                <a:gd name="connsiteY2" fmla="*/ 483570 h 601339"/>
                <a:gd name="connsiteX3" fmla="*/ 10706 w 599554"/>
                <a:gd name="connsiteY3" fmla="*/ 430038 h 601339"/>
                <a:gd name="connsiteX4" fmla="*/ 462157 w 599554"/>
                <a:gd name="connsiteY4" fmla="*/ 0 h 601339"/>
                <a:gd name="connsiteX5" fmla="*/ 599555 w 599554"/>
                <a:gd name="connsiteY5" fmla="*/ 142751 h 601339"/>
                <a:gd name="connsiteX6" fmla="*/ 171301 w 599554"/>
                <a:gd name="connsiteY6" fmla="*/ 590633 h 60133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599554" h="601339">
                  <a:moveTo>
                    <a:pt x="171301" y="590633"/>
                  </a:moveTo>
                  <a:cubicBezTo>
                    <a:pt x="157026" y="604908"/>
                    <a:pt x="132045" y="604908"/>
                    <a:pt x="117770" y="590633"/>
                  </a:cubicBezTo>
                  <a:lnTo>
                    <a:pt x="10706" y="483570"/>
                  </a:lnTo>
                  <a:cubicBezTo>
                    <a:pt x="-3569" y="469294"/>
                    <a:pt x="-3569" y="444313"/>
                    <a:pt x="10706" y="430038"/>
                  </a:cubicBezTo>
                  <a:lnTo>
                    <a:pt x="462157" y="0"/>
                  </a:lnTo>
                  <a:lnTo>
                    <a:pt x="599555" y="142751"/>
                  </a:lnTo>
                  <a:lnTo>
                    <a:pt x="171301" y="590633"/>
                  </a:lnTo>
                  <a:close/>
                </a:path>
              </a:pathLst>
            </a:custGeom>
            <a:solidFill>
              <a:schemeClr val="accent2">
                <a:lumMod val="75000"/>
              </a:schemeClr>
            </a:solidFill>
            <a:ln w="17760"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nvGrpSpPr>
            <xdr:cNvPr id="7" name="Group 6">
              <a:extLst>
                <a:ext uri="{FF2B5EF4-FFF2-40B4-BE49-F238E27FC236}">
                  <a16:creationId xmlns:a16="http://schemas.microsoft.com/office/drawing/2014/main" id="{E0AB4501-A1C0-45E0-ABF7-478DDEDECA71}"/>
                </a:ext>
              </a:extLst>
            </xdr:cNvPr>
            <xdr:cNvGrpSpPr/>
          </xdr:nvGrpSpPr>
          <xdr:grpSpPr>
            <a:xfrm>
              <a:off x="3692352" y="3871472"/>
              <a:ext cx="1365974" cy="1383601"/>
              <a:chOff x="6534122" y="4123643"/>
              <a:chExt cx="1365974" cy="1383601"/>
            </a:xfrm>
          </xdr:grpSpPr>
          <xdr:sp macro="" textlink="">
            <xdr:nvSpPr>
              <xdr:cNvPr id="8" name="Freeform: Shape 7">
                <a:extLst>
                  <a:ext uri="{FF2B5EF4-FFF2-40B4-BE49-F238E27FC236}">
                    <a16:creationId xmlns:a16="http://schemas.microsoft.com/office/drawing/2014/main" id="{D3739512-85F2-4F38-A8B8-0DCCBBA028A4}"/>
                  </a:ext>
                </a:extLst>
              </xdr:cNvPr>
              <xdr:cNvSpPr/>
            </xdr:nvSpPr>
            <xdr:spPr>
              <a:xfrm>
                <a:off x="6787937" y="4314789"/>
                <a:ext cx="1112159" cy="1192455"/>
              </a:xfrm>
              <a:custGeom>
                <a:avLst/>
                <a:gdLst>
                  <a:gd name="connsiteX0" fmla="*/ 373615 w 1112159"/>
                  <a:gd name="connsiteY0" fmla="*/ 0 h 1192455"/>
                  <a:gd name="connsiteX1" fmla="*/ 366284 w 1112159"/>
                  <a:gd name="connsiteY1" fmla="*/ 18327 h 1192455"/>
                  <a:gd name="connsiteX2" fmla="*/ 212827 w 1112159"/>
                  <a:gd name="connsiteY2" fmla="*/ 173569 h 1192455"/>
                  <a:gd name="connsiteX3" fmla="*/ 1101453 w 1112159"/>
                  <a:gd name="connsiteY3" fmla="*/ 1022939 h 1192455"/>
                  <a:gd name="connsiteX4" fmla="*/ 1101453 w 1112159"/>
                  <a:gd name="connsiteY4" fmla="*/ 1076470 h 1192455"/>
                  <a:gd name="connsiteX5" fmla="*/ 996174 w 1112159"/>
                  <a:gd name="connsiteY5" fmla="*/ 1181749 h 1192455"/>
                  <a:gd name="connsiteX6" fmla="*/ 942642 w 1112159"/>
                  <a:gd name="connsiteY6" fmla="*/ 1181749 h 1192455"/>
                  <a:gd name="connsiteX7" fmla="*/ 93273 w 1112159"/>
                  <a:gd name="connsiteY7" fmla="*/ 293123 h 1192455"/>
                  <a:gd name="connsiteX8" fmla="*/ 48663 w 1112159"/>
                  <a:gd name="connsiteY8" fmla="*/ 337733 h 1192455"/>
                  <a:gd name="connsiteX9" fmla="*/ 18328 w 1112159"/>
                  <a:gd name="connsiteY9" fmla="*/ 355577 h 1192455"/>
                  <a:gd name="connsiteX10" fmla="*/ 0 w 1112159"/>
                  <a:gd name="connsiteY10" fmla="*/ 361565 h 1192455"/>
                  <a:gd name="connsiteX11" fmla="*/ 373615 w 1112159"/>
                  <a:gd name="connsiteY11" fmla="*/ 0 h 119245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1112159" h="1192455">
                    <a:moveTo>
                      <a:pt x="373615" y="0"/>
                    </a:moveTo>
                    <a:lnTo>
                      <a:pt x="366284" y="18327"/>
                    </a:lnTo>
                    <a:lnTo>
                      <a:pt x="212827" y="173569"/>
                    </a:lnTo>
                    <a:lnTo>
                      <a:pt x="1101453" y="1022939"/>
                    </a:lnTo>
                    <a:cubicBezTo>
                      <a:pt x="1115728" y="1037214"/>
                      <a:pt x="1115728" y="1062195"/>
                      <a:pt x="1101453" y="1076470"/>
                    </a:cubicBezTo>
                    <a:lnTo>
                      <a:pt x="996174" y="1181749"/>
                    </a:lnTo>
                    <a:cubicBezTo>
                      <a:pt x="981899" y="1196024"/>
                      <a:pt x="956917" y="1196024"/>
                      <a:pt x="942642" y="1181749"/>
                    </a:cubicBezTo>
                    <a:lnTo>
                      <a:pt x="93273" y="293123"/>
                    </a:lnTo>
                    <a:lnTo>
                      <a:pt x="48663" y="337733"/>
                    </a:lnTo>
                    <a:cubicBezTo>
                      <a:pt x="39741" y="346655"/>
                      <a:pt x="29035" y="352008"/>
                      <a:pt x="18328" y="355577"/>
                    </a:cubicBezTo>
                    <a:lnTo>
                      <a:pt x="0" y="361565"/>
                    </a:lnTo>
                    <a:lnTo>
                      <a:pt x="373615" y="0"/>
                    </a:lnTo>
                    <a:close/>
                  </a:path>
                </a:pathLst>
              </a:custGeom>
              <a:solidFill>
                <a:schemeClr val="accent2">
                  <a:lumMod val="75000"/>
                </a:schemeClr>
              </a:solidFill>
              <a:ln w="17760"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 name="Freeform: Shape 8">
                <a:extLst>
                  <a:ext uri="{FF2B5EF4-FFF2-40B4-BE49-F238E27FC236}">
                    <a16:creationId xmlns:a16="http://schemas.microsoft.com/office/drawing/2014/main" id="{B8F14F9B-0D78-41C1-A3E5-EE6CE2CFDFCF}"/>
                  </a:ext>
                </a:extLst>
              </xdr:cNvPr>
              <xdr:cNvSpPr/>
            </xdr:nvSpPr>
            <xdr:spPr>
              <a:xfrm>
                <a:off x="6534122" y="4123643"/>
                <a:ext cx="676958" cy="665131"/>
              </a:xfrm>
              <a:custGeom>
                <a:avLst/>
                <a:gdLst>
                  <a:gd name="connsiteX0" fmla="*/ 466401 w 676958"/>
                  <a:gd name="connsiteY0" fmla="*/ 0 h 665131"/>
                  <a:gd name="connsiteX1" fmla="*/ 493167 w 676958"/>
                  <a:gd name="connsiteY1" fmla="*/ 10706 h 665131"/>
                  <a:gd name="connsiteX2" fmla="*/ 666252 w 676958"/>
                  <a:gd name="connsiteY2" fmla="*/ 185577 h 665131"/>
                  <a:gd name="connsiteX3" fmla="*/ 676958 w 676958"/>
                  <a:gd name="connsiteY3" fmla="*/ 212343 h 665131"/>
                  <a:gd name="connsiteX4" fmla="*/ 673583 w 676958"/>
                  <a:gd name="connsiteY4" fmla="*/ 220781 h 665131"/>
                  <a:gd name="connsiteX5" fmla="*/ 299968 w 676958"/>
                  <a:gd name="connsiteY5" fmla="*/ 582346 h 665131"/>
                  <a:gd name="connsiteX6" fmla="*/ 50638 w 676958"/>
                  <a:gd name="connsiteY6" fmla="*/ 663793 h 665131"/>
                  <a:gd name="connsiteX7" fmla="*/ 11381 w 676958"/>
                  <a:gd name="connsiteY7" fmla="*/ 653087 h 665131"/>
                  <a:gd name="connsiteX8" fmla="*/ 2459 w 676958"/>
                  <a:gd name="connsiteY8" fmla="*/ 615614 h 665131"/>
                  <a:gd name="connsiteX9" fmla="*/ 100601 w 676958"/>
                  <a:gd name="connsiteY9" fmla="*/ 358662 h 665131"/>
                  <a:gd name="connsiteX10" fmla="*/ 118445 w 676958"/>
                  <a:gd name="connsiteY10" fmla="*/ 331896 h 665131"/>
                  <a:gd name="connsiteX11" fmla="*/ 170192 w 676958"/>
                  <a:gd name="connsiteY11" fmla="*/ 280149 h 665131"/>
                  <a:gd name="connsiteX12" fmla="*/ 143426 w 676958"/>
                  <a:gd name="connsiteY12" fmla="*/ 251599 h 665131"/>
                  <a:gd name="connsiteX13" fmla="*/ 143426 w 676958"/>
                  <a:gd name="connsiteY13" fmla="*/ 198067 h 665131"/>
                  <a:gd name="connsiteX14" fmla="*/ 198742 w 676958"/>
                  <a:gd name="connsiteY14" fmla="*/ 142751 h 665131"/>
                  <a:gd name="connsiteX15" fmla="*/ 252274 w 676958"/>
                  <a:gd name="connsiteY15" fmla="*/ 142751 h 665131"/>
                  <a:gd name="connsiteX16" fmla="*/ 280824 w 676958"/>
                  <a:gd name="connsiteY16" fmla="*/ 169517 h 665131"/>
                  <a:gd name="connsiteX17" fmla="*/ 439635 w 676958"/>
                  <a:gd name="connsiteY17" fmla="*/ 10706 h 665131"/>
                  <a:gd name="connsiteX18" fmla="*/ 466401 w 676958"/>
                  <a:gd name="connsiteY18" fmla="*/ 0 h 6651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676958" h="665131">
                    <a:moveTo>
                      <a:pt x="466401" y="0"/>
                    </a:moveTo>
                    <a:cubicBezTo>
                      <a:pt x="476215" y="0"/>
                      <a:pt x="486029" y="3569"/>
                      <a:pt x="493167" y="10706"/>
                    </a:cubicBezTo>
                    <a:lnTo>
                      <a:pt x="666252" y="185577"/>
                    </a:lnTo>
                    <a:cubicBezTo>
                      <a:pt x="673390" y="192715"/>
                      <a:pt x="676958" y="202529"/>
                      <a:pt x="676958" y="212343"/>
                    </a:cubicBezTo>
                    <a:lnTo>
                      <a:pt x="673583" y="220781"/>
                    </a:lnTo>
                    <a:lnTo>
                      <a:pt x="299968" y="582346"/>
                    </a:lnTo>
                    <a:lnTo>
                      <a:pt x="50638" y="663793"/>
                    </a:lnTo>
                    <a:cubicBezTo>
                      <a:pt x="36363" y="667362"/>
                      <a:pt x="22088" y="663793"/>
                      <a:pt x="11381" y="653087"/>
                    </a:cubicBezTo>
                    <a:cubicBezTo>
                      <a:pt x="675" y="644165"/>
                      <a:pt x="-2894" y="628105"/>
                      <a:pt x="2459" y="615614"/>
                    </a:cubicBezTo>
                    <a:lnTo>
                      <a:pt x="100601" y="358662"/>
                    </a:lnTo>
                    <a:cubicBezTo>
                      <a:pt x="104170" y="347956"/>
                      <a:pt x="111307" y="339034"/>
                      <a:pt x="118445" y="331896"/>
                    </a:cubicBezTo>
                    <a:lnTo>
                      <a:pt x="170192" y="280149"/>
                    </a:lnTo>
                    <a:lnTo>
                      <a:pt x="143426" y="251599"/>
                    </a:lnTo>
                    <a:cubicBezTo>
                      <a:pt x="129151" y="237324"/>
                      <a:pt x="129151" y="212342"/>
                      <a:pt x="143426" y="198067"/>
                    </a:cubicBezTo>
                    <a:lnTo>
                      <a:pt x="198742" y="142751"/>
                    </a:lnTo>
                    <a:cubicBezTo>
                      <a:pt x="213017" y="128476"/>
                      <a:pt x="237999" y="128476"/>
                      <a:pt x="252274" y="142751"/>
                    </a:cubicBezTo>
                    <a:lnTo>
                      <a:pt x="280824" y="169517"/>
                    </a:lnTo>
                    <a:lnTo>
                      <a:pt x="439635" y="10706"/>
                    </a:lnTo>
                    <a:cubicBezTo>
                      <a:pt x="446773" y="3569"/>
                      <a:pt x="456587" y="0"/>
                      <a:pt x="466401" y="0"/>
                    </a:cubicBezTo>
                    <a:close/>
                  </a:path>
                </a:pathLst>
              </a:custGeom>
              <a:solidFill>
                <a:schemeClr val="bg1">
                  <a:lumMod val="50000"/>
                </a:schemeClr>
              </a:solidFill>
              <a:ln w="17760"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grpSp>
    <xdr:clientData/>
  </xdr:twoCellAnchor>
  <xdr:twoCellAnchor>
    <xdr:from>
      <xdr:col>22</xdr:col>
      <xdr:colOff>818855</xdr:colOff>
      <xdr:row>5</xdr:row>
      <xdr:rowOff>49068</xdr:rowOff>
    </xdr:from>
    <xdr:to>
      <xdr:col>24</xdr:col>
      <xdr:colOff>415637</xdr:colOff>
      <xdr:row>10</xdr:row>
      <xdr:rowOff>12186</xdr:rowOff>
    </xdr:to>
    <xdr:grpSp>
      <xdr:nvGrpSpPr>
        <xdr:cNvPr id="13" name="Group 12">
          <a:extLst>
            <a:ext uri="{FF2B5EF4-FFF2-40B4-BE49-F238E27FC236}">
              <a16:creationId xmlns:a16="http://schemas.microsoft.com/office/drawing/2014/main" id="{4845152E-B4C3-42CD-A31F-884C5B59CA17}"/>
            </a:ext>
          </a:extLst>
        </xdr:cNvPr>
        <xdr:cNvGrpSpPr/>
      </xdr:nvGrpSpPr>
      <xdr:grpSpPr>
        <a:xfrm>
          <a:off x="18849120" y="1640303"/>
          <a:ext cx="1019929" cy="915618"/>
          <a:chOff x="5491651" y="3321100"/>
          <a:chExt cx="780521" cy="751664"/>
        </a:xfrm>
        <a:scene3d>
          <a:camera prst="orthographicFront">
            <a:rot lat="0" lon="0" rev="0"/>
          </a:camera>
          <a:lightRig rig="glow" dir="t">
            <a:rot lat="0" lon="0" rev="4800000"/>
          </a:lightRig>
        </a:scene3d>
      </xdr:grpSpPr>
      <xdr:sp macro="" textlink="">
        <xdr:nvSpPr>
          <xdr:cNvPr id="14" name="Freeform: Shape 13">
            <a:extLst>
              <a:ext uri="{FF2B5EF4-FFF2-40B4-BE49-F238E27FC236}">
                <a16:creationId xmlns:a16="http://schemas.microsoft.com/office/drawing/2014/main" id="{BF212C5F-16B9-4C92-B85B-885B1A2D78F4}"/>
              </a:ext>
            </a:extLst>
          </xdr:cNvPr>
          <xdr:cNvSpPr/>
        </xdr:nvSpPr>
        <xdr:spPr>
          <a:xfrm>
            <a:off x="5857625" y="3505065"/>
            <a:ext cx="250774" cy="520884"/>
          </a:xfrm>
          <a:custGeom>
            <a:avLst/>
            <a:gdLst>
              <a:gd name="connsiteX0" fmla="*/ 74657 w 250774"/>
              <a:gd name="connsiteY0" fmla="*/ 520884 h 520884"/>
              <a:gd name="connsiteX1" fmla="*/ 250774 w 250774"/>
              <a:gd name="connsiteY1" fmla="*/ 227409 h 520884"/>
              <a:gd name="connsiteX2" fmla="*/ 188128 w 250774"/>
              <a:gd name="connsiteY2" fmla="*/ 137274 h 520884"/>
              <a:gd name="connsiteX3" fmla="*/ 85420 w 250774"/>
              <a:gd name="connsiteY3" fmla="*/ 403308 h 520884"/>
              <a:gd name="connsiteX4" fmla="*/ 137817 w 250774"/>
              <a:gd name="connsiteY4" fmla="*/ 0 h 520884"/>
              <a:gd name="connsiteX5" fmla="*/ 0 w 250774"/>
              <a:gd name="connsiteY5" fmla="*/ 62636 h 520884"/>
              <a:gd name="connsiteX6" fmla="*/ 0 w 250774"/>
              <a:gd name="connsiteY6" fmla="*/ 520884 h 520884"/>
              <a:gd name="connsiteX7" fmla="*/ 74657 w 250774"/>
              <a:gd name="connsiteY7" fmla="*/ 520884 h 5208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0774" h="520884">
                <a:moveTo>
                  <a:pt x="74657" y="520884"/>
                </a:moveTo>
                <a:lnTo>
                  <a:pt x="250774" y="227409"/>
                </a:lnTo>
                <a:lnTo>
                  <a:pt x="188128" y="137274"/>
                </a:lnTo>
                <a:lnTo>
                  <a:pt x="85420" y="403308"/>
                </a:lnTo>
                <a:lnTo>
                  <a:pt x="137817" y="0"/>
                </a:lnTo>
                <a:lnTo>
                  <a:pt x="0" y="62636"/>
                </a:lnTo>
                <a:lnTo>
                  <a:pt x="0" y="520884"/>
                </a:lnTo>
                <a:lnTo>
                  <a:pt x="74657" y="520884"/>
                </a:lnTo>
                <a:close/>
              </a:path>
            </a:pathLst>
          </a:custGeom>
          <a:solidFill>
            <a:srgbClr val="023E8A"/>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5" name="Freeform: Shape 14">
            <a:extLst>
              <a:ext uri="{FF2B5EF4-FFF2-40B4-BE49-F238E27FC236}">
                <a16:creationId xmlns:a16="http://schemas.microsoft.com/office/drawing/2014/main" id="{C2FADAB7-4C7F-4C87-9447-8EF545B11D73}"/>
              </a:ext>
            </a:extLst>
          </xdr:cNvPr>
          <xdr:cNvSpPr/>
        </xdr:nvSpPr>
        <xdr:spPr>
          <a:xfrm>
            <a:off x="5857625" y="3321100"/>
            <a:ext cx="140769" cy="204758"/>
          </a:xfrm>
          <a:custGeom>
            <a:avLst/>
            <a:gdLst>
              <a:gd name="connsiteX0" fmla="*/ 0 w 140769"/>
              <a:gd name="connsiteY0" fmla="*/ 0 h 204758"/>
              <a:gd name="connsiteX1" fmla="*/ 0 w 140769"/>
              <a:gd name="connsiteY1" fmla="*/ 204759 h 204758"/>
              <a:gd name="connsiteX2" fmla="*/ 140770 w 140769"/>
              <a:gd name="connsiteY2" fmla="*/ 140770 h 204758"/>
              <a:gd name="connsiteX3" fmla="*/ 0 w 140769"/>
              <a:gd name="connsiteY3" fmla="*/ 0 h 204758"/>
            </a:gdLst>
            <a:ahLst/>
            <a:cxnLst>
              <a:cxn ang="0">
                <a:pos x="connsiteX0" y="connsiteY0"/>
              </a:cxn>
              <a:cxn ang="0">
                <a:pos x="connsiteX1" y="connsiteY1"/>
              </a:cxn>
              <a:cxn ang="0">
                <a:pos x="connsiteX2" y="connsiteY2"/>
              </a:cxn>
              <a:cxn ang="0">
                <a:pos x="connsiteX3" y="connsiteY3"/>
              </a:cxn>
            </a:cxnLst>
            <a:rect l="l" t="t" r="r" b="b"/>
            <a:pathLst>
              <a:path w="140769" h="204758">
                <a:moveTo>
                  <a:pt x="0" y="0"/>
                </a:moveTo>
                <a:lnTo>
                  <a:pt x="0" y="204759"/>
                </a:lnTo>
                <a:lnTo>
                  <a:pt x="140770" y="140770"/>
                </a:lnTo>
                <a:lnTo>
                  <a:pt x="0" y="0"/>
                </a:lnTo>
                <a:close/>
              </a:path>
            </a:pathLst>
          </a:custGeom>
          <a:solidFill>
            <a:srgbClr val="00B4D8"/>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 name="Freeform: Shape 15">
            <a:extLst>
              <a:ext uri="{FF2B5EF4-FFF2-40B4-BE49-F238E27FC236}">
                <a16:creationId xmlns:a16="http://schemas.microsoft.com/office/drawing/2014/main" id="{220814F0-9709-4D2C-ABCD-24DD06D0E960}"/>
              </a:ext>
            </a:extLst>
          </xdr:cNvPr>
          <xdr:cNvSpPr/>
        </xdr:nvSpPr>
        <xdr:spPr>
          <a:xfrm>
            <a:off x="5678231" y="3321100"/>
            <a:ext cx="141293" cy="204882"/>
          </a:xfrm>
          <a:custGeom>
            <a:avLst/>
            <a:gdLst>
              <a:gd name="connsiteX0" fmla="*/ 141294 w 141293"/>
              <a:gd name="connsiteY0" fmla="*/ 0 h 204882"/>
              <a:gd name="connsiteX1" fmla="*/ 0 w 141293"/>
              <a:gd name="connsiteY1" fmla="*/ 141294 h 204882"/>
              <a:gd name="connsiteX2" fmla="*/ 141294 w 141293"/>
              <a:gd name="connsiteY2" fmla="*/ 204883 h 204882"/>
              <a:gd name="connsiteX3" fmla="*/ 141294 w 141293"/>
              <a:gd name="connsiteY3" fmla="*/ 0 h 204882"/>
            </a:gdLst>
            <a:ahLst/>
            <a:cxnLst>
              <a:cxn ang="0">
                <a:pos x="connsiteX0" y="connsiteY0"/>
              </a:cxn>
              <a:cxn ang="0">
                <a:pos x="connsiteX1" y="connsiteY1"/>
              </a:cxn>
              <a:cxn ang="0">
                <a:pos x="connsiteX2" y="connsiteY2"/>
              </a:cxn>
              <a:cxn ang="0">
                <a:pos x="connsiteX3" y="connsiteY3"/>
              </a:cxn>
            </a:cxnLst>
            <a:rect l="l" t="t" r="r" b="b"/>
            <a:pathLst>
              <a:path w="141293" h="204882">
                <a:moveTo>
                  <a:pt x="141294" y="0"/>
                </a:moveTo>
                <a:lnTo>
                  <a:pt x="0" y="141294"/>
                </a:lnTo>
                <a:lnTo>
                  <a:pt x="141294" y="204883"/>
                </a:lnTo>
                <a:lnTo>
                  <a:pt x="141294" y="0"/>
                </a:lnTo>
                <a:close/>
              </a:path>
            </a:pathLst>
          </a:custGeom>
          <a:solidFill>
            <a:srgbClr val="00B4D8"/>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 name="Freeform: Shape 16">
            <a:extLst>
              <a:ext uri="{FF2B5EF4-FFF2-40B4-BE49-F238E27FC236}">
                <a16:creationId xmlns:a16="http://schemas.microsoft.com/office/drawing/2014/main" id="{BE31E41E-0156-42DA-BC5C-3A871E96BF68}"/>
              </a:ext>
            </a:extLst>
          </xdr:cNvPr>
          <xdr:cNvSpPr/>
        </xdr:nvSpPr>
        <xdr:spPr>
          <a:xfrm>
            <a:off x="6066699" y="3592791"/>
            <a:ext cx="205473" cy="135883"/>
          </a:xfrm>
          <a:custGeom>
            <a:avLst/>
            <a:gdLst>
              <a:gd name="connsiteX0" fmla="*/ 205473 w 205473"/>
              <a:gd name="connsiteY0" fmla="*/ 135884 h 135883"/>
              <a:gd name="connsiteX1" fmla="*/ 145590 w 205473"/>
              <a:gd name="connsiteY1" fmla="*/ 0 h 135883"/>
              <a:gd name="connsiteX2" fmla="*/ 0 w 205473"/>
              <a:gd name="connsiteY2" fmla="*/ 12935 h 135883"/>
              <a:gd name="connsiteX3" fmla="*/ 75095 w 205473"/>
              <a:gd name="connsiteY3" fmla="*/ 120977 h 135883"/>
              <a:gd name="connsiteX4" fmla="*/ 205473 w 205473"/>
              <a:gd name="connsiteY4" fmla="*/ 135884 h 13588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05473" h="135883">
                <a:moveTo>
                  <a:pt x="205473" y="135884"/>
                </a:moveTo>
                <a:lnTo>
                  <a:pt x="145590" y="0"/>
                </a:lnTo>
                <a:lnTo>
                  <a:pt x="0" y="12935"/>
                </a:lnTo>
                <a:lnTo>
                  <a:pt x="75095" y="120977"/>
                </a:lnTo>
                <a:lnTo>
                  <a:pt x="205473" y="135884"/>
                </a:lnTo>
                <a:close/>
              </a:path>
            </a:pathLst>
          </a:custGeom>
          <a:solidFill>
            <a:srgbClr val="00B4D8"/>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 name="Freeform: Shape 17">
            <a:extLst>
              <a:ext uri="{FF2B5EF4-FFF2-40B4-BE49-F238E27FC236}">
                <a16:creationId xmlns:a16="http://schemas.microsoft.com/office/drawing/2014/main" id="{E53219DE-B451-4841-9110-BC582F4316CB}"/>
              </a:ext>
            </a:extLst>
          </xdr:cNvPr>
          <xdr:cNvSpPr/>
        </xdr:nvSpPr>
        <xdr:spPr>
          <a:xfrm>
            <a:off x="5622500" y="3505789"/>
            <a:ext cx="197024" cy="520160"/>
          </a:xfrm>
          <a:custGeom>
            <a:avLst/>
            <a:gdLst>
              <a:gd name="connsiteX0" fmla="*/ 131550 w 197024"/>
              <a:gd name="connsiteY0" fmla="*/ 520160 h 520160"/>
              <a:gd name="connsiteX1" fmla="*/ 197025 w 197024"/>
              <a:gd name="connsiteY1" fmla="*/ 520160 h 520160"/>
              <a:gd name="connsiteX2" fmla="*/ 197025 w 197024"/>
              <a:gd name="connsiteY2" fmla="*/ 61970 h 520160"/>
              <a:gd name="connsiteX3" fmla="*/ 59312 w 197024"/>
              <a:gd name="connsiteY3" fmla="*/ 0 h 520160"/>
              <a:gd name="connsiteX4" fmla="*/ 114586 w 197024"/>
              <a:gd name="connsiteY4" fmla="*/ 425472 h 520160"/>
              <a:gd name="connsiteX5" fmla="*/ 42177 w 197024"/>
              <a:gd name="connsiteY5" fmla="*/ 235353 h 520160"/>
              <a:gd name="connsiteX6" fmla="*/ 0 w 197024"/>
              <a:gd name="connsiteY6" fmla="*/ 295018 h 520160"/>
              <a:gd name="connsiteX7" fmla="*/ 131550 w 197024"/>
              <a:gd name="connsiteY7" fmla="*/ 520160 h 5201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97024" h="520160">
                <a:moveTo>
                  <a:pt x="131550" y="520160"/>
                </a:moveTo>
                <a:lnTo>
                  <a:pt x="197025" y="520160"/>
                </a:lnTo>
                <a:lnTo>
                  <a:pt x="197025" y="61970"/>
                </a:lnTo>
                <a:lnTo>
                  <a:pt x="59312" y="0"/>
                </a:lnTo>
                <a:lnTo>
                  <a:pt x="114586" y="425472"/>
                </a:lnTo>
                <a:lnTo>
                  <a:pt x="42177" y="235353"/>
                </a:lnTo>
                <a:lnTo>
                  <a:pt x="0" y="295018"/>
                </a:lnTo>
                <a:lnTo>
                  <a:pt x="131550" y="520160"/>
                </a:lnTo>
                <a:close/>
              </a:path>
            </a:pathLst>
          </a:custGeom>
          <a:solidFill>
            <a:srgbClr val="023E8A"/>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 name="Freeform: Shape 18">
            <a:extLst>
              <a:ext uri="{FF2B5EF4-FFF2-40B4-BE49-F238E27FC236}">
                <a16:creationId xmlns:a16="http://schemas.microsoft.com/office/drawing/2014/main" id="{A12E7207-C29A-4873-88EE-447ED59F9366}"/>
              </a:ext>
            </a:extLst>
          </xdr:cNvPr>
          <xdr:cNvSpPr/>
        </xdr:nvSpPr>
        <xdr:spPr>
          <a:xfrm>
            <a:off x="5516382" y="3820067"/>
            <a:ext cx="193538" cy="205882"/>
          </a:xfrm>
          <a:custGeom>
            <a:avLst/>
            <a:gdLst>
              <a:gd name="connsiteX0" fmla="*/ 193538 w 193538"/>
              <a:gd name="connsiteY0" fmla="*/ 205883 h 205882"/>
              <a:gd name="connsiteX1" fmla="*/ 73247 w 193538"/>
              <a:gd name="connsiteY1" fmla="*/ 0 h 205882"/>
              <a:gd name="connsiteX2" fmla="*/ 0 w 193538"/>
              <a:gd name="connsiteY2" fmla="*/ 7791 h 205882"/>
              <a:gd name="connsiteX3" fmla="*/ 158296 w 193538"/>
              <a:gd name="connsiteY3" fmla="*/ 205883 h 205882"/>
              <a:gd name="connsiteX4" fmla="*/ 193538 w 193538"/>
              <a:gd name="connsiteY4" fmla="*/ 205883 h 20588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3538" h="205882">
                <a:moveTo>
                  <a:pt x="193538" y="205883"/>
                </a:moveTo>
                <a:lnTo>
                  <a:pt x="73247" y="0"/>
                </a:lnTo>
                <a:lnTo>
                  <a:pt x="0" y="7791"/>
                </a:lnTo>
                <a:lnTo>
                  <a:pt x="158296" y="205883"/>
                </a:lnTo>
                <a:lnTo>
                  <a:pt x="193538" y="205883"/>
                </a:lnTo>
                <a:close/>
              </a:path>
            </a:pathLst>
          </a:custGeom>
          <a:solidFill>
            <a:srgbClr val="023E8A"/>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0" name="Freeform: Shape 19">
            <a:extLst>
              <a:ext uri="{FF2B5EF4-FFF2-40B4-BE49-F238E27FC236}">
                <a16:creationId xmlns:a16="http://schemas.microsoft.com/office/drawing/2014/main" id="{652CA233-9DE6-41A6-9D3E-219015A7B482}"/>
              </a:ext>
            </a:extLst>
          </xdr:cNvPr>
          <xdr:cNvSpPr/>
        </xdr:nvSpPr>
        <xdr:spPr>
          <a:xfrm>
            <a:off x="5976716" y="3752030"/>
            <a:ext cx="273129" cy="273919"/>
          </a:xfrm>
          <a:custGeom>
            <a:avLst/>
            <a:gdLst>
              <a:gd name="connsiteX0" fmla="*/ 0 w 273129"/>
              <a:gd name="connsiteY0" fmla="*/ 273920 h 273919"/>
              <a:gd name="connsiteX1" fmla="*/ 41272 w 273129"/>
              <a:gd name="connsiteY1" fmla="*/ 273920 h 273919"/>
              <a:gd name="connsiteX2" fmla="*/ 273129 w 273129"/>
              <a:gd name="connsiteY2" fmla="*/ 12440 h 273919"/>
              <a:gd name="connsiteX3" fmla="*/ 164382 w 273129"/>
              <a:gd name="connsiteY3" fmla="*/ 0 h 273919"/>
              <a:gd name="connsiteX4" fmla="*/ 0 w 273129"/>
              <a:gd name="connsiteY4" fmla="*/ 273920 h 27391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3129" h="273919">
                <a:moveTo>
                  <a:pt x="0" y="273920"/>
                </a:moveTo>
                <a:lnTo>
                  <a:pt x="41272" y="273920"/>
                </a:lnTo>
                <a:lnTo>
                  <a:pt x="273129" y="12440"/>
                </a:lnTo>
                <a:lnTo>
                  <a:pt x="164382" y="0"/>
                </a:lnTo>
                <a:lnTo>
                  <a:pt x="0" y="273920"/>
                </a:lnTo>
                <a:close/>
              </a:path>
            </a:pathLst>
          </a:custGeom>
          <a:solidFill>
            <a:srgbClr val="023E8A"/>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 name="Freeform: Shape 20">
            <a:extLst>
              <a:ext uri="{FF2B5EF4-FFF2-40B4-BE49-F238E27FC236}">
                <a16:creationId xmlns:a16="http://schemas.microsoft.com/office/drawing/2014/main" id="{B96DEAC5-6DC5-4155-A284-5C941361EDAB}"/>
              </a:ext>
            </a:extLst>
          </xdr:cNvPr>
          <xdr:cNvSpPr/>
        </xdr:nvSpPr>
        <xdr:spPr>
          <a:xfrm>
            <a:off x="5499828" y="3699842"/>
            <a:ext cx="141189" cy="91459"/>
          </a:xfrm>
          <a:custGeom>
            <a:avLst/>
            <a:gdLst>
              <a:gd name="connsiteX0" fmla="*/ 141189 w 141189"/>
              <a:gd name="connsiteY0" fmla="*/ 8763 h 91459"/>
              <a:gd name="connsiteX1" fmla="*/ 40062 w 141189"/>
              <a:gd name="connsiteY1" fmla="*/ 0 h 91459"/>
              <a:gd name="connsiteX2" fmla="*/ 0 w 141189"/>
              <a:gd name="connsiteY2" fmla="*/ 91459 h 91459"/>
              <a:gd name="connsiteX3" fmla="*/ 89459 w 141189"/>
              <a:gd name="connsiteY3" fmla="*/ 81953 h 91459"/>
              <a:gd name="connsiteX4" fmla="*/ 141189 w 141189"/>
              <a:gd name="connsiteY4" fmla="*/ 8763 h 9145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41189" h="91459">
                <a:moveTo>
                  <a:pt x="141189" y="8763"/>
                </a:moveTo>
                <a:lnTo>
                  <a:pt x="40062" y="0"/>
                </a:lnTo>
                <a:lnTo>
                  <a:pt x="0" y="91459"/>
                </a:lnTo>
                <a:lnTo>
                  <a:pt x="89459" y="81953"/>
                </a:lnTo>
                <a:lnTo>
                  <a:pt x="141189" y="8763"/>
                </a:lnTo>
                <a:close/>
              </a:path>
            </a:pathLst>
          </a:custGeom>
          <a:solidFill>
            <a:srgbClr val="00B4D8"/>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 name="Rectangle: Rounded Corners 21">
            <a:extLst>
              <a:ext uri="{FF2B5EF4-FFF2-40B4-BE49-F238E27FC236}">
                <a16:creationId xmlns:a16="http://schemas.microsoft.com/office/drawing/2014/main" id="{5511F416-AE4C-466E-9B85-1307D11592AE}"/>
              </a:ext>
            </a:extLst>
          </xdr:cNvPr>
          <xdr:cNvSpPr/>
        </xdr:nvSpPr>
        <xdr:spPr>
          <a:xfrm>
            <a:off x="5491651" y="4027045"/>
            <a:ext cx="655818" cy="45719"/>
          </a:xfrm>
          <a:prstGeom prst="roundRect">
            <a:avLst/>
          </a:prstGeom>
          <a:solidFill>
            <a:schemeClr val="accent1">
              <a:lumMod val="60000"/>
              <a:lumOff val="40000"/>
            </a:schemeClr>
          </a:solidFill>
          <a:ln>
            <a:noFill/>
          </a:ln>
          <a:effectLst>
            <a:outerShdw blurRad="190500" dist="228600" dir="2700000" algn="ctr">
              <a:srgbClr val="000000">
                <a:alpha val="30000"/>
              </a:srgbClr>
            </a:outerShdw>
          </a:effectLst>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23</xdr:col>
      <xdr:colOff>316994</xdr:colOff>
      <xdr:row>5</xdr:row>
      <xdr:rowOff>104872</xdr:rowOff>
    </xdr:from>
    <xdr:to>
      <xdr:col>24</xdr:col>
      <xdr:colOff>536864</xdr:colOff>
      <xdr:row>8</xdr:row>
      <xdr:rowOff>165004</xdr:rowOff>
    </xdr:to>
    <xdr:grpSp>
      <xdr:nvGrpSpPr>
        <xdr:cNvPr id="23" name="Group 22">
          <a:extLst>
            <a:ext uri="{FF2B5EF4-FFF2-40B4-BE49-F238E27FC236}">
              <a16:creationId xmlns:a16="http://schemas.microsoft.com/office/drawing/2014/main" id="{057DDABF-EEFC-4A5E-8647-58C08CB03111}"/>
            </a:ext>
          </a:extLst>
        </xdr:cNvPr>
        <xdr:cNvGrpSpPr/>
      </xdr:nvGrpSpPr>
      <xdr:grpSpPr>
        <a:xfrm>
          <a:off x="19243729" y="1696107"/>
          <a:ext cx="746547" cy="631632"/>
          <a:chOff x="1083915" y="4628317"/>
          <a:chExt cx="1197629" cy="1198902"/>
        </a:xfrm>
        <a:solidFill>
          <a:srgbClr val="FB8500"/>
        </a:solidFill>
        <a:scene3d>
          <a:camera prst="orthographicFront">
            <a:rot lat="0" lon="0" rev="0"/>
          </a:camera>
          <a:lightRig rig="soft" dir="t">
            <a:rot lat="0" lon="0" rev="0"/>
          </a:lightRig>
        </a:scene3d>
      </xdr:grpSpPr>
      <xdr:sp macro="" textlink="">
        <xdr:nvSpPr>
          <xdr:cNvPr id="24" name="Freeform: Shape 23">
            <a:extLst>
              <a:ext uri="{FF2B5EF4-FFF2-40B4-BE49-F238E27FC236}">
                <a16:creationId xmlns:a16="http://schemas.microsoft.com/office/drawing/2014/main" id="{8452F8BC-55CA-4C0D-A347-5E24D30176E3}"/>
              </a:ext>
            </a:extLst>
          </xdr:cNvPr>
          <xdr:cNvSpPr/>
        </xdr:nvSpPr>
        <xdr:spPr>
          <a:xfrm>
            <a:off x="1519189" y="4628317"/>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5" name="Freeform: Shape 24">
            <a:extLst>
              <a:ext uri="{FF2B5EF4-FFF2-40B4-BE49-F238E27FC236}">
                <a16:creationId xmlns:a16="http://schemas.microsoft.com/office/drawing/2014/main" id="{9659C500-A071-4184-9831-3F33510FE281}"/>
              </a:ext>
            </a:extLst>
          </xdr:cNvPr>
          <xdr:cNvSpPr/>
        </xdr:nvSpPr>
        <xdr:spPr>
          <a:xfrm>
            <a:off x="1519189" y="5060204"/>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 name="Freeform: Shape 25">
            <a:extLst>
              <a:ext uri="{FF2B5EF4-FFF2-40B4-BE49-F238E27FC236}">
                <a16:creationId xmlns:a16="http://schemas.microsoft.com/office/drawing/2014/main" id="{958EDC01-7A88-43E8-AFAE-DCFD3234F4EB}"/>
              </a:ext>
            </a:extLst>
          </xdr:cNvPr>
          <xdr:cNvSpPr/>
        </xdr:nvSpPr>
        <xdr:spPr>
          <a:xfrm>
            <a:off x="1519189" y="5492092"/>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 name="Freeform: Shape 26">
            <a:extLst>
              <a:ext uri="{FF2B5EF4-FFF2-40B4-BE49-F238E27FC236}">
                <a16:creationId xmlns:a16="http://schemas.microsoft.com/office/drawing/2014/main" id="{DF458B91-87FF-4FE4-B85B-22FCF24541A2}"/>
              </a:ext>
            </a:extLst>
          </xdr:cNvPr>
          <xdr:cNvSpPr/>
        </xdr:nvSpPr>
        <xdr:spPr>
          <a:xfrm>
            <a:off x="1957629" y="4639529"/>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 name="Freeform: Shape 27">
            <a:extLst>
              <a:ext uri="{FF2B5EF4-FFF2-40B4-BE49-F238E27FC236}">
                <a16:creationId xmlns:a16="http://schemas.microsoft.com/office/drawing/2014/main" id="{1130F320-6F65-48B6-94A0-AC31ED1483C5}"/>
              </a:ext>
            </a:extLst>
          </xdr:cNvPr>
          <xdr:cNvSpPr/>
        </xdr:nvSpPr>
        <xdr:spPr>
          <a:xfrm>
            <a:off x="1957629" y="5071416"/>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9" name="Freeform: Shape 28">
            <a:extLst>
              <a:ext uri="{FF2B5EF4-FFF2-40B4-BE49-F238E27FC236}">
                <a16:creationId xmlns:a16="http://schemas.microsoft.com/office/drawing/2014/main" id="{EC443088-E5A0-4585-BCF0-12622E2C052A}"/>
              </a:ext>
            </a:extLst>
          </xdr:cNvPr>
          <xdr:cNvSpPr/>
        </xdr:nvSpPr>
        <xdr:spPr>
          <a:xfrm>
            <a:off x="1957629" y="5503304"/>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0" name="Freeform: Shape 29">
            <a:extLst>
              <a:ext uri="{FF2B5EF4-FFF2-40B4-BE49-F238E27FC236}">
                <a16:creationId xmlns:a16="http://schemas.microsoft.com/office/drawing/2014/main" id="{1C078190-3B09-42A9-B16A-E5F16D8DBE78}"/>
              </a:ext>
            </a:extLst>
          </xdr:cNvPr>
          <xdr:cNvSpPr/>
        </xdr:nvSpPr>
        <xdr:spPr>
          <a:xfrm>
            <a:off x="1083915" y="4628317"/>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 name="Freeform: Shape 30">
            <a:extLst>
              <a:ext uri="{FF2B5EF4-FFF2-40B4-BE49-F238E27FC236}">
                <a16:creationId xmlns:a16="http://schemas.microsoft.com/office/drawing/2014/main" id="{446DDB7B-CDD5-4251-B83F-56117C8DFF7B}"/>
              </a:ext>
            </a:extLst>
          </xdr:cNvPr>
          <xdr:cNvSpPr/>
        </xdr:nvSpPr>
        <xdr:spPr>
          <a:xfrm>
            <a:off x="1083915" y="5060204"/>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 name="Freeform: Shape 31">
            <a:extLst>
              <a:ext uri="{FF2B5EF4-FFF2-40B4-BE49-F238E27FC236}">
                <a16:creationId xmlns:a16="http://schemas.microsoft.com/office/drawing/2014/main" id="{6EF5C1D9-8992-4071-8BE0-AC71EEA5B92E}"/>
              </a:ext>
            </a:extLst>
          </xdr:cNvPr>
          <xdr:cNvSpPr/>
        </xdr:nvSpPr>
        <xdr:spPr>
          <a:xfrm>
            <a:off x="1083915" y="5492092"/>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28</xdr:col>
      <xdr:colOff>75622</xdr:colOff>
      <xdr:row>5</xdr:row>
      <xdr:rowOff>83993</xdr:rowOff>
    </xdr:from>
    <xdr:to>
      <xdr:col>29</xdr:col>
      <xdr:colOff>602962</xdr:colOff>
      <xdr:row>9</xdr:row>
      <xdr:rowOff>141242</xdr:rowOff>
    </xdr:to>
    <xdr:grpSp>
      <xdr:nvGrpSpPr>
        <xdr:cNvPr id="33" name="Group 32">
          <a:extLst>
            <a:ext uri="{FF2B5EF4-FFF2-40B4-BE49-F238E27FC236}">
              <a16:creationId xmlns:a16="http://schemas.microsoft.com/office/drawing/2014/main" id="{3CB1569E-8586-44C1-AC9B-37621F1D96C8}"/>
            </a:ext>
          </a:extLst>
        </xdr:cNvPr>
        <xdr:cNvGrpSpPr>
          <a:grpSpLocks noChangeAspect="1"/>
        </xdr:cNvGrpSpPr>
      </xdr:nvGrpSpPr>
      <xdr:grpSpPr>
        <a:xfrm>
          <a:off x="23439887" y="1675228"/>
          <a:ext cx="1054016" cy="819249"/>
          <a:chOff x="819415" y="-6320922"/>
          <a:chExt cx="3494719" cy="3448208"/>
        </a:xfrm>
        <a:scene3d>
          <a:camera prst="orthographicFront">
            <a:rot lat="0" lon="0" rev="0"/>
          </a:camera>
          <a:lightRig rig="balanced" dir="t">
            <a:rot lat="0" lon="0" rev="8700000"/>
          </a:lightRig>
        </a:scene3d>
      </xdr:grpSpPr>
      <xdr:sp macro="" textlink="">
        <xdr:nvSpPr>
          <xdr:cNvPr id="34" name="Octagon 33">
            <a:extLst>
              <a:ext uri="{FF2B5EF4-FFF2-40B4-BE49-F238E27FC236}">
                <a16:creationId xmlns:a16="http://schemas.microsoft.com/office/drawing/2014/main" id="{085AFC71-A950-48F3-BAE9-6651035A73FA}"/>
              </a:ext>
            </a:extLst>
          </xdr:cNvPr>
          <xdr:cNvSpPr/>
        </xdr:nvSpPr>
        <xdr:spPr>
          <a:xfrm>
            <a:off x="819415" y="-6320921"/>
            <a:ext cx="3494719" cy="3448207"/>
          </a:xfrm>
          <a:prstGeom prst="octagon">
            <a:avLst>
              <a:gd name="adj" fmla="val 13958"/>
            </a:avLst>
          </a:prstGeom>
          <a:pattFill prst="dkHorz">
            <a:fgClr>
              <a:srgbClr val="023E8A"/>
            </a:fgClr>
            <a:bgClr>
              <a:schemeClr val="accent5">
                <a:lumMod val="60000"/>
                <a:lumOff val="40000"/>
              </a:schemeClr>
            </a:bgClr>
          </a:pattFill>
          <a:ln>
            <a:noFill/>
          </a:ln>
          <a:effectLst>
            <a:outerShdw blurRad="44450" dist="27940" dir="5400000" algn="ctr">
              <a:srgbClr val="000000">
                <a:alpha val="32000"/>
              </a:srgbClr>
            </a:outerShdw>
          </a:effectLst>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35" name="Picture 34">
            <a:extLst>
              <a:ext uri="{FF2B5EF4-FFF2-40B4-BE49-F238E27FC236}">
                <a16:creationId xmlns:a16="http://schemas.microsoft.com/office/drawing/2014/main" id="{83B87E27-5DAF-42A6-9308-738C4D47DB31}"/>
              </a:ext>
            </a:extLst>
          </xdr:cNvPr>
          <xdr:cNvPicPr>
            <a:picLocks noChangeAspect="1"/>
          </xdr:cNvPicPr>
        </xdr:nvPicPr>
        <xdr:blipFill>
          <a:blip xmlns:r="http://schemas.openxmlformats.org/officeDocument/2006/relationships" r:embed="rId1"/>
          <a:stretch>
            <a:fillRect/>
          </a:stretch>
        </xdr:blipFill>
        <xdr:spPr>
          <a:xfrm>
            <a:off x="1646335" y="-6320921"/>
            <a:ext cx="148309" cy="3448207"/>
          </a:xfrm>
          <a:prstGeom prst="rect">
            <a:avLst/>
          </a:prstGeom>
          <a:ln>
            <a:noFill/>
          </a:ln>
          <a:effectLst>
            <a:outerShdw blurRad="44450" dist="27940" dir="5400000" algn="ctr">
              <a:srgbClr val="000000">
                <a:alpha val="32000"/>
              </a:srgbClr>
            </a:outerShdw>
          </a:effectLst>
          <a:sp3d>
            <a:bevelT w="190500" h="38100"/>
          </a:sp3d>
        </xdr:spPr>
      </xdr:pic>
      <xdr:pic>
        <xdr:nvPicPr>
          <xdr:cNvPr id="36" name="Picture 35">
            <a:extLst>
              <a:ext uri="{FF2B5EF4-FFF2-40B4-BE49-F238E27FC236}">
                <a16:creationId xmlns:a16="http://schemas.microsoft.com/office/drawing/2014/main" id="{6E8E2215-B45A-4440-8427-71E985A3EF59}"/>
              </a:ext>
            </a:extLst>
          </xdr:cNvPr>
          <xdr:cNvPicPr>
            <a:picLocks noChangeAspect="1"/>
          </xdr:cNvPicPr>
        </xdr:nvPicPr>
        <xdr:blipFill>
          <a:blip xmlns:r="http://schemas.openxmlformats.org/officeDocument/2006/relationships" r:embed="rId1"/>
          <a:stretch>
            <a:fillRect/>
          </a:stretch>
        </xdr:blipFill>
        <xdr:spPr>
          <a:xfrm>
            <a:off x="3300724" y="-6320922"/>
            <a:ext cx="148309" cy="3448207"/>
          </a:xfrm>
          <a:prstGeom prst="rect">
            <a:avLst/>
          </a:prstGeom>
          <a:ln>
            <a:noFill/>
          </a:ln>
          <a:effectLst>
            <a:outerShdw blurRad="44450" dist="27940" dir="5400000" algn="ctr">
              <a:srgbClr val="000000">
                <a:alpha val="32000"/>
              </a:srgbClr>
            </a:outerShdw>
          </a:effectLst>
          <a:sp3d>
            <a:bevelT w="190500" h="38100"/>
          </a:sp3d>
        </xdr:spPr>
      </xdr:pic>
    </xdr:grpSp>
    <xdr:clientData/>
  </xdr:twoCellAnchor>
  <xdr:twoCellAnchor>
    <xdr:from>
      <xdr:col>33</xdr:col>
      <xdr:colOff>2886</xdr:colOff>
      <xdr:row>6</xdr:row>
      <xdr:rowOff>36368</xdr:rowOff>
    </xdr:from>
    <xdr:to>
      <xdr:col>34</xdr:col>
      <xdr:colOff>800045</xdr:colOff>
      <xdr:row>9</xdr:row>
      <xdr:rowOff>52298</xdr:rowOff>
    </xdr:to>
    <xdr:grpSp>
      <xdr:nvGrpSpPr>
        <xdr:cNvPr id="37" name="Group 36">
          <a:extLst>
            <a:ext uri="{FF2B5EF4-FFF2-40B4-BE49-F238E27FC236}">
              <a16:creationId xmlns:a16="http://schemas.microsoft.com/office/drawing/2014/main" id="{9E611BBD-4E91-46CA-AF57-724062D3A3D0}"/>
            </a:ext>
          </a:extLst>
        </xdr:cNvPr>
        <xdr:cNvGrpSpPr/>
      </xdr:nvGrpSpPr>
      <xdr:grpSpPr>
        <a:xfrm>
          <a:off x="28264121" y="1818103"/>
          <a:ext cx="1323836" cy="587430"/>
          <a:chOff x="8311738" y="2981263"/>
          <a:chExt cx="1146697" cy="558855"/>
        </a:xfrm>
        <a:effectLst>
          <a:outerShdw blurRad="50800" dist="38100" dir="5400000" algn="t" rotWithShape="0">
            <a:prstClr val="black">
              <a:alpha val="40000"/>
            </a:prstClr>
          </a:outerShdw>
        </a:effectLst>
        <a:scene3d>
          <a:camera prst="orthographicFront">
            <a:rot lat="0" lon="0" rev="0"/>
          </a:camera>
          <a:lightRig rig="balanced" dir="t">
            <a:rot lat="0" lon="0" rev="8700000"/>
          </a:lightRig>
        </a:scene3d>
      </xdr:grpSpPr>
      <xdr:sp macro="" textlink="">
        <xdr:nvSpPr>
          <xdr:cNvPr id="38" name="Freeform: Shape 37">
            <a:extLst>
              <a:ext uri="{FF2B5EF4-FFF2-40B4-BE49-F238E27FC236}">
                <a16:creationId xmlns:a16="http://schemas.microsoft.com/office/drawing/2014/main" id="{78855267-8C23-415A-AFB7-96A1E6125FEB}"/>
              </a:ext>
            </a:extLst>
          </xdr:cNvPr>
          <xdr:cNvSpPr/>
        </xdr:nvSpPr>
        <xdr:spPr>
          <a:xfrm>
            <a:off x="8755072" y="3170940"/>
            <a:ext cx="260029" cy="146211"/>
          </a:xfrm>
          <a:custGeom>
            <a:avLst/>
            <a:gdLst>
              <a:gd name="connsiteX0" fmla="*/ 0 w 254701"/>
              <a:gd name="connsiteY0" fmla="*/ 143215 h 143215"/>
              <a:gd name="connsiteX1" fmla="*/ 254701 w 254701"/>
              <a:gd name="connsiteY1" fmla="*/ 143215 h 143215"/>
              <a:gd name="connsiteX2" fmla="*/ 236334 w 254701"/>
              <a:gd name="connsiteY2" fmla="*/ 0 h 143215"/>
              <a:gd name="connsiteX3" fmla="*/ 18367 w 254701"/>
              <a:gd name="connsiteY3" fmla="*/ 0 h 143215"/>
              <a:gd name="connsiteX4" fmla="*/ 0 w 254701"/>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54701" h="143215">
                <a:moveTo>
                  <a:pt x="0" y="143215"/>
                </a:moveTo>
                <a:lnTo>
                  <a:pt x="254701" y="143215"/>
                </a:lnTo>
                <a:lnTo>
                  <a:pt x="236334" y="0"/>
                </a:lnTo>
                <a:lnTo>
                  <a:pt x="18367" y="0"/>
                </a:lnTo>
                <a:lnTo>
                  <a:pt x="0" y="143215"/>
                </a:lnTo>
                <a:close/>
              </a:path>
            </a:pathLst>
          </a:custGeom>
          <a:solidFill>
            <a:srgbClr val="023047"/>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9" name="Freeform: Shape 38">
            <a:extLst>
              <a:ext uri="{FF2B5EF4-FFF2-40B4-BE49-F238E27FC236}">
                <a16:creationId xmlns:a16="http://schemas.microsoft.com/office/drawing/2014/main" id="{5974A8A8-D21A-43C3-BA3D-E0124971E1C2}"/>
              </a:ext>
            </a:extLst>
          </xdr:cNvPr>
          <xdr:cNvSpPr/>
        </xdr:nvSpPr>
        <xdr:spPr>
          <a:xfrm>
            <a:off x="9033352" y="2981263"/>
            <a:ext cx="232213" cy="128843"/>
          </a:xfrm>
          <a:custGeom>
            <a:avLst/>
            <a:gdLst>
              <a:gd name="connsiteX0" fmla="*/ 16178 w 227455"/>
              <a:gd name="connsiteY0" fmla="*/ 126204 h 126203"/>
              <a:gd name="connsiteX1" fmla="*/ 227455 w 227455"/>
              <a:gd name="connsiteY1" fmla="*/ 126204 h 126203"/>
              <a:gd name="connsiteX2" fmla="*/ 170670 w 227455"/>
              <a:gd name="connsiteY2" fmla="*/ 0 h 126203"/>
              <a:gd name="connsiteX3" fmla="*/ 0 w 227455"/>
              <a:gd name="connsiteY3" fmla="*/ 0 h 126203"/>
              <a:gd name="connsiteX4" fmla="*/ 16178 w 227455"/>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27455" h="126203">
                <a:moveTo>
                  <a:pt x="16178" y="126204"/>
                </a:moveTo>
                <a:lnTo>
                  <a:pt x="227455" y="126204"/>
                </a:lnTo>
                <a:lnTo>
                  <a:pt x="170670" y="0"/>
                </a:lnTo>
                <a:lnTo>
                  <a:pt x="0" y="0"/>
                </a:lnTo>
                <a:lnTo>
                  <a:pt x="16178" y="126204"/>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0" name="Freeform: Shape 39">
            <a:extLst>
              <a:ext uri="{FF2B5EF4-FFF2-40B4-BE49-F238E27FC236}">
                <a16:creationId xmlns:a16="http://schemas.microsoft.com/office/drawing/2014/main" id="{A7CD0745-48C2-4B4C-8893-FE0D37D72679}"/>
              </a:ext>
            </a:extLst>
          </xdr:cNvPr>
          <xdr:cNvSpPr/>
        </xdr:nvSpPr>
        <xdr:spPr>
          <a:xfrm>
            <a:off x="9057669" y="3170940"/>
            <a:ext cx="301075" cy="146211"/>
          </a:xfrm>
          <a:custGeom>
            <a:avLst/>
            <a:gdLst>
              <a:gd name="connsiteX0" fmla="*/ 18367 w 294906"/>
              <a:gd name="connsiteY0" fmla="*/ 143215 h 143215"/>
              <a:gd name="connsiteX1" fmla="*/ 294907 w 294906"/>
              <a:gd name="connsiteY1" fmla="*/ 143215 h 143215"/>
              <a:gd name="connsiteX2" fmla="*/ 230465 w 294906"/>
              <a:gd name="connsiteY2" fmla="*/ 0 h 143215"/>
              <a:gd name="connsiteX3" fmla="*/ 0 w 294906"/>
              <a:gd name="connsiteY3" fmla="*/ 0 h 143215"/>
              <a:gd name="connsiteX4" fmla="*/ 18367 w 294906"/>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4906" h="143215">
                <a:moveTo>
                  <a:pt x="18367" y="143215"/>
                </a:moveTo>
                <a:lnTo>
                  <a:pt x="294907" y="143215"/>
                </a:lnTo>
                <a:lnTo>
                  <a:pt x="230465" y="0"/>
                </a:lnTo>
                <a:lnTo>
                  <a:pt x="0" y="0"/>
                </a:lnTo>
                <a:lnTo>
                  <a:pt x="18367" y="143215"/>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 name="Freeform: Shape 40">
            <a:extLst>
              <a:ext uri="{FF2B5EF4-FFF2-40B4-BE49-F238E27FC236}">
                <a16:creationId xmlns:a16="http://schemas.microsoft.com/office/drawing/2014/main" id="{9C365A25-8367-4C97-B871-0F9AF62C07A8}"/>
              </a:ext>
            </a:extLst>
          </xdr:cNvPr>
          <xdr:cNvSpPr/>
        </xdr:nvSpPr>
        <xdr:spPr>
          <a:xfrm>
            <a:off x="9084223" y="3377984"/>
            <a:ext cx="374212" cy="162134"/>
          </a:xfrm>
          <a:custGeom>
            <a:avLst/>
            <a:gdLst>
              <a:gd name="connsiteX0" fmla="*/ 0 w 366544"/>
              <a:gd name="connsiteY0" fmla="*/ 0 h 158812"/>
              <a:gd name="connsiteX1" fmla="*/ 20349 w 366544"/>
              <a:gd name="connsiteY1" fmla="*/ 158812 h 158812"/>
              <a:gd name="connsiteX2" fmla="*/ 366530 w 366544"/>
              <a:gd name="connsiteY2" fmla="*/ 158812 h 158812"/>
              <a:gd name="connsiteX3" fmla="*/ 366530 w 366544"/>
              <a:gd name="connsiteY3" fmla="*/ 157397 h 158812"/>
              <a:gd name="connsiteX4" fmla="*/ 366545 w 366544"/>
              <a:gd name="connsiteY4" fmla="*/ 157397 h 158812"/>
              <a:gd name="connsiteX5" fmla="*/ 295712 w 366544"/>
              <a:gd name="connsiteY5" fmla="*/ 0 h 158812"/>
              <a:gd name="connsiteX6" fmla="*/ 0 w 366544"/>
              <a:gd name="connsiteY6" fmla="*/ 0 h 158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66544" h="158812">
                <a:moveTo>
                  <a:pt x="0" y="0"/>
                </a:moveTo>
                <a:lnTo>
                  <a:pt x="20349" y="158812"/>
                </a:lnTo>
                <a:lnTo>
                  <a:pt x="366530" y="158812"/>
                </a:lnTo>
                <a:lnTo>
                  <a:pt x="366530" y="157397"/>
                </a:lnTo>
                <a:lnTo>
                  <a:pt x="366545" y="157397"/>
                </a:lnTo>
                <a:lnTo>
                  <a:pt x="295712" y="0"/>
                </a:lnTo>
                <a:lnTo>
                  <a:pt x="0" y="0"/>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 name="Freeform: Shape 41">
            <a:extLst>
              <a:ext uri="{FF2B5EF4-FFF2-40B4-BE49-F238E27FC236}">
                <a16:creationId xmlns:a16="http://schemas.microsoft.com/office/drawing/2014/main" id="{1AA7FA26-0E43-4EE8-89FA-28BF7E900AB5}"/>
              </a:ext>
            </a:extLst>
          </xdr:cNvPr>
          <xdr:cNvSpPr/>
        </xdr:nvSpPr>
        <xdr:spPr>
          <a:xfrm>
            <a:off x="8781610" y="2981263"/>
            <a:ext cx="206937" cy="128843"/>
          </a:xfrm>
          <a:custGeom>
            <a:avLst/>
            <a:gdLst>
              <a:gd name="connsiteX0" fmla="*/ 0 w 202697"/>
              <a:gd name="connsiteY0" fmla="*/ 126204 h 126203"/>
              <a:gd name="connsiteX1" fmla="*/ 202697 w 202697"/>
              <a:gd name="connsiteY1" fmla="*/ 126204 h 126203"/>
              <a:gd name="connsiteX2" fmla="*/ 186520 w 202697"/>
              <a:gd name="connsiteY2" fmla="*/ 0 h 126203"/>
              <a:gd name="connsiteX3" fmla="*/ 16178 w 202697"/>
              <a:gd name="connsiteY3" fmla="*/ 0 h 126203"/>
              <a:gd name="connsiteX4" fmla="*/ 0 w 202697"/>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02697" h="126203">
                <a:moveTo>
                  <a:pt x="0" y="126204"/>
                </a:moveTo>
                <a:lnTo>
                  <a:pt x="202697" y="126204"/>
                </a:lnTo>
                <a:lnTo>
                  <a:pt x="186520" y="0"/>
                </a:lnTo>
                <a:lnTo>
                  <a:pt x="16178" y="0"/>
                </a:lnTo>
                <a:lnTo>
                  <a:pt x="0" y="126204"/>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 name="Freeform: Shape 42">
            <a:extLst>
              <a:ext uri="{FF2B5EF4-FFF2-40B4-BE49-F238E27FC236}">
                <a16:creationId xmlns:a16="http://schemas.microsoft.com/office/drawing/2014/main" id="{37AC7B23-9F1D-4B65-BEC3-6941FE434897}"/>
              </a:ext>
            </a:extLst>
          </xdr:cNvPr>
          <xdr:cNvSpPr/>
        </xdr:nvSpPr>
        <xdr:spPr>
          <a:xfrm>
            <a:off x="8411443" y="3170940"/>
            <a:ext cx="301061" cy="146211"/>
          </a:xfrm>
          <a:custGeom>
            <a:avLst/>
            <a:gdLst>
              <a:gd name="connsiteX0" fmla="*/ 276525 w 294892"/>
              <a:gd name="connsiteY0" fmla="*/ 143215 h 143215"/>
              <a:gd name="connsiteX1" fmla="*/ 294892 w 294892"/>
              <a:gd name="connsiteY1" fmla="*/ 0 h 143215"/>
              <a:gd name="connsiteX2" fmla="*/ 64442 w 294892"/>
              <a:gd name="connsiteY2" fmla="*/ 0 h 143215"/>
              <a:gd name="connsiteX3" fmla="*/ 0 w 294892"/>
              <a:gd name="connsiteY3" fmla="*/ 143215 h 143215"/>
              <a:gd name="connsiteX4" fmla="*/ 276525 w 294892"/>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4892" h="143215">
                <a:moveTo>
                  <a:pt x="276525" y="143215"/>
                </a:moveTo>
                <a:lnTo>
                  <a:pt x="294892" y="0"/>
                </a:lnTo>
                <a:lnTo>
                  <a:pt x="64442" y="0"/>
                </a:lnTo>
                <a:lnTo>
                  <a:pt x="0" y="143215"/>
                </a:lnTo>
                <a:lnTo>
                  <a:pt x="276525" y="143215"/>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4" name="Freeform: Shape 43">
            <a:extLst>
              <a:ext uri="{FF2B5EF4-FFF2-40B4-BE49-F238E27FC236}">
                <a16:creationId xmlns:a16="http://schemas.microsoft.com/office/drawing/2014/main" id="{0633C0D6-3BE0-450B-B980-2FDA57EF1E18}"/>
              </a:ext>
            </a:extLst>
          </xdr:cNvPr>
          <xdr:cNvSpPr/>
        </xdr:nvSpPr>
        <xdr:spPr>
          <a:xfrm>
            <a:off x="8726496" y="3377984"/>
            <a:ext cx="317181" cy="162134"/>
          </a:xfrm>
          <a:custGeom>
            <a:avLst/>
            <a:gdLst>
              <a:gd name="connsiteX0" fmla="*/ 310682 w 310682"/>
              <a:gd name="connsiteY0" fmla="*/ 158812 h 158812"/>
              <a:gd name="connsiteX1" fmla="*/ 290334 w 310682"/>
              <a:gd name="connsiteY1" fmla="*/ 0 h 158812"/>
              <a:gd name="connsiteX2" fmla="*/ 20364 w 310682"/>
              <a:gd name="connsiteY2" fmla="*/ 0 h 158812"/>
              <a:gd name="connsiteX3" fmla="*/ 0 w 310682"/>
              <a:gd name="connsiteY3" fmla="*/ 158812 h 158812"/>
              <a:gd name="connsiteX4" fmla="*/ 310682 w 310682"/>
              <a:gd name="connsiteY4" fmla="*/ 158812 h 1588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10682" h="158812">
                <a:moveTo>
                  <a:pt x="310682" y="158812"/>
                </a:moveTo>
                <a:lnTo>
                  <a:pt x="290334" y="0"/>
                </a:lnTo>
                <a:lnTo>
                  <a:pt x="20364" y="0"/>
                </a:lnTo>
                <a:lnTo>
                  <a:pt x="0" y="158812"/>
                </a:lnTo>
                <a:lnTo>
                  <a:pt x="310682" y="158812"/>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5" name="Freeform: Shape 44">
            <a:extLst>
              <a:ext uri="{FF2B5EF4-FFF2-40B4-BE49-F238E27FC236}">
                <a16:creationId xmlns:a16="http://schemas.microsoft.com/office/drawing/2014/main" id="{6FA1A799-7AEE-4DDF-AEB3-F9CBACA1C8DD}"/>
              </a:ext>
            </a:extLst>
          </xdr:cNvPr>
          <xdr:cNvSpPr/>
        </xdr:nvSpPr>
        <xdr:spPr>
          <a:xfrm>
            <a:off x="8311738" y="3377984"/>
            <a:ext cx="374212" cy="162134"/>
          </a:xfrm>
          <a:custGeom>
            <a:avLst/>
            <a:gdLst>
              <a:gd name="connsiteX0" fmla="*/ 346196 w 366544"/>
              <a:gd name="connsiteY0" fmla="*/ 158812 h 158812"/>
              <a:gd name="connsiteX1" fmla="*/ 366545 w 366544"/>
              <a:gd name="connsiteY1" fmla="*/ 0 h 158812"/>
              <a:gd name="connsiteX2" fmla="*/ 70848 w 366544"/>
              <a:gd name="connsiteY2" fmla="*/ 0 h 158812"/>
              <a:gd name="connsiteX3" fmla="*/ 0 w 366544"/>
              <a:gd name="connsiteY3" fmla="*/ 157397 h 158812"/>
              <a:gd name="connsiteX4" fmla="*/ 0 w 366544"/>
              <a:gd name="connsiteY4" fmla="*/ 158812 h 158812"/>
              <a:gd name="connsiteX5" fmla="*/ 346196 w 366544"/>
              <a:gd name="connsiteY5" fmla="*/ 158812 h 158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66544" h="158812">
                <a:moveTo>
                  <a:pt x="346196" y="158812"/>
                </a:moveTo>
                <a:lnTo>
                  <a:pt x="366545" y="0"/>
                </a:lnTo>
                <a:lnTo>
                  <a:pt x="70848" y="0"/>
                </a:lnTo>
                <a:lnTo>
                  <a:pt x="0" y="157397"/>
                </a:lnTo>
                <a:lnTo>
                  <a:pt x="0" y="158812"/>
                </a:lnTo>
                <a:lnTo>
                  <a:pt x="346196" y="158812"/>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 name="Freeform: Shape 45">
            <a:extLst>
              <a:ext uri="{FF2B5EF4-FFF2-40B4-BE49-F238E27FC236}">
                <a16:creationId xmlns:a16="http://schemas.microsoft.com/office/drawing/2014/main" id="{CF3A2E89-5D6A-4020-BA0A-4911300D9D76}"/>
              </a:ext>
            </a:extLst>
          </xdr:cNvPr>
          <xdr:cNvSpPr/>
        </xdr:nvSpPr>
        <xdr:spPr>
          <a:xfrm>
            <a:off x="8504608" y="2981263"/>
            <a:ext cx="232198" cy="128843"/>
          </a:xfrm>
          <a:custGeom>
            <a:avLst/>
            <a:gdLst>
              <a:gd name="connsiteX0" fmla="*/ 211263 w 227440"/>
              <a:gd name="connsiteY0" fmla="*/ 126204 h 126203"/>
              <a:gd name="connsiteX1" fmla="*/ 227441 w 227440"/>
              <a:gd name="connsiteY1" fmla="*/ 0 h 126203"/>
              <a:gd name="connsiteX2" fmla="*/ 56801 w 227440"/>
              <a:gd name="connsiteY2" fmla="*/ 0 h 126203"/>
              <a:gd name="connsiteX3" fmla="*/ 0 w 227440"/>
              <a:gd name="connsiteY3" fmla="*/ 126204 h 126203"/>
              <a:gd name="connsiteX4" fmla="*/ 211263 w 227440"/>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27440" h="126203">
                <a:moveTo>
                  <a:pt x="211263" y="126204"/>
                </a:moveTo>
                <a:lnTo>
                  <a:pt x="227441" y="0"/>
                </a:lnTo>
                <a:lnTo>
                  <a:pt x="56801" y="0"/>
                </a:lnTo>
                <a:lnTo>
                  <a:pt x="0" y="126204"/>
                </a:lnTo>
                <a:lnTo>
                  <a:pt x="211263" y="126204"/>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38</xdr:col>
      <xdr:colOff>56575</xdr:colOff>
      <xdr:row>6</xdr:row>
      <xdr:rowOff>66387</xdr:rowOff>
    </xdr:from>
    <xdr:to>
      <xdr:col>39</xdr:col>
      <xdr:colOff>568326</xdr:colOff>
      <xdr:row>9</xdr:row>
      <xdr:rowOff>120362</xdr:rowOff>
    </xdr:to>
    <xdr:grpSp>
      <xdr:nvGrpSpPr>
        <xdr:cNvPr id="47" name="Group 46">
          <a:extLst>
            <a:ext uri="{FF2B5EF4-FFF2-40B4-BE49-F238E27FC236}">
              <a16:creationId xmlns:a16="http://schemas.microsoft.com/office/drawing/2014/main" id="{15D02A01-B21A-4606-966A-94DF3BFE551B}"/>
            </a:ext>
          </a:extLst>
        </xdr:cNvPr>
        <xdr:cNvGrpSpPr/>
      </xdr:nvGrpSpPr>
      <xdr:grpSpPr>
        <a:xfrm>
          <a:off x="33046693" y="1848122"/>
          <a:ext cx="1038427" cy="625475"/>
          <a:chOff x="10363918" y="3013944"/>
          <a:chExt cx="1146697" cy="953415"/>
        </a:xfrm>
      </xdr:grpSpPr>
      <xdr:sp macro="" textlink="">
        <xdr:nvSpPr>
          <xdr:cNvPr id="48" name="Freeform: Shape 47">
            <a:extLst>
              <a:ext uri="{FF2B5EF4-FFF2-40B4-BE49-F238E27FC236}">
                <a16:creationId xmlns:a16="http://schemas.microsoft.com/office/drawing/2014/main" id="{EDFDDE20-F2B6-4D0E-A6DF-1516D5378E67}"/>
              </a:ext>
            </a:extLst>
          </xdr:cNvPr>
          <xdr:cNvSpPr/>
        </xdr:nvSpPr>
        <xdr:spPr>
          <a:xfrm>
            <a:off x="10363918" y="3633632"/>
            <a:ext cx="1146682" cy="333727"/>
          </a:xfrm>
          <a:custGeom>
            <a:avLst/>
            <a:gdLst>
              <a:gd name="connsiteX0" fmla="*/ 1123185 w 1123185"/>
              <a:gd name="connsiteY0" fmla="*/ 95010 h 326889"/>
              <a:gd name="connsiteX1" fmla="*/ 1123185 w 1123185"/>
              <a:gd name="connsiteY1" fmla="*/ 0 h 326889"/>
              <a:gd name="connsiteX2" fmla="*/ 0 w 1123185"/>
              <a:gd name="connsiteY2" fmla="*/ 0 h 326889"/>
              <a:gd name="connsiteX3" fmla="*/ 0 w 1123185"/>
              <a:gd name="connsiteY3" fmla="*/ 95010 h 326889"/>
              <a:gd name="connsiteX4" fmla="*/ 516910 w 1123185"/>
              <a:gd name="connsiteY4" fmla="*/ 95010 h 326889"/>
              <a:gd name="connsiteX5" fmla="*/ 516910 w 1123185"/>
              <a:gd name="connsiteY5" fmla="*/ 237511 h 326889"/>
              <a:gd name="connsiteX6" fmla="*/ 358798 w 1123185"/>
              <a:gd name="connsiteY6" fmla="*/ 237511 h 326889"/>
              <a:gd name="connsiteX7" fmla="*/ 358798 w 1123185"/>
              <a:gd name="connsiteY7" fmla="*/ 326890 h 326889"/>
              <a:gd name="connsiteX8" fmla="*/ 764387 w 1123185"/>
              <a:gd name="connsiteY8" fmla="*/ 326890 h 326889"/>
              <a:gd name="connsiteX9" fmla="*/ 764387 w 1123185"/>
              <a:gd name="connsiteY9" fmla="*/ 237511 h 326889"/>
              <a:gd name="connsiteX10" fmla="*/ 606290 w 1123185"/>
              <a:gd name="connsiteY10" fmla="*/ 237511 h 326889"/>
              <a:gd name="connsiteX11" fmla="*/ 606290 w 1123185"/>
              <a:gd name="connsiteY11" fmla="*/ 95010 h 326889"/>
              <a:gd name="connsiteX12" fmla="*/ 1123185 w 1123185"/>
              <a:gd name="connsiteY12" fmla="*/ 95010 h 32688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23185" h="326889">
                <a:moveTo>
                  <a:pt x="1123185" y="95010"/>
                </a:moveTo>
                <a:lnTo>
                  <a:pt x="1123185" y="0"/>
                </a:lnTo>
                <a:lnTo>
                  <a:pt x="0" y="0"/>
                </a:lnTo>
                <a:lnTo>
                  <a:pt x="0" y="95010"/>
                </a:lnTo>
                <a:lnTo>
                  <a:pt x="516910" y="95010"/>
                </a:lnTo>
                <a:lnTo>
                  <a:pt x="516910" y="237511"/>
                </a:lnTo>
                <a:lnTo>
                  <a:pt x="358798" y="237511"/>
                </a:lnTo>
                <a:lnTo>
                  <a:pt x="358798" y="326890"/>
                </a:lnTo>
                <a:lnTo>
                  <a:pt x="764387" y="326890"/>
                </a:lnTo>
                <a:lnTo>
                  <a:pt x="764387" y="237511"/>
                </a:lnTo>
                <a:lnTo>
                  <a:pt x="606290" y="237511"/>
                </a:lnTo>
                <a:lnTo>
                  <a:pt x="606290" y="95010"/>
                </a:lnTo>
                <a:lnTo>
                  <a:pt x="1123185" y="95010"/>
                </a:lnTo>
                <a:close/>
              </a:path>
            </a:pathLst>
          </a:custGeom>
          <a:solidFill>
            <a:schemeClr val="accent3">
              <a:lumMod val="75000"/>
            </a:schemeClr>
          </a:solidFill>
          <a:ln w="14883" cap="flat">
            <a:noFill/>
            <a:prstDash val="solid"/>
            <a:miter/>
          </a:ln>
          <a:effectLst>
            <a:outerShdw blurRad="50800" dist="38100" dir="5400000" algn="t" rotWithShape="0">
              <a:prstClr val="black">
                <a:alpha val="40000"/>
              </a:prstClr>
            </a:outerShdw>
          </a:effectLst>
          <a:scene3d>
            <a:camera prst="orthographicFront">
              <a:rot lat="0" lon="0" rev="0"/>
            </a:camera>
            <a:lightRig rig="balanced" dir="t">
              <a:rot lat="0" lon="0" rev="8700000"/>
            </a:lightRig>
          </a:scene3d>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nvGrpSpPr>
          <xdr:cNvPr id="49" name="Group 48">
            <a:extLst>
              <a:ext uri="{FF2B5EF4-FFF2-40B4-BE49-F238E27FC236}">
                <a16:creationId xmlns:a16="http://schemas.microsoft.com/office/drawing/2014/main" id="{2E8C9E87-655B-4F52-9897-65DDF1942D10}"/>
              </a:ext>
            </a:extLst>
          </xdr:cNvPr>
          <xdr:cNvGrpSpPr/>
        </xdr:nvGrpSpPr>
        <xdr:grpSpPr>
          <a:xfrm>
            <a:off x="10363918" y="3013944"/>
            <a:ext cx="1146697" cy="558855"/>
            <a:chOff x="10239631" y="2981263"/>
            <a:chExt cx="1146697" cy="558855"/>
          </a:xfrm>
          <a:solidFill>
            <a:srgbClr val="023047"/>
          </a:solidFill>
          <a:effectLst>
            <a:outerShdw blurRad="50800" dist="38100" dir="5400000" algn="t" rotWithShape="0">
              <a:prstClr val="black">
                <a:alpha val="40000"/>
              </a:prstClr>
            </a:outerShdw>
          </a:effectLst>
          <a:scene3d>
            <a:camera prst="orthographicFront">
              <a:rot lat="0" lon="0" rev="0"/>
            </a:camera>
            <a:lightRig rig="balanced" dir="t">
              <a:rot lat="0" lon="0" rev="8700000"/>
            </a:lightRig>
          </a:scene3d>
        </xdr:grpSpPr>
        <xdr:sp macro="" textlink="">
          <xdr:nvSpPr>
            <xdr:cNvPr id="50" name="Freeform: Shape 49">
              <a:extLst>
                <a:ext uri="{FF2B5EF4-FFF2-40B4-BE49-F238E27FC236}">
                  <a16:creationId xmlns:a16="http://schemas.microsoft.com/office/drawing/2014/main" id="{AA6051B1-139E-491A-A248-BA9EE1953D7E}"/>
                </a:ext>
              </a:extLst>
            </xdr:cNvPr>
            <xdr:cNvSpPr/>
          </xdr:nvSpPr>
          <xdr:spPr>
            <a:xfrm>
              <a:off x="10682965" y="3170940"/>
              <a:ext cx="260029" cy="146211"/>
            </a:xfrm>
            <a:custGeom>
              <a:avLst/>
              <a:gdLst>
                <a:gd name="connsiteX0" fmla="*/ 0 w 254701"/>
                <a:gd name="connsiteY0" fmla="*/ 143215 h 143215"/>
                <a:gd name="connsiteX1" fmla="*/ 254701 w 254701"/>
                <a:gd name="connsiteY1" fmla="*/ 143215 h 143215"/>
                <a:gd name="connsiteX2" fmla="*/ 236334 w 254701"/>
                <a:gd name="connsiteY2" fmla="*/ 0 h 143215"/>
                <a:gd name="connsiteX3" fmla="*/ 18367 w 254701"/>
                <a:gd name="connsiteY3" fmla="*/ 0 h 143215"/>
                <a:gd name="connsiteX4" fmla="*/ 0 w 254701"/>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54701" h="143215">
                  <a:moveTo>
                    <a:pt x="0" y="143215"/>
                  </a:moveTo>
                  <a:lnTo>
                    <a:pt x="254701" y="143215"/>
                  </a:lnTo>
                  <a:lnTo>
                    <a:pt x="236334" y="0"/>
                  </a:lnTo>
                  <a:lnTo>
                    <a:pt x="18367" y="0"/>
                  </a:lnTo>
                  <a:lnTo>
                    <a:pt x="0" y="143215"/>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 name="Freeform: Shape 50">
              <a:extLst>
                <a:ext uri="{FF2B5EF4-FFF2-40B4-BE49-F238E27FC236}">
                  <a16:creationId xmlns:a16="http://schemas.microsoft.com/office/drawing/2014/main" id="{C10126ED-B3FC-47B5-A7A9-C13D5A412F84}"/>
                </a:ext>
              </a:extLst>
            </xdr:cNvPr>
            <xdr:cNvSpPr/>
          </xdr:nvSpPr>
          <xdr:spPr>
            <a:xfrm>
              <a:off x="10961245" y="2981263"/>
              <a:ext cx="232213" cy="128843"/>
            </a:xfrm>
            <a:custGeom>
              <a:avLst/>
              <a:gdLst>
                <a:gd name="connsiteX0" fmla="*/ 16178 w 227455"/>
                <a:gd name="connsiteY0" fmla="*/ 126204 h 126203"/>
                <a:gd name="connsiteX1" fmla="*/ 227455 w 227455"/>
                <a:gd name="connsiteY1" fmla="*/ 126204 h 126203"/>
                <a:gd name="connsiteX2" fmla="*/ 170670 w 227455"/>
                <a:gd name="connsiteY2" fmla="*/ 0 h 126203"/>
                <a:gd name="connsiteX3" fmla="*/ 0 w 227455"/>
                <a:gd name="connsiteY3" fmla="*/ 0 h 126203"/>
                <a:gd name="connsiteX4" fmla="*/ 16178 w 227455"/>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27455" h="126203">
                  <a:moveTo>
                    <a:pt x="16178" y="126204"/>
                  </a:moveTo>
                  <a:lnTo>
                    <a:pt x="227455" y="126204"/>
                  </a:lnTo>
                  <a:lnTo>
                    <a:pt x="170670" y="0"/>
                  </a:lnTo>
                  <a:lnTo>
                    <a:pt x="0" y="0"/>
                  </a:lnTo>
                  <a:lnTo>
                    <a:pt x="16178" y="126204"/>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2" name="Freeform: Shape 51">
              <a:extLst>
                <a:ext uri="{FF2B5EF4-FFF2-40B4-BE49-F238E27FC236}">
                  <a16:creationId xmlns:a16="http://schemas.microsoft.com/office/drawing/2014/main" id="{48AF821C-671C-42D3-9C9E-69A98F173E7C}"/>
                </a:ext>
              </a:extLst>
            </xdr:cNvPr>
            <xdr:cNvSpPr/>
          </xdr:nvSpPr>
          <xdr:spPr>
            <a:xfrm>
              <a:off x="10985562" y="3170940"/>
              <a:ext cx="301075" cy="146211"/>
            </a:xfrm>
            <a:custGeom>
              <a:avLst/>
              <a:gdLst>
                <a:gd name="connsiteX0" fmla="*/ 18367 w 294906"/>
                <a:gd name="connsiteY0" fmla="*/ 143215 h 143215"/>
                <a:gd name="connsiteX1" fmla="*/ 294907 w 294906"/>
                <a:gd name="connsiteY1" fmla="*/ 143215 h 143215"/>
                <a:gd name="connsiteX2" fmla="*/ 230465 w 294906"/>
                <a:gd name="connsiteY2" fmla="*/ 0 h 143215"/>
                <a:gd name="connsiteX3" fmla="*/ 0 w 294906"/>
                <a:gd name="connsiteY3" fmla="*/ 0 h 143215"/>
                <a:gd name="connsiteX4" fmla="*/ 18367 w 294906"/>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4906" h="143215">
                  <a:moveTo>
                    <a:pt x="18367" y="143215"/>
                  </a:moveTo>
                  <a:lnTo>
                    <a:pt x="294907" y="143215"/>
                  </a:lnTo>
                  <a:lnTo>
                    <a:pt x="230465" y="0"/>
                  </a:lnTo>
                  <a:lnTo>
                    <a:pt x="0" y="0"/>
                  </a:lnTo>
                  <a:lnTo>
                    <a:pt x="18367" y="143215"/>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3" name="Freeform: Shape 52">
              <a:extLst>
                <a:ext uri="{FF2B5EF4-FFF2-40B4-BE49-F238E27FC236}">
                  <a16:creationId xmlns:a16="http://schemas.microsoft.com/office/drawing/2014/main" id="{6539F559-627A-4AF9-A66C-06600DD12B67}"/>
                </a:ext>
              </a:extLst>
            </xdr:cNvPr>
            <xdr:cNvSpPr/>
          </xdr:nvSpPr>
          <xdr:spPr>
            <a:xfrm>
              <a:off x="11012116" y="3377984"/>
              <a:ext cx="374212" cy="162134"/>
            </a:xfrm>
            <a:custGeom>
              <a:avLst/>
              <a:gdLst>
                <a:gd name="connsiteX0" fmla="*/ 0 w 366544"/>
                <a:gd name="connsiteY0" fmla="*/ 0 h 158812"/>
                <a:gd name="connsiteX1" fmla="*/ 20349 w 366544"/>
                <a:gd name="connsiteY1" fmla="*/ 158812 h 158812"/>
                <a:gd name="connsiteX2" fmla="*/ 366530 w 366544"/>
                <a:gd name="connsiteY2" fmla="*/ 158812 h 158812"/>
                <a:gd name="connsiteX3" fmla="*/ 366530 w 366544"/>
                <a:gd name="connsiteY3" fmla="*/ 157397 h 158812"/>
                <a:gd name="connsiteX4" fmla="*/ 366545 w 366544"/>
                <a:gd name="connsiteY4" fmla="*/ 157397 h 158812"/>
                <a:gd name="connsiteX5" fmla="*/ 295712 w 366544"/>
                <a:gd name="connsiteY5" fmla="*/ 0 h 158812"/>
                <a:gd name="connsiteX6" fmla="*/ 0 w 366544"/>
                <a:gd name="connsiteY6" fmla="*/ 0 h 158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66544" h="158812">
                  <a:moveTo>
                    <a:pt x="0" y="0"/>
                  </a:moveTo>
                  <a:lnTo>
                    <a:pt x="20349" y="158812"/>
                  </a:lnTo>
                  <a:lnTo>
                    <a:pt x="366530" y="158812"/>
                  </a:lnTo>
                  <a:lnTo>
                    <a:pt x="366530" y="157397"/>
                  </a:lnTo>
                  <a:lnTo>
                    <a:pt x="366545" y="157397"/>
                  </a:lnTo>
                  <a:lnTo>
                    <a:pt x="295712" y="0"/>
                  </a:lnTo>
                  <a:lnTo>
                    <a:pt x="0" y="0"/>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 name="Freeform: Shape 53">
              <a:extLst>
                <a:ext uri="{FF2B5EF4-FFF2-40B4-BE49-F238E27FC236}">
                  <a16:creationId xmlns:a16="http://schemas.microsoft.com/office/drawing/2014/main" id="{E5E513E0-AA82-4AAC-B0CB-55397909CA2E}"/>
                </a:ext>
              </a:extLst>
            </xdr:cNvPr>
            <xdr:cNvSpPr/>
          </xdr:nvSpPr>
          <xdr:spPr>
            <a:xfrm>
              <a:off x="10709503" y="2981263"/>
              <a:ext cx="206937" cy="128843"/>
            </a:xfrm>
            <a:custGeom>
              <a:avLst/>
              <a:gdLst>
                <a:gd name="connsiteX0" fmla="*/ 0 w 202697"/>
                <a:gd name="connsiteY0" fmla="*/ 126204 h 126203"/>
                <a:gd name="connsiteX1" fmla="*/ 202697 w 202697"/>
                <a:gd name="connsiteY1" fmla="*/ 126204 h 126203"/>
                <a:gd name="connsiteX2" fmla="*/ 186520 w 202697"/>
                <a:gd name="connsiteY2" fmla="*/ 0 h 126203"/>
                <a:gd name="connsiteX3" fmla="*/ 16178 w 202697"/>
                <a:gd name="connsiteY3" fmla="*/ 0 h 126203"/>
                <a:gd name="connsiteX4" fmla="*/ 0 w 202697"/>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02697" h="126203">
                  <a:moveTo>
                    <a:pt x="0" y="126204"/>
                  </a:moveTo>
                  <a:lnTo>
                    <a:pt x="202697" y="126204"/>
                  </a:lnTo>
                  <a:lnTo>
                    <a:pt x="186520" y="0"/>
                  </a:lnTo>
                  <a:lnTo>
                    <a:pt x="16178" y="0"/>
                  </a:lnTo>
                  <a:lnTo>
                    <a:pt x="0" y="126204"/>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 name="Freeform: Shape 54">
              <a:extLst>
                <a:ext uri="{FF2B5EF4-FFF2-40B4-BE49-F238E27FC236}">
                  <a16:creationId xmlns:a16="http://schemas.microsoft.com/office/drawing/2014/main" id="{3904D2B3-2B36-45F6-8665-3783818A0597}"/>
                </a:ext>
              </a:extLst>
            </xdr:cNvPr>
            <xdr:cNvSpPr/>
          </xdr:nvSpPr>
          <xdr:spPr>
            <a:xfrm>
              <a:off x="10339336" y="3170940"/>
              <a:ext cx="301061" cy="146211"/>
            </a:xfrm>
            <a:custGeom>
              <a:avLst/>
              <a:gdLst>
                <a:gd name="connsiteX0" fmla="*/ 276525 w 294892"/>
                <a:gd name="connsiteY0" fmla="*/ 143215 h 143215"/>
                <a:gd name="connsiteX1" fmla="*/ 294892 w 294892"/>
                <a:gd name="connsiteY1" fmla="*/ 0 h 143215"/>
                <a:gd name="connsiteX2" fmla="*/ 64442 w 294892"/>
                <a:gd name="connsiteY2" fmla="*/ 0 h 143215"/>
                <a:gd name="connsiteX3" fmla="*/ 0 w 294892"/>
                <a:gd name="connsiteY3" fmla="*/ 143215 h 143215"/>
                <a:gd name="connsiteX4" fmla="*/ 276525 w 294892"/>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4892" h="143215">
                  <a:moveTo>
                    <a:pt x="276525" y="143215"/>
                  </a:moveTo>
                  <a:lnTo>
                    <a:pt x="294892" y="0"/>
                  </a:lnTo>
                  <a:lnTo>
                    <a:pt x="64442" y="0"/>
                  </a:lnTo>
                  <a:lnTo>
                    <a:pt x="0" y="143215"/>
                  </a:lnTo>
                  <a:lnTo>
                    <a:pt x="276525" y="143215"/>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 name="Freeform: Shape 55">
              <a:extLst>
                <a:ext uri="{FF2B5EF4-FFF2-40B4-BE49-F238E27FC236}">
                  <a16:creationId xmlns:a16="http://schemas.microsoft.com/office/drawing/2014/main" id="{B5F7589E-63C6-491E-B9F6-DA54AFEA7359}"/>
                </a:ext>
              </a:extLst>
            </xdr:cNvPr>
            <xdr:cNvSpPr/>
          </xdr:nvSpPr>
          <xdr:spPr>
            <a:xfrm>
              <a:off x="10654389" y="3377984"/>
              <a:ext cx="317181" cy="162134"/>
            </a:xfrm>
            <a:custGeom>
              <a:avLst/>
              <a:gdLst>
                <a:gd name="connsiteX0" fmla="*/ 310682 w 310682"/>
                <a:gd name="connsiteY0" fmla="*/ 158812 h 158812"/>
                <a:gd name="connsiteX1" fmla="*/ 290334 w 310682"/>
                <a:gd name="connsiteY1" fmla="*/ 0 h 158812"/>
                <a:gd name="connsiteX2" fmla="*/ 20364 w 310682"/>
                <a:gd name="connsiteY2" fmla="*/ 0 h 158812"/>
                <a:gd name="connsiteX3" fmla="*/ 0 w 310682"/>
                <a:gd name="connsiteY3" fmla="*/ 158812 h 158812"/>
                <a:gd name="connsiteX4" fmla="*/ 310682 w 310682"/>
                <a:gd name="connsiteY4" fmla="*/ 158812 h 1588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10682" h="158812">
                  <a:moveTo>
                    <a:pt x="310682" y="158812"/>
                  </a:moveTo>
                  <a:lnTo>
                    <a:pt x="290334" y="0"/>
                  </a:lnTo>
                  <a:lnTo>
                    <a:pt x="20364" y="0"/>
                  </a:lnTo>
                  <a:lnTo>
                    <a:pt x="0" y="158812"/>
                  </a:lnTo>
                  <a:lnTo>
                    <a:pt x="310682" y="158812"/>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7" name="Freeform: Shape 56">
              <a:extLst>
                <a:ext uri="{FF2B5EF4-FFF2-40B4-BE49-F238E27FC236}">
                  <a16:creationId xmlns:a16="http://schemas.microsoft.com/office/drawing/2014/main" id="{D562AD8B-A0BE-4128-99D9-D102C938FA4D}"/>
                </a:ext>
              </a:extLst>
            </xdr:cNvPr>
            <xdr:cNvSpPr/>
          </xdr:nvSpPr>
          <xdr:spPr>
            <a:xfrm>
              <a:off x="10239631" y="3377984"/>
              <a:ext cx="374212" cy="162134"/>
            </a:xfrm>
            <a:custGeom>
              <a:avLst/>
              <a:gdLst>
                <a:gd name="connsiteX0" fmla="*/ 346196 w 366544"/>
                <a:gd name="connsiteY0" fmla="*/ 158812 h 158812"/>
                <a:gd name="connsiteX1" fmla="*/ 366545 w 366544"/>
                <a:gd name="connsiteY1" fmla="*/ 0 h 158812"/>
                <a:gd name="connsiteX2" fmla="*/ 70848 w 366544"/>
                <a:gd name="connsiteY2" fmla="*/ 0 h 158812"/>
                <a:gd name="connsiteX3" fmla="*/ 0 w 366544"/>
                <a:gd name="connsiteY3" fmla="*/ 157397 h 158812"/>
                <a:gd name="connsiteX4" fmla="*/ 0 w 366544"/>
                <a:gd name="connsiteY4" fmla="*/ 158812 h 158812"/>
                <a:gd name="connsiteX5" fmla="*/ 346196 w 366544"/>
                <a:gd name="connsiteY5" fmla="*/ 158812 h 158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66544" h="158812">
                  <a:moveTo>
                    <a:pt x="346196" y="158812"/>
                  </a:moveTo>
                  <a:lnTo>
                    <a:pt x="366545" y="0"/>
                  </a:lnTo>
                  <a:lnTo>
                    <a:pt x="70848" y="0"/>
                  </a:lnTo>
                  <a:lnTo>
                    <a:pt x="0" y="157397"/>
                  </a:lnTo>
                  <a:lnTo>
                    <a:pt x="0" y="158812"/>
                  </a:lnTo>
                  <a:lnTo>
                    <a:pt x="346196" y="158812"/>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8" name="Freeform: Shape 57">
              <a:extLst>
                <a:ext uri="{FF2B5EF4-FFF2-40B4-BE49-F238E27FC236}">
                  <a16:creationId xmlns:a16="http://schemas.microsoft.com/office/drawing/2014/main" id="{F49695D3-DA6D-4D38-9511-4069D1956498}"/>
                </a:ext>
              </a:extLst>
            </xdr:cNvPr>
            <xdr:cNvSpPr/>
          </xdr:nvSpPr>
          <xdr:spPr>
            <a:xfrm>
              <a:off x="10432501" y="2981263"/>
              <a:ext cx="232198" cy="128843"/>
            </a:xfrm>
            <a:custGeom>
              <a:avLst/>
              <a:gdLst>
                <a:gd name="connsiteX0" fmla="*/ 211263 w 227440"/>
                <a:gd name="connsiteY0" fmla="*/ 126204 h 126203"/>
                <a:gd name="connsiteX1" fmla="*/ 227441 w 227440"/>
                <a:gd name="connsiteY1" fmla="*/ 0 h 126203"/>
                <a:gd name="connsiteX2" fmla="*/ 56801 w 227440"/>
                <a:gd name="connsiteY2" fmla="*/ 0 h 126203"/>
                <a:gd name="connsiteX3" fmla="*/ 0 w 227440"/>
                <a:gd name="connsiteY3" fmla="*/ 126204 h 126203"/>
                <a:gd name="connsiteX4" fmla="*/ 211263 w 227440"/>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27440" h="126203">
                  <a:moveTo>
                    <a:pt x="211263" y="126204"/>
                  </a:moveTo>
                  <a:lnTo>
                    <a:pt x="227441" y="0"/>
                  </a:lnTo>
                  <a:lnTo>
                    <a:pt x="56801" y="0"/>
                  </a:lnTo>
                  <a:lnTo>
                    <a:pt x="0" y="126204"/>
                  </a:lnTo>
                  <a:lnTo>
                    <a:pt x="211263" y="126204"/>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clientData/>
  </xdr:twoCellAnchor>
  <xdr:twoCellAnchor>
    <xdr:from>
      <xdr:col>1</xdr:col>
      <xdr:colOff>171264</xdr:colOff>
      <xdr:row>23</xdr:row>
      <xdr:rowOff>49677</xdr:rowOff>
    </xdr:from>
    <xdr:to>
      <xdr:col>1</xdr:col>
      <xdr:colOff>420967</xdr:colOff>
      <xdr:row>23</xdr:row>
      <xdr:rowOff>142500</xdr:rowOff>
    </xdr:to>
    <xdr:grpSp>
      <xdr:nvGrpSpPr>
        <xdr:cNvPr id="59" name="Group 58">
          <a:extLst>
            <a:ext uri="{FF2B5EF4-FFF2-40B4-BE49-F238E27FC236}">
              <a16:creationId xmlns:a16="http://schemas.microsoft.com/office/drawing/2014/main" id="{4975DE01-1AD1-48C5-84E2-EB339F6406B7}"/>
            </a:ext>
          </a:extLst>
        </xdr:cNvPr>
        <xdr:cNvGrpSpPr/>
      </xdr:nvGrpSpPr>
      <xdr:grpSpPr>
        <a:xfrm>
          <a:off x="1796117" y="5092324"/>
          <a:ext cx="249703" cy="92823"/>
          <a:chOff x="2380895" y="2086104"/>
          <a:chExt cx="657294" cy="479838"/>
        </a:xfrm>
      </xdr:grpSpPr>
      <xdr:sp macro="" textlink="">
        <xdr:nvSpPr>
          <xdr:cNvPr id="60" name="Rectangle 59">
            <a:extLst>
              <a:ext uri="{FF2B5EF4-FFF2-40B4-BE49-F238E27FC236}">
                <a16:creationId xmlns:a16="http://schemas.microsoft.com/office/drawing/2014/main" id="{9152CFCC-6CD4-4777-99D5-529FAE5BB6D5}"/>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61" name="Arrow: Right 60">
            <a:extLst>
              <a:ext uri="{FF2B5EF4-FFF2-40B4-BE49-F238E27FC236}">
                <a16:creationId xmlns:a16="http://schemas.microsoft.com/office/drawing/2014/main" id="{8B18839A-0808-4548-A0A7-A8CE8023148F}"/>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1</xdr:col>
      <xdr:colOff>145677</xdr:colOff>
      <xdr:row>21</xdr:row>
      <xdr:rowOff>41648</xdr:rowOff>
    </xdr:from>
    <xdr:to>
      <xdr:col>1</xdr:col>
      <xdr:colOff>344207</xdr:colOff>
      <xdr:row>21</xdr:row>
      <xdr:rowOff>156882</xdr:rowOff>
    </xdr:to>
    <xdr:grpSp>
      <xdr:nvGrpSpPr>
        <xdr:cNvPr id="62" name="Group 61">
          <a:extLst>
            <a:ext uri="{FF2B5EF4-FFF2-40B4-BE49-F238E27FC236}">
              <a16:creationId xmlns:a16="http://schemas.microsoft.com/office/drawing/2014/main" id="{A31C84FD-8D75-4A29-9499-D59B5403730A}"/>
            </a:ext>
          </a:extLst>
        </xdr:cNvPr>
        <xdr:cNvGrpSpPr/>
      </xdr:nvGrpSpPr>
      <xdr:grpSpPr>
        <a:xfrm>
          <a:off x="1770530" y="4703295"/>
          <a:ext cx="198530" cy="115234"/>
          <a:chOff x="1041239" y="1239474"/>
          <a:chExt cx="306094" cy="216270"/>
        </a:xfrm>
      </xdr:grpSpPr>
      <xdr:sp macro="" textlink="">
        <xdr:nvSpPr>
          <xdr:cNvPr id="63" name="Rectangle 62">
            <a:extLst>
              <a:ext uri="{FF2B5EF4-FFF2-40B4-BE49-F238E27FC236}">
                <a16:creationId xmlns:a16="http://schemas.microsoft.com/office/drawing/2014/main" id="{5A793CC4-3A59-4CD4-BA7A-1342B199E0D4}"/>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64" name="Arrow: Right 63">
            <a:extLst>
              <a:ext uri="{FF2B5EF4-FFF2-40B4-BE49-F238E27FC236}">
                <a16:creationId xmlns:a16="http://schemas.microsoft.com/office/drawing/2014/main" id="{8CE02788-DFA4-41F5-9D00-4997616A5796}"/>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6</xdr:col>
      <xdr:colOff>163607</xdr:colOff>
      <xdr:row>21</xdr:row>
      <xdr:rowOff>40340</xdr:rowOff>
    </xdr:from>
    <xdr:to>
      <xdr:col>6</xdr:col>
      <xdr:colOff>362137</xdr:colOff>
      <xdr:row>21</xdr:row>
      <xdr:rowOff>155574</xdr:rowOff>
    </xdr:to>
    <xdr:grpSp>
      <xdr:nvGrpSpPr>
        <xdr:cNvPr id="65" name="Group 64">
          <a:extLst>
            <a:ext uri="{FF2B5EF4-FFF2-40B4-BE49-F238E27FC236}">
              <a16:creationId xmlns:a16="http://schemas.microsoft.com/office/drawing/2014/main" id="{1A2B5E4A-CA62-423E-98F6-02920CEDFE11}"/>
            </a:ext>
          </a:extLst>
        </xdr:cNvPr>
        <xdr:cNvGrpSpPr/>
      </xdr:nvGrpSpPr>
      <xdr:grpSpPr>
        <a:xfrm>
          <a:off x="5071783" y="4701987"/>
          <a:ext cx="198530" cy="115234"/>
          <a:chOff x="1041239" y="1239474"/>
          <a:chExt cx="306094" cy="216270"/>
        </a:xfrm>
      </xdr:grpSpPr>
      <xdr:sp macro="" textlink="">
        <xdr:nvSpPr>
          <xdr:cNvPr id="66" name="Rectangle 65">
            <a:extLst>
              <a:ext uri="{FF2B5EF4-FFF2-40B4-BE49-F238E27FC236}">
                <a16:creationId xmlns:a16="http://schemas.microsoft.com/office/drawing/2014/main" id="{AA9090D7-4175-44D5-B0FC-F659A132A90C}"/>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67" name="Arrow: Right 66">
            <a:extLst>
              <a:ext uri="{FF2B5EF4-FFF2-40B4-BE49-F238E27FC236}">
                <a16:creationId xmlns:a16="http://schemas.microsoft.com/office/drawing/2014/main" id="{02AFB3F1-F1B0-41C8-BBC5-BA58B094C989}"/>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16</xdr:col>
      <xdr:colOff>163607</xdr:colOff>
      <xdr:row>21</xdr:row>
      <xdr:rowOff>40340</xdr:rowOff>
    </xdr:from>
    <xdr:to>
      <xdr:col>16</xdr:col>
      <xdr:colOff>362137</xdr:colOff>
      <xdr:row>21</xdr:row>
      <xdr:rowOff>155574</xdr:rowOff>
    </xdr:to>
    <xdr:grpSp>
      <xdr:nvGrpSpPr>
        <xdr:cNvPr id="68" name="Group 67">
          <a:extLst>
            <a:ext uri="{FF2B5EF4-FFF2-40B4-BE49-F238E27FC236}">
              <a16:creationId xmlns:a16="http://schemas.microsoft.com/office/drawing/2014/main" id="{0995A82F-A81A-47DD-813B-7414FCBABE5C}"/>
            </a:ext>
          </a:extLst>
        </xdr:cNvPr>
        <xdr:cNvGrpSpPr/>
      </xdr:nvGrpSpPr>
      <xdr:grpSpPr>
        <a:xfrm>
          <a:off x="13666695" y="4701987"/>
          <a:ext cx="198530" cy="115234"/>
          <a:chOff x="1041239" y="1239474"/>
          <a:chExt cx="306094" cy="216270"/>
        </a:xfrm>
      </xdr:grpSpPr>
      <xdr:sp macro="" textlink="">
        <xdr:nvSpPr>
          <xdr:cNvPr id="69" name="Rectangle 68">
            <a:extLst>
              <a:ext uri="{FF2B5EF4-FFF2-40B4-BE49-F238E27FC236}">
                <a16:creationId xmlns:a16="http://schemas.microsoft.com/office/drawing/2014/main" id="{21C30ACC-5FFB-439C-8504-4C113FEC1F70}"/>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70" name="Arrow: Right 69">
            <a:extLst>
              <a:ext uri="{FF2B5EF4-FFF2-40B4-BE49-F238E27FC236}">
                <a16:creationId xmlns:a16="http://schemas.microsoft.com/office/drawing/2014/main" id="{A8ECF63F-C7F2-4199-9ADE-AA2C45C5340F}"/>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21</xdr:col>
      <xdr:colOff>173505</xdr:colOff>
      <xdr:row>21</xdr:row>
      <xdr:rowOff>29507</xdr:rowOff>
    </xdr:from>
    <xdr:to>
      <xdr:col>21</xdr:col>
      <xdr:colOff>365685</xdr:colOff>
      <xdr:row>21</xdr:row>
      <xdr:rowOff>144741</xdr:rowOff>
    </xdr:to>
    <xdr:grpSp>
      <xdr:nvGrpSpPr>
        <xdr:cNvPr id="71" name="Group 70">
          <a:extLst>
            <a:ext uri="{FF2B5EF4-FFF2-40B4-BE49-F238E27FC236}">
              <a16:creationId xmlns:a16="http://schemas.microsoft.com/office/drawing/2014/main" id="{B5C8ACC1-1086-41B7-842D-E23B8DF0B79A}"/>
            </a:ext>
          </a:extLst>
        </xdr:cNvPr>
        <xdr:cNvGrpSpPr/>
      </xdr:nvGrpSpPr>
      <xdr:grpSpPr>
        <a:xfrm>
          <a:off x="17721917" y="4691154"/>
          <a:ext cx="192180" cy="115234"/>
          <a:chOff x="1041239" y="1239474"/>
          <a:chExt cx="306094" cy="216270"/>
        </a:xfrm>
      </xdr:grpSpPr>
      <xdr:sp macro="" textlink="">
        <xdr:nvSpPr>
          <xdr:cNvPr id="72" name="Rectangle 71">
            <a:extLst>
              <a:ext uri="{FF2B5EF4-FFF2-40B4-BE49-F238E27FC236}">
                <a16:creationId xmlns:a16="http://schemas.microsoft.com/office/drawing/2014/main" id="{9E939D93-7982-400B-90DB-C3E729D71807}"/>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73" name="Arrow: Right 72">
            <a:extLst>
              <a:ext uri="{FF2B5EF4-FFF2-40B4-BE49-F238E27FC236}">
                <a16:creationId xmlns:a16="http://schemas.microsoft.com/office/drawing/2014/main" id="{2786DEB7-BAF1-4603-888B-C4F75E09D4E9}"/>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26</xdr:col>
      <xdr:colOff>181537</xdr:colOff>
      <xdr:row>21</xdr:row>
      <xdr:rowOff>43888</xdr:rowOff>
    </xdr:from>
    <xdr:to>
      <xdr:col>26</xdr:col>
      <xdr:colOff>380067</xdr:colOff>
      <xdr:row>21</xdr:row>
      <xdr:rowOff>159122</xdr:rowOff>
    </xdr:to>
    <xdr:grpSp>
      <xdr:nvGrpSpPr>
        <xdr:cNvPr id="74" name="Group 73">
          <a:extLst>
            <a:ext uri="{FF2B5EF4-FFF2-40B4-BE49-F238E27FC236}">
              <a16:creationId xmlns:a16="http://schemas.microsoft.com/office/drawing/2014/main" id="{47D4A1C0-25F6-48C2-AB0D-91BE5D6BDF1B}"/>
            </a:ext>
          </a:extLst>
        </xdr:cNvPr>
        <xdr:cNvGrpSpPr/>
      </xdr:nvGrpSpPr>
      <xdr:grpSpPr>
        <a:xfrm>
          <a:off x="22167478" y="4705535"/>
          <a:ext cx="198530" cy="115234"/>
          <a:chOff x="1041239" y="1239474"/>
          <a:chExt cx="306094" cy="216270"/>
        </a:xfrm>
      </xdr:grpSpPr>
      <xdr:sp macro="" textlink="">
        <xdr:nvSpPr>
          <xdr:cNvPr id="75" name="Rectangle 74">
            <a:extLst>
              <a:ext uri="{FF2B5EF4-FFF2-40B4-BE49-F238E27FC236}">
                <a16:creationId xmlns:a16="http://schemas.microsoft.com/office/drawing/2014/main" id="{47D39068-5386-4A37-B556-8B719D0B31D0}"/>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76" name="Arrow: Right 75">
            <a:extLst>
              <a:ext uri="{FF2B5EF4-FFF2-40B4-BE49-F238E27FC236}">
                <a16:creationId xmlns:a16="http://schemas.microsoft.com/office/drawing/2014/main" id="{449464C0-F026-4DDF-ACEF-77FD8B20BB73}"/>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31</xdr:col>
      <xdr:colOff>181537</xdr:colOff>
      <xdr:row>21</xdr:row>
      <xdr:rowOff>43888</xdr:rowOff>
    </xdr:from>
    <xdr:to>
      <xdr:col>31</xdr:col>
      <xdr:colOff>380067</xdr:colOff>
      <xdr:row>21</xdr:row>
      <xdr:rowOff>159122</xdr:rowOff>
    </xdr:to>
    <xdr:grpSp>
      <xdr:nvGrpSpPr>
        <xdr:cNvPr id="77" name="Group 76">
          <a:extLst>
            <a:ext uri="{FF2B5EF4-FFF2-40B4-BE49-F238E27FC236}">
              <a16:creationId xmlns:a16="http://schemas.microsoft.com/office/drawing/2014/main" id="{E3C7F80D-C6B6-475B-BA2B-842D96A1DAE5}"/>
            </a:ext>
          </a:extLst>
        </xdr:cNvPr>
        <xdr:cNvGrpSpPr/>
      </xdr:nvGrpSpPr>
      <xdr:grpSpPr>
        <a:xfrm>
          <a:off x="27210125" y="4705535"/>
          <a:ext cx="198530" cy="115234"/>
          <a:chOff x="1041239" y="1239474"/>
          <a:chExt cx="306094" cy="216270"/>
        </a:xfrm>
      </xdr:grpSpPr>
      <xdr:sp macro="" textlink="">
        <xdr:nvSpPr>
          <xdr:cNvPr id="78" name="Rectangle 77">
            <a:extLst>
              <a:ext uri="{FF2B5EF4-FFF2-40B4-BE49-F238E27FC236}">
                <a16:creationId xmlns:a16="http://schemas.microsoft.com/office/drawing/2014/main" id="{822C8637-9269-4AE3-9B83-9800B6FC0477}"/>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79" name="Arrow: Right 78">
            <a:extLst>
              <a:ext uri="{FF2B5EF4-FFF2-40B4-BE49-F238E27FC236}">
                <a16:creationId xmlns:a16="http://schemas.microsoft.com/office/drawing/2014/main" id="{C1F5B1B4-B0E2-4CD4-93AE-5878C729B878}"/>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36</xdr:col>
      <xdr:colOff>191436</xdr:colOff>
      <xdr:row>21</xdr:row>
      <xdr:rowOff>36230</xdr:rowOff>
    </xdr:from>
    <xdr:to>
      <xdr:col>36</xdr:col>
      <xdr:colOff>389966</xdr:colOff>
      <xdr:row>21</xdr:row>
      <xdr:rowOff>148289</xdr:rowOff>
    </xdr:to>
    <xdr:grpSp>
      <xdr:nvGrpSpPr>
        <xdr:cNvPr id="80" name="Group 79">
          <a:extLst>
            <a:ext uri="{FF2B5EF4-FFF2-40B4-BE49-F238E27FC236}">
              <a16:creationId xmlns:a16="http://schemas.microsoft.com/office/drawing/2014/main" id="{CC389C1A-D738-4F58-BE4B-B7A1E9CC0306}"/>
            </a:ext>
          </a:extLst>
        </xdr:cNvPr>
        <xdr:cNvGrpSpPr/>
      </xdr:nvGrpSpPr>
      <xdr:grpSpPr>
        <a:xfrm>
          <a:off x="31803230" y="4697877"/>
          <a:ext cx="198530" cy="112059"/>
          <a:chOff x="1041239" y="1239474"/>
          <a:chExt cx="306094" cy="216270"/>
        </a:xfrm>
      </xdr:grpSpPr>
      <xdr:sp macro="" textlink="">
        <xdr:nvSpPr>
          <xdr:cNvPr id="81" name="Rectangle 80">
            <a:extLst>
              <a:ext uri="{FF2B5EF4-FFF2-40B4-BE49-F238E27FC236}">
                <a16:creationId xmlns:a16="http://schemas.microsoft.com/office/drawing/2014/main" id="{9D6C24EA-A382-4C25-AEC1-2291024760B7}"/>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82" name="Arrow: Right 81">
            <a:extLst>
              <a:ext uri="{FF2B5EF4-FFF2-40B4-BE49-F238E27FC236}">
                <a16:creationId xmlns:a16="http://schemas.microsoft.com/office/drawing/2014/main" id="{808362F2-4FC5-47E0-999F-0C0DE1579A08}"/>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6</xdr:col>
      <xdr:colOff>171264</xdr:colOff>
      <xdr:row>29</xdr:row>
      <xdr:rowOff>46502</xdr:rowOff>
    </xdr:from>
    <xdr:to>
      <xdr:col>6</xdr:col>
      <xdr:colOff>420967</xdr:colOff>
      <xdr:row>29</xdr:row>
      <xdr:rowOff>145675</xdr:rowOff>
    </xdr:to>
    <xdr:grpSp>
      <xdr:nvGrpSpPr>
        <xdr:cNvPr id="83" name="Group 82">
          <a:extLst>
            <a:ext uri="{FF2B5EF4-FFF2-40B4-BE49-F238E27FC236}">
              <a16:creationId xmlns:a16="http://schemas.microsoft.com/office/drawing/2014/main" id="{0292D5FC-0290-4B69-81C2-A1194609D0D9}"/>
            </a:ext>
          </a:extLst>
        </xdr:cNvPr>
        <xdr:cNvGrpSpPr/>
      </xdr:nvGrpSpPr>
      <xdr:grpSpPr>
        <a:xfrm>
          <a:off x="5079440" y="6243355"/>
          <a:ext cx="249703" cy="99173"/>
          <a:chOff x="2380895" y="2086104"/>
          <a:chExt cx="657294" cy="479838"/>
        </a:xfrm>
      </xdr:grpSpPr>
      <xdr:sp macro="" textlink="">
        <xdr:nvSpPr>
          <xdr:cNvPr id="84" name="Rectangle 83">
            <a:extLst>
              <a:ext uri="{FF2B5EF4-FFF2-40B4-BE49-F238E27FC236}">
                <a16:creationId xmlns:a16="http://schemas.microsoft.com/office/drawing/2014/main" id="{340A6694-0C2A-4CCD-BC10-36825775F6E0}"/>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85" name="Arrow: Right 84">
            <a:extLst>
              <a:ext uri="{FF2B5EF4-FFF2-40B4-BE49-F238E27FC236}">
                <a16:creationId xmlns:a16="http://schemas.microsoft.com/office/drawing/2014/main" id="{BA03916E-5DC1-408B-8F7F-78C3A90EC7C5}"/>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16</xdr:col>
      <xdr:colOff>171264</xdr:colOff>
      <xdr:row>28</xdr:row>
      <xdr:rowOff>49677</xdr:rowOff>
    </xdr:from>
    <xdr:to>
      <xdr:col>16</xdr:col>
      <xdr:colOff>420967</xdr:colOff>
      <xdr:row>28</xdr:row>
      <xdr:rowOff>142500</xdr:rowOff>
    </xdr:to>
    <xdr:grpSp>
      <xdr:nvGrpSpPr>
        <xdr:cNvPr id="86" name="Group 85">
          <a:extLst>
            <a:ext uri="{FF2B5EF4-FFF2-40B4-BE49-F238E27FC236}">
              <a16:creationId xmlns:a16="http://schemas.microsoft.com/office/drawing/2014/main" id="{30730695-C563-4D1E-9025-AD6B191C41C4}"/>
            </a:ext>
          </a:extLst>
        </xdr:cNvPr>
        <xdr:cNvGrpSpPr/>
      </xdr:nvGrpSpPr>
      <xdr:grpSpPr>
        <a:xfrm>
          <a:off x="13674352" y="6056030"/>
          <a:ext cx="249703" cy="92823"/>
          <a:chOff x="2380895" y="2086104"/>
          <a:chExt cx="657294" cy="479838"/>
        </a:xfrm>
      </xdr:grpSpPr>
      <xdr:sp macro="" textlink="">
        <xdr:nvSpPr>
          <xdr:cNvPr id="87" name="Rectangle 86">
            <a:extLst>
              <a:ext uri="{FF2B5EF4-FFF2-40B4-BE49-F238E27FC236}">
                <a16:creationId xmlns:a16="http://schemas.microsoft.com/office/drawing/2014/main" id="{B5FFC53D-ED5B-497A-AA67-ABAD7437D67F}"/>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88" name="Arrow: Right 87">
            <a:extLst>
              <a:ext uri="{FF2B5EF4-FFF2-40B4-BE49-F238E27FC236}">
                <a16:creationId xmlns:a16="http://schemas.microsoft.com/office/drawing/2014/main" id="{DDE5CA1E-9BDA-4329-9219-00B81DCB6E27}"/>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21</xdr:col>
      <xdr:colOff>171264</xdr:colOff>
      <xdr:row>30</xdr:row>
      <xdr:rowOff>46502</xdr:rowOff>
    </xdr:from>
    <xdr:to>
      <xdr:col>21</xdr:col>
      <xdr:colOff>420967</xdr:colOff>
      <xdr:row>30</xdr:row>
      <xdr:rowOff>145675</xdr:rowOff>
    </xdr:to>
    <xdr:grpSp>
      <xdr:nvGrpSpPr>
        <xdr:cNvPr id="89" name="Group 88">
          <a:extLst>
            <a:ext uri="{FF2B5EF4-FFF2-40B4-BE49-F238E27FC236}">
              <a16:creationId xmlns:a16="http://schemas.microsoft.com/office/drawing/2014/main" id="{0A108944-E21B-4C75-9482-FE3ED61240FC}"/>
            </a:ext>
          </a:extLst>
        </xdr:cNvPr>
        <xdr:cNvGrpSpPr/>
      </xdr:nvGrpSpPr>
      <xdr:grpSpPr>
        <a:xfrm>
          <a:off x="17719676" y="6433855"/>
          <a:ext cx="249703" cy="99173"/>
          <a:chOff x="2380895" y="2086104"/>
          <a:chExt cx="657294" cy="479838"/>
        </a:xfrm>
      </xdr:grpSpPr>
      <xdr:sp macro="" textlink="">
        <xdr:nvSpPr>
          <xdr:cNvPr id="90" name="Rectangle 89">
            <a:extLst>
              <a:ext uri="{FF2B5EF4-FFF2-40B4-BE49-F238E27FC236}">
                <a16:creationId xmlns:a16="http://schemas.microsoft.com/office/drawing/2014/main" id="{FF723961-E8DF-49C2-9E0E-5DC3B3369EE9}"/>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91" name="Arrow: Right 90">
            <a:extLst>
              <a:ext uri="{FF2B5EF4-FFF2-40B4-BE49-F238E27FC236}">
                <a16:creationId xmlns:a16="http://schemas.microsoft.com/office/drawing/2014/main" id="{10859ECE-D214-4B12-89C0-382836011EAE}"/>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26</xdr:col>
      <xdr:colOff>171264</xdr:colOff>
      <xdr:row>44</xdr:row>
      <xdr:rowOff>49677</xdr:rowOff>
    </xdr:from>
    <xdr:to>
      <xdr:col>26</xdr:col>
      <xdr:colOff>420967</xdr:colOff>
      <xdr:row>44</xdr:row>
      <xdr:rowOff>142500</xdr:rowOff>
    </xdr:to>
    <xdr:grpSp>
      <xdr:nvGrpSpPr>
        <xdr:cNvPr id="92" name="Group 91">
          <a:extLst>
            <a:ext uri="{FF2B5EF4-FFF2-40B4-BE49-F238E27FC236}">
              <a16:creationId xmlns:a16="http://schemas.microsoft.com/office/drawing/2014/main" id="{4615E8A1-DDB5-4B02-9156-3630983B075F}"/>
            </a:ext>
          </a:extLst>
        </xdr:cNvPr>
        <xdr:cNvGrpSpPr/>
      </xdr:nvGrpSpPr>
      <xdr:grpSpPr>
        <a:xfrm>
          <a:off x="22157205" y="9126442"/>
          <a:ext cx="249703" cy="92823"/>
          <a:chOff x="2380895" y="2086104"/>
          <a:chExt cx="657294" cy="479838"/>
        </a:xfrm>
      </xdr:grpSpPr>
      <xdr:sp macro="" textlink="">
        <xdr:nvSpPr>
          <xdr:cNvPr id="93" name="Rectangle 92">
            <a:extLst>
              <a:ext uri="{FF2B5EF4-FFF2-40B4-BE49-F238E27FC236}">
                <a16:creationId xmlns:a16="http://schemas.microsoft.com/office/drawing/2014/main" id="{1290D826-3AC6-4505-AC78-C736525F360B}"/>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94" name="Arrow: Right 93">
            <a:extLst>
              <a:ext uri="{FF2B5EF4-FFF2-40B4-BE49-F238E27FC236}">
                <a16:creationId xmlns:a16="http://schemas.microsoft.com/office/drawing/2014/main" id="{0A5E8855-E040-46AA-9879-D153A5FEB3E6}"/>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31</xdr:col>
      <xdr:colOff>171264</xdr:colOff>
      <xdr:row>50</xdr:row>
      <xdr:rowOff>46502</xdr:rowOff>
    </xdr:from>
    <xdr:to>
      <xdr:col>31</xdr:col>
      <xdr:colOff>420967</xdr:colOff>
      <xdr:row>50</xdr:row>
      <xdr:rowOff>145675</xdr:rowOff>
    </xdr:to>
    <xdr:grpSp>
      <xdr:nvGrpSpPr>
        <xdr:cNvPr id="95" name="Group 94">
          <a:extLst>
            <a:ext uri="{FF2B5EF4-FFF2-40B4-BE49-F238E27FC236}">
              <a16:creationId xmlns:a16="http://schemas.microsoft.com/office/drawing/2014/main" id="{561CE20D-E0DB-4440-BC8F-4846004E06ED}"/>
            </a:ext>
          </a:extLst>
        </xdr:cNvPr>
        <xdr:cNvGrpSpPr/>
      </xdr:nvGrpSpPr>
      <xdr:grpSpPr>
        <a:xfrm>
          <a:off x="27199852" y="10277473"/>
          <a:ext cx="249703" cy="99173"/>
          <a:chOff x="2380895" y="2086104"/>
          <a:chExt cx="657294" cy="479838"/>
        </a:xfrm>
      </xdr:grpSpPr>
      <xdr:sp macro="" textlink="">
        <xdr:nvSpPr>
          <xdr:cNvPr id="96" name="Rectangle 95">
            <a:extLst>
              <a:ext uri="{FF2B5EF4-FFF2-40B4-BE49-F238E27FC236}">
                <a16:creationId xmlns:a16="http://schemas.microsoft.com/office/drawing/2014/main" id="{CA7C68AF-1609-4C21-B4E6-D2CFCECED7E9}"/>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97" name="Arrow: Right 96">
            <a:extLst>
              <a:ext uri="{FF2B5EF4-FFF2-40B4-BE49-F238E27FC236}">
                <a16:creationId xmlns:a16="http://schemas.microsoft.com/office/drawing/2014/main" id="{538C5DDF-D99E-4C44-A11A-D97E155E2328}"/>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36</xdr:col>
      <xdr:colOff>171264</xdr:colOff>
      <xdr:row>45</xdr:row>
      <xdr:rowOff>49677</xdr:rowOff>
    </xdr:from>
    <xdr:to>
      <xdr:col>36</xdr:col>
      <xdr:colOff>420967</xdr:colOff>
      <xdr:row>45</xdr:row>
      <xdr:rowOff>142500</xdr:rowOff>
    </xdr:to>
    <xdr:grpSp>
      <xdr:nvGrpSpPr>
        <xdr:cNvPr id="98" name="Group 97">
          <a:extLst>
            <a:ext uri="{FF2B5EF4-FFF2-40B4-BE49-F238E27FC236}">
              <a16:creationId xmlns:a16="http://schemas.microsoft.com/office/drawing/2014/main" id="{79140180-EF17-46FC-8549-86FBE1780EA8}"/>
            </a:ext>
          </a:extLst>
        </xdr:cNvPr>
        <xdr:cNvGrpSpPr/>
      </xdr:nvGrpSpPr>
      <xdr:grpSpPr>
        <a:xfrm>
          <a:off x="31783058" y="9316942"/>
          <a:ext cx="249703" cy="92823"/>
          <a:chOff x="2380895" y="2086104"/>
          <a:chExt cx="657294" cy="479838"/>
        </a:xfrm>
      </xdr:grpSpPr>
      <xdr:sp macro="" textlink="">
        <xdr:nvSpPr>
          <xdr:cNvPr id="99" name="Rectangle 98">
            <a:extLst>
              <a:ext uri="{FF2B5EF4-FFF2-40B4-BE49-F238E27FC236}">
                <a16:creationId xmlns:a16="http://schemas.microsoft.com/office/drawing/2014/main" id="{EA252204-5626-4172-B628-9585BE687B8A}"/>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100" name="Arrow: Right 99">
            <a:extLst>
              <a:ext uri="{FF2B5EF4-FFF2-40B4-BE49-F238E27FC236}">
                <a16:creationId xmlns:a16="http://schemas.microsoft.com/office/drawing/2014/main" id="{28B5F552-6AE4-468C-A3AF-41212D3E11A3}"/>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1</xdr:col>
      <xdr:colOff>22421</xdr:colOff>
      <xdr:row>11</xdr:row>
      <xdr:rowOff>2</xdr:rowOff>
    </xdr:from>
    <xdr:to>
      <xdr:col>2</xdr:col>
      <xdr:colOff>109682</xdr:colOff>
      <xdr:row>20</xdr:row>
      <xdr:rowOff>4331</xdr:rowOff>
    </xdr:to>
    <xdr:grpSp>
      <xdr:nvGrpSpPr>
        <xdr:cNvPr id="101" name="Group 100">
          <a:extLst>
            <a:ext uri="{FF2B5EF4-FFF2-40B4-BE49-F238E27FC236}">
              <a16:creationId xmlns:a16="http://schemas.microsoft.com/office/drawing/2014/main" id="{5870DF8C-8E41-4143-B1F5-964DBADEC660}"/>
            </a:ext>
          </a:extLst>
        </xdr:cNvPr>
        <xdr:cNvGrpSpPr/>
      </xdr:nvGrpSpPr>
      <xdr:grpSpPr>
        <a:xfrm>
          <a:off x="1647274" y="2734237"/>
          <a:ext cx="569114" cy="1741241"/>
          <a:chOff x="1641671" y="2710297"/>
          <a:chExt cx="572170" cy="1718829"/>
        </a:xfrm>
      </xdr:grpSpPr>
      <xdr:pic>
        <xdr:nvPicPr>
          <xdr:cNvPr id="102" name="Picture 101">
            <a:extLst>
              <a:ext uri="{FF2B5EF4-FFF2-40B4-BE49-F238E27FC236}">
                <a16:creationId xmlns:a16="http://schemas.microsoft.com/office/drawing/2014/main" id="{EA737331-AD8D-4B90-AC4D-0582E7D6529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Graphic 4" descr="Sustainability">
            <a:extLst>
              <a:ext uri="{FF2B5EF4-FFF2-40B4-BE49-F238E27FC236}">
                <a16:creationId xmlns:a16="http://schemas.microsoft.com/office/drawing/2014/main" id="{F4AAD303-B301-464A-B74E-D99F1551E9D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104" name="Group 103">
            <a:extLst>
              <a:ext uri="{FF2B5EF4-FFF2-40B4-BE49-F238E27FC236}">
                <a16:creationId xmlns:a16="http://schemas.microsoft.com/office/drawing/2014/main" id="{98C591D5-0854-4714-A440-0A2FCDBE5D8B}"/>
              </a:ext>
            </a:extLst>
          </xdr:cNvPr>
          <xdr:cNvGrpSpPr/>
        </xdr:nvGrpSpPr>
        <xdr:grpSpPr>
          <a:xfrm>
            <a:off x="1641671" y="2920347"/>
            <a:ext cx="572170" cy="1139745"/>
            <a:chOff x="1641671" y="2920347"/>
            <a:chExt cx="572170" cy="1139745"/>
          </a:xfrm>
        </xdr:grpSpPr>
        <xdr:grpSp>
          <xdr:nvGrpSpPr>
            <xdr:cNvPr id="105" name="Group 104">
              <a:extLst>
                <a:ext uri="{FF2B5EF4-FFF2-40B4-BE49-F238E27FC236}">
                  <a16:creationId xmlns:a16="http://schemas.microsoft.com/office/drawing/2014/main" id="{AC1F74F7-22B7-437A-9C25-7CDEB952A71E}"/>
                </a:ext>
              </a:extLst>
            </xdr:cNvPr>
            <xdr:cNvGrpSpPr/>
          </xdr:nvGrpSpPr>
          <xdr:grpSpPr>
            <a:xfrm>
              <a:off x="1743651" y="3094862"/>
              <a:ext cx="324687" cy="190299"/>
              <a:chOff x="6257925" y="3439792"/>
              <a:chExt cx="324687" cy="180784"/>
            </a:xfrm>
          </xdr:grpSpPr>
          <xdr:pic>
            <xdr:nvPicPr>
              <xdr:cNvPr id="148" name="Graphic 147" descr="Oil Barrel with solid fill">
                <a:extLst>
                  <a:ext uri="{FF2B5EF4-FFF2-40B4-BE49-F238E27FC236}">
                    <a16:creationId xmlns:a16="http://schemas.microsoft.com/office/drawing/2014/main" id="{29E85179-6714-4C41-8954-FC202852414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149" name="Graphic 148" descr="Oil Barrel with solid fill">
                <a:extLst>
                  <a:ext uri="{FF2B5EF4-FFF2-40B4-BE49-F238E27FC236}">
                    <a16:creationId xmlns:a16="http://schemas.microsoft.com/office/drawing/2014/main" id="{08CAA105-A706-4070-9A66-F633109E5A6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106" name="Graphic 105" descr="Radioactive with solid fill">
              <a:extLst>
                <a:ext uri="{FF2B5EF4-FFF2-40B4-BE49-F238E27FC236}">
                  <a16:creationId xmlns:a16="http://schemas.microsoft.com/office/drawing/2014/main" id="{D79727B4-5DBC-4B83-9698-6243AE6BF9E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107" name="Group 106">
              <a:extLst>
                <a:ext uri="{FF2B5EF4-FFF2-40B4-BE49-F238E27FC236}">
                  <a16:creationId xmlns:a16="http://schemas.microsoft.com/office/drawing/2014/main" id="{DF622A68-DCF3-4831-94BB-871328EAFBDF}"/>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145" name="Freeform: Shape 144">
                <a:extLst>
                  <a:ext uri="{FF2B5EF4-FFF2-40B4-BE49-F238E27FC236}">
                    <a16:creationId xmlns:a16="http://schemas.microsoft.com/office/drawing/2014/main" id="{968567AA-59A7-464F-B0F2-ECC12C942A7E}"/>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146" name="Freeform: Shape 145">
                <a:extLst>
                  <a:ext uri="{FF2B5EF4-FFF2-40B4-BE49-F238E27FC236}">
                    <a16:creationId xmlns:a16="http://schemas.microsoft.com/office/drawing/2014/main" id="{1B8CBEAC-1F3F-4C26-8B97-061CBDC2AD96}"/>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147" name="Freeform: Shape 146">
                <a:extLst>
                  <a:ext uri="{FF2B5EF4-FFF2-40B4-BE49-F238E27FC236}">
                    <a16:creationId xmlns:a16="http://schemas.microsoft.com/office/drawing/2014/main" id="{D4916D88-70F8-4558-936F-6877524D4B0B}"/>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108" name="Group 107">
              <a:extLst>
                <a:ext uri="{FF2B5EF4-FFF2-40B4-BE49-F238E27FC236}">
                  <a16:creationId xmlns:a16="http://schemas.microsoft.com/office/drawing/2014/main" id="{39AA3156-89D5-487E-94F5-7578B08A8B99}"/>
                </a:ext>
              </a:extLst>
            </xdr:cNvPr>
            <xdr:cNvGrpSpPr/>
          </xdr:nvGrpSpPr>
          <xdr:grpSpPr>
            <a:xfrm>
              <a:off x="1641671" y="3850936"/>
              <a:ext cx="572170" cy="209156"/>
              <a:chOff x="1576728" y="6574220"/>
              <a:chExt cx="572170" cy="209156"/>
            </a:xfrm>
          </xdr:grpSpPr>
          <xdr:pic>
            <xdr:nvPicPr>
              <xdr:cNvPr id="113" name="Picture 112" descr="Outline geothermal energy icon isolated black Vector Image">
                <a:extLst>
                  <a:ext uri="{FF2B5EF4-FFF2-40B4-BE49-F238E27FC236}">
                    <a16:creationId xmlns:a16="http://schemas.microsoft.com/office/drawing/2014/main" id="{82395A65-A259-4F25-ADF7-297F046C2FB2}"/>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114" name="Group 113">
                <a:extLst>
                  <a:ext uri="{FF2B5EF4-FFF2-40B4-BE49-F238E27FC236}">
                    <a16:creationId xmlns:a16="http://schemas.microsoft.com/office/drawing/2014/main" id="{C99B6E16-8169-4060-A97D-DC1B529D4DC9}"/>
                  </a:ext>
                </a:extLst>
              </xdr:cNvPr>
              <xdr:cNvGrpSpPr/>
            </xdr:nvGrpSpPr>
            <xdr:grpSpPr>
              <a:xfrm>
                <a:off x="1576728" y="6605260"/>
                <a:ext cx="139401" cy="164013"/>
                <a:chOff x="6140932" y="3337168"/>
                <a:chExt cx="752033" cy="877177"/>
              </a:xfrm>
            </xdr:grpSpPr>
            <xdr:sp macro="" textlink="">
              <xdr:nvSpPr>
                <xdr:cNvPr id="135" name="Freeform: Shape 134">
                  <a:extLst>
                    <a:ext uri="{FF2B5EF4-FFF2-40B4-BE49-F238E27FC236}">
                      <a16:creationId xmlns:a16="http://schemas.microsoft.com/office/drawing/2014/main" id="{CC59F4B7-C3A8-4E8C-9683-DDB2D9E74304}"/>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6" name="Freeform: Shape 135">
                  <a:extLst>
                    <a:ext uri="{FF2B5EF4-FFF2-40B4-BE49-F238E27FC236}">
                      <a16:creationId xmlns:a16="http://schemas.microsoft.com/office/drawing/2014/main" id="{7B7580EB-C567-48A5-BA72-FA31E754A8B6}"/>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7" name="Freeform: Shape 136">
                  <a:extLst>
                    <a:ext uri="{FF2B5EF4-FFF2-40B4-BE49-F238E27FC236}">
                      <a16:creationId xmlns:a16="http://schemas.microsoft.com/office/drawing/2014/main" id="{19B65132-2603-41D8-80C3-36A4E2761E91}"/>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8" name="Freeform: Shape 137">
                  <a:extLst>
                    <a:ext uri="{FF2B5EF4-FFF2-40B4-BE49-F238E27FC236}">
                      <a16:creationId xmlns:a16="http://schemas.microsoft.com/office/drawing/2014/main" id="{E545C920-732D-4304-BCA4-CE1F5E0AAB28}"/>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9" name="Freeform: Shape 138">
                  <a:extLst>
                    <a:ext uri="{FF2B5EF4-FFF2-40B4-BE49-F238E27FC236}">
                      <a16:creationId xmlns:a16="http://schemas.microsoft.com/office/drawing/2014/main" id="{D4335793-E706-4FB9-9668-40DBAF142CF2}"/>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0" name="Freeform: Shape 139">
                  <a:extLst>
                    <a:ext uri="{FF2B5EF4-FFF2-40B4-BE49-F238E27FC236}">
                      <a16:creationId xmlns:a16="http://schemas.microsoft.com/office/drawing/2014/main" id="{4B65E62D-5D37-49DA-B886-DCE78670A74E}"/>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1" name="Freeform: Shape 140">
                  <a:extLst>
                    <a:ext uri="{FF2B5EF4-FFF2-40B4-BE49-F238E27FC236}">
                      <a16:creationId xmlns:a16="http://schemas.microsoft.com/office/drawing/2014/main" id="{F5205148-CB98-4D89-8DFB-2B96DEB342F2}"/>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2" name="Freeform: Shape 141">
                  <a:extLst>
                    <a:ext uri="{FF2B5EF4-FFF2-40B4-BE49-F238E27FC236}">
                      <a16:creationId xmlns:a16="http://schemas.microsoft.com/office/drawing/2014/main" id="{9C798DF1-53B5-4968-8C9F-72F79FC1E566}"/>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3" name="Freeform: Shape 142">
                  <a:extLst>
                    <a:ext uri="{FF2B5EF4-FFF2-40B4-BE49-F238E27FC236}">
                      <a16:creationId xmlns:a16="http://schemas.microsoft.com/office/drawing/2014/main" id="{50AEE10E-07B3-4D05-94C1-C82409D9FBF2}"/>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4" name="Freeform: Shape 143">
                  <a:extLst>
                    <a:ext uri="{FF2B5EF4-FFF2-40B4-BE49-F238E27FC236}">
                      <a16:creationId xmlns:a16="http://schemas.microsoft.com/office/drawing/2014/main" id="{C06EA7F4-38D1-49C4-823A-191188E17116}"/>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115" name="Group 114">
                <a:extLst>
                  <a:ext uri="{FF2B5EF4-FFF2-40B4-BE49-F238E27FC236}">
                    <a16:creationId xmlns:a16="http://schemas.microsoft.com/office/drawing/2014/main" id="{EFB532B3-A446-46B1-988C-310E80579E69}"/>
                  </a:ext>
                </a:extLst>
              </xdr:cNvPr>
              <xdr:cNvGrpSpPr/>
            </xdr:nvGrpSpPr>
            <xdr:grpSpPr>
              <a:xfrm>
                <a:off x="1744225" y="6590247"/>
                <a:ext cx="172680" cy="169356"/>
                <a:chOff x="5246544" y="2661039"/>
                <a:chExt cx="528834" cy="505485"/>
              </a:xfrm>
            </xdr:grpSpPr>
            <xdr:sp macro="" textlink="">
              <xdr:nvSpPr>
                <xdr:cNvPr id="116" name="Freeform: Shape 115">
                  <a:extLst>
                    <a:ext uri="{FF2B5EF4-FFF2-40B4-BE49-F238E27FC236}">
                      <a16:creationId xmlns:a16="http://schemas.microsoft.com/office/drawing/2014/main" id="{01B2D6B1-62BC-4B19-A221-142CADC5DB04}"/>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7" name="Freeform: Shape 116">
                  <a:extLst>
                    <a:ext uri="{FF2B5EF4-FFF2-40B4-BE49-F238E27FC236}">
                      <a16:creationId xmlns:a16="http://schemas.microsoft.com/office/drawing/2014/main" id="{98732EAF-E60A-4B0F-A547-C0F1560A1409}"/>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8" name="Freeform: Shape 117">
                  <a:extLst>
                    <a:ext uri="{FF2B5EF4-FFF2-40B4-BE49-F238E27FC236}">
                      <a16:creationId xmlns:a16="http://schemas.microsoft.com/office/drawing/2014/main" id="{742C0AF4-2E86-424C-9A02-9ECB2FBE1232}"/>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9" name="Freeform: Shape 118">
                  <a:extLst>
                    <a:ext uri="{FF2B5EF4-FFF2-40B4-BE49-F238E27FC236}">
                      <a16:creationId xmlns:a16="http://schemas.microsoft.com/office/drawing/2014/main" id="{7CBAE273-E8CA-484E-AE69-B09D74D3644A}"/>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0" name="Freeform: Shape 119">
                  <a:extLst>
                    <a:ext uri="{FF2B5EF4-FFF2-40B4-BE49-F238E27FC236}">
                      <a16:creationId xmlns:a16="http://schemas.microsoft.com/office/drawing/2014/main" id="{E6C8830E-0ACE-417D-A8C9-A6EDB15F7F73}"/>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1" name="Freeform: Shape 120">
                  <a:extLst>
                    <a:ext uri="{FF2B5EF4-FFF2-40B4-BE49-F238E27FC236}">
                      <a16:creationId xmlns:a16="http://schemas.microsoft.com/office/drawing/2014/main" id="{E5DF41C8-091E-4FFB-A1FF-6FE80E27AC73}"/>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2" name="Freeform: Shape 121">
                  <a:extLst>
                    <a:ext uri="{FF2B5EF4-FFF2-40B4-BE49-F238E27FC236}">
                      <a16:creationId xmlns:a16="http://schemas.microsoft.com/office/drawing/2014/main" id="{E62C2148-DC4C-4E5E-8DEF-47FB3A985A44}"/>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3" name="Freeform: Shape 122">
                  <a:extLst>
                    <a:ext uri="{FF2B5EF4-FFF2-40B4-BE49-F238E27FC236}">
                      <a16:creationId xmlns:a16="http://schemas.microsoft.com/office/drawing/2014/main" id="{84FC4E88-8474-4A29-BA51-5926ABF86003}"/>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4" name="Freeform: Shape 123">
                  <a:extLst>
                    <a:ext uri="{FF2B5EF4-FFF2-40B4-BE49-F238E27FC236}">
                      <a16:creationId xmlns:a16="http://schemas.microsoft.com/office/drawing/2014/main" id="{1412FD8E-C3BB-431B-B050-7BA856473421}"/>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5" name="Freeform: Shape 124">
                  <a:extLst>
                    <a:ext uri="{FF2B5EF4-FFF2-40B4-BE49-F238E27FC236}">
                      <a16:creationId xmlns:a16="http://schemas.microsoft.com/office/drawing/2014/main" id="{20A06F7E-D7F2-4D5C-B946-04C9A6AAC5DC}"/>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6" name="Freeform: Shape 125">
                  <a:extLst>
                    <a:ext uri="{FF2B5EF4-FFF2-40B4-BE49-F238E27FC236}">
                      <a16:creationId xmlns:a16="http://schemas.microsoft.com/office/drawing/2014/main" id="{C974E000-2E8B-45D0-BCB1-086F2AACF187}"/>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7" name="Freeform: Shape 126">
                  <a:extLst>
                    <a:ext uri="{FF2B5EF4-FFF2-40B4-BE49-F238E27FC236}">
                      <a16:creationId xmlns:a16="http://schemas.microsoft.com/office/drawing/2014/main" id="{7F976E3E-B506-49E2-AC49-DDB3109F28A6}"/>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8" name="Freeform: Shape 127">
                  <a:extLst>
                    <a:ext uri="{FF2B5EF4-FFF2-40B4-BE49-F238E27FC236}">
                      <a16:creationId xmlns:a16="http://schemas.microsoft.com/office/drawing/2014/main" id="{D0116C1C-9DD9-4DD5-B319-B6CC2CBA7BFC}"/>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9" name="Freeform: Shape 128">
                  <a:extLst>
                    <a:ext uri="{FF2B5EF4-FFF2-40B4-BE49-F238E27FC236}">
                      <a16:creationId xmlns:a16="http://schemas.microsoft.com/office/drawing/2014/main" id="{C0260CF5-3A7D-4D63-A776-59BF738628EF}"/>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0" name="Freeform: Shape 129">
                  <a:extLst>
                    <a:ext uri="{FF2B5EF4-FFF2-40B4-BE49-F238E27FC236}">
                      <a16:creationId xmlns:a16="http://schemas.microsoft.com/office/drawing/2014/main" id="{23CD09AF-B7B5-41FB-92F4-B6B563AFEE66}"/>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1" name="Freeform: Shape 130">
                  <a:extLst>
                    <a:ext uri="{FF2B5EF4-FFF2-40B4-BE49-F238E27FC236}">
                      <a16:creationId xmlns:a16="http://schemas.microsoft.com/office/drawing/2014/main" id="{D7E7DAC1-5848-4F38-B7F7-36BADD87FEC7}"/>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2" name="Freeform: Shape 131">
                  <a:extLst>
                    <a:ext uri="{FF2B5EF4-FFF2-40B4-BE49-F238E27FC236}">
                      <a16:creationId xmlns:a16="http://schemas.microsoft.com/office/drawing/2014/main" id="{2C86761B-F4F7-4613-8E35-9F8EEAABAB3F}"/>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3" name="Freeform: Shape 132">
                  <a:extLst>
                    <a:ext uri="{FF2B5EF4-FFF2-40B4-BE49-F238E27FC236}">
                      <a16:creationId xmlns:a16="http://schemas.microsoft.com/office/drawing/2014/main" id="{88DB4713-54B5-4CC8-BEEA-13A10BE40A6B}"/>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4" name="Freeform: Shape 133">
                  <a:extLst>
                    <a:ext uri="{FF2B5EF4-FFF2-40B4-BE49-F238E27FC236}">
                      <a16:creationId xmlns:a16="http://schemas.microsoft.com/office/drawing/2014/main" id="{E943C410-E5EB-46FB-8755-EF06A738A092}"/>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109" name="Graphic 2" descr="Fir tree">
              <a:extLst>
                <a:ext uri="{FF2B5EF4-FFF2-40B4-BE49-F238E27FC236}">
                  <a16:creationId xmlns:a16="http://schemas.microsoft.com/office/drawing/2014/main" id="{2EDAE2A8-9E25-4EF5-94D7-D5678C1A1106}"/>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110" name="Group 109">
              <a:extLst>
                <a:ext uri="{FF2B5EF4-FFF2-40B4-BE49-F238E27FC236}">
                  <a16:creationId xmlns:a16="http://schemas.microsoft.com/office/drawing/2014/main" id="{DCC55ABF-3303-4F30-808E-C1CAF494667E}"/>
                </a:ext>
              </a:extLst>
            </xdr:cNvPr>
            <xdr:cNvGrpSpPr/>
          </xdr:nvGrpSpPr>
          <xdr:grpSpPr>
            <a:xfrm>
              <a:off x="1795937" y="2920347"/>
              <a:ext cx="234619" cy="153814"/>
              <a:chOff x="1834903" y="4357756"/>
              <a:chExt cx="234619" cy="153814"/>
            </a:xfrm>
          </xdr:grpSpPr>
          <xdr:pic>
            <xdr:nvPicPr>
              <xdr:cNvPr id="111" name="Graphic 110" descr="Deciduous tree with solid fill">
                <a:extLst>
                  <a:ext uri="{FF2B5EF4-FFF2-40B4-BE49-F238E27FC236}">
                    <a16:creationId xmlns:a16="http://schemas.microsoft.com/office/drawing/2014/main" id="{3607FED9-EF7C-4F2F-BC16-A7C38496EF1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112" name="Graphic 111" descr="Deciduous tree with solid fill">
                <a:extLst>
                  <a:ext uri="{FF2B5EF4-FFF2-40B4-BE49-F238E27FC236}">
                    <a16:creationId xmlns:a16="http://schemas.microsoft.com/office/drawing/2014/main" id="{6FBF706E-E9C3-41BB-B829-7801EF3FEB2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xdr:from>
      <xdr:col>6</xdr:col>
      <xdr:colOff>18957</xdr:colOff>
      <xdr:row>11</xdr:row>
      <xdr:rowOff>5198</xdr:rowOff>
    </xdr:from>
    <xdr:to>
      <xdr:col>7</xdr:col>
      <xdr:colOff>106218</xdr:colOff>
      <xdr:row>20</xdr:row>
      <xdr:rowOff>9527</xdr:rowOff>
    </xdr:to>
    <xdr:grpSp>
      <xdr:nvGrpSpPr>
        <xdr:cNvPr id="150" name="Group 149">
          <a:extLst>
            <a:ext uri="{FF2B5EF4-FFF2-40B4-BE49-F238E27FC236}">
              <a16:creationId xmlns:a16="http://schemas.microsoft.com/office/drawing/2014/main" id="{CA8502B4-76C2-4C27-AC84-EDB1FC98DFC7}"/>
            </a:ext>
          </a:extLst>
        </xdr:cNvPr>
        <xdr:cNvGrpSpPr/>
      </xdr:nvGrpSpPr>
      <xdr:grpSpPr>
        <a:xfrm>
          <a:off x="4927133" y="2739433"/>
          <a:ext cx="569114" cy="1741241"/>
          <a:chOff x="1641671" y="2710297"/>
          <a:chExt cx="572170" cy="1718829"/>
        </a:xfrm>
      </xdr:grpSpPr>
      <xdr:pic>
        <xdr:nvPicPr>
          <xdr:cNvPr id="151" name="Picture 150">
            <a:extLst>
              <a:ext uri="{FF2B5EF4-FFF2-40B4-BE49-F238E27FC236}">
                <a16:creationId xmlns:a16="http://schemas.microsoft.com/office/drawing/2014/main" id="{B024916B-8F7B-466D-A384-5BDAEB90808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52" name="Graphic 4" descr="Sustainability">
            <a:extLst>
              <a:ext uri="{FF2B5EF4-FFF2-40B4-BE49-F238E27FC236}">
                <a16:creationId xmlns:a16="http://schemas.microsoft.com/office/drawing/2014/main" id="{F49540FA-079F-491F-88A7-7F517BCBFE3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153" name="Group 152">
            <a:extLst>
              <a:ext uri="{FF2B5EF4-FFF2-40B4-BE49-F238E27FC236}">
                <a16:creationId xmlns:a16="http://schemas.microsoft.com/office/drawing/2014/main" id="{D9722D0B-33F3-483A-A205-7785484AE355}"/>
              </a:ext>
            </a:extLst>
          </xdr:cNvPr>
          <xdr:cNvGrpSpPr/>
        </xdr:nvGrpSpPr>
        <xdr:grpSpPr>
          <a:xfrm>
            <a:off x="1641671" y="2920347"/>
            <a:ext cx="572170" cy="1139745"/>
            <a:chOff x="1641671" y="2920347"/>
            <a:chExt cx="572170" cy="1139745"/>
          </a:xfrm>
        </xdr:grpSpPr>
        <xdr:grpSp>
          <xdr:nvGrpSpPr>
            <xdr:cNvPr id="154" name="Group 153">
              <a:extLst>
                <a:ext uri="{FF2B5EF4-FFF2-40B4-BE49-F238E27FC236}">
                  <a16:creationId xmlns:a16="http://schemas.microsoft.com/office/drawing/2014/main" id="{3DED8369-1D93-4D23-AD6D-2806D1ADA496}"/>
                </a:ext>
              </a:extLst>
            </xdr:cNvPr>
            <xdr:cNvGrpSpPr/>
          </xdr:nvGrpSpPr>
          <xdr:grpSpPr>
            <a:xfrm>
              <a:off x="1743651" y="3094862"/>
              <a:ext cx="324687" cy="190299"/>
              <a:chOff x="6257925" y="3439792"/>
              <a:chExt cx="324687" cy="180784"/>
            </a:xfrm>
          </xdr:grpSpPr>
          <xdr:pic>
            <xdr:nvPicPr>
              <xdr:cNvPr id="197" name="Graphic 196" descr="Oil Barrel with solid fill">
                <a:extLst>
                  <a:ext uri="{FF2B5EF4-FFF2-40B4-BE49-F238E27FC236}">
                    <a16:creationId xmlns:a16="http://schemas.microsoft.com/office/drawing/2014/main" id="{17FD6B6A-7DC4-4670-9A50-65BC2F20D1E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198" name="Graphic 197" descr="Oil Barrel with solid fill">
                <a:extLst>
                  <a:ext uri="{FF2B5EF4-FFF2-40B4-BE49-F238E27FC236}">
                    <a16:creationId xmlns:a16="http://schemas.microsoft.com/office/drawing/2014/main" id="{D198CF35-7F66-412B-B52A-3D560323D03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155" name="Graphic 154" descr="Radioactive with solid fill">
              <a:extLst>
                <a:ext uri="{FF2B5EF4-FFF2-40B4-BE49-F238E27FC236}">
                  <a16:creationId xmlns:a16="http://schemas.microsoft.com/office/drawing/2014/main" id="{0C0D794E-63B0-4A45-A49A-7A8F0AC1864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156" name="Group 155">
              <a:extLst>
                <a:ext uri="{FF2B5EF4-FFF2-40B4-BE49-F238E27FC236}">
                  <a16:creationId xmlns:a16="http://schemas.microsoft.com/office/drawing/2014/main" id="{F039572C-7E22-4B8C-B9D3-5F0B4AE0496E}"/>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194" name="Freeform: Shape 193">
                <a:extLst>
                  <a:ext uri="{FF2B5EF4-FFF2-40B4-BE49-F238E27FC236}">
                    <a16:creationId xmlns:a16="http://schemas.microsoft.com/office/drawing/2014/main" id="{D01E5909-B4AF-4B79-BC74-365178BD103F}"/>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195" name="Freeform: Shape 194">
                <a:extLst>
                  <a:ext uri="{FF2B5EF4-FFF2-40B4-BE49-F238E27FC236}">
                    <a16:creationId xmlns:a16="http://schemas.microsoft.com/office/drawing/2014/main" id="{71A01D68-25F1-440E-966A-DC497B1AAE13}"/>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196" name="Freeform: Shape 195">
                <a:extLst>
                  <a:ext uri="{FF2B5EF4-FFF2-40B4-BE49-F238E27FC236}">
                    <a16:creationId xmlns:a16="http://schemas.microsoft.com/office/drawing/2014/main" id="{D8EB6334-A8DD-4EFB-B615-3E5A356D6104}"/>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157" name="Group 156">
              <a:extLst>
                <a:ext uri="{FF2B5EF4-FFF2-40B4-BE49-F238E27FC236}">
                  <a16:creationId xmlns:a16="http://schemas.microsoft.com/office/drawing/2014/main" id="{36934DF3-B952-49F4-B744-1EADB2CD6DEB}"/>
                </a:ext>
              </a:extLst>
            </xdr:cNvPr>
            <xdr:cNvGrpSpPr/>
          </xdr:nvGrpSpPr>
          <xdr:grpSpPr>
            <a:xfrm>
              <a:off x="1641671" y="3850936"/>
              <a:ext cx="572170" cy="209156"/>
              <a:chOff x="1576728" y="6574220"/>
              <a:chExt cx="572170" cy="209156"/>
            </a:xfrm>
          </xdr:grpSpPr>
          <xdr:pic>
            <xdr:nvPicPr>
              <xdr:cNvPr id="162" name="Picture 161" descr="Outline geothermal energy icon isolated black Vector Image">
                <a:extLst>
                  <a:ext uri="{FF2B5EF4-FFF2-40B4-BE49-F238E27FC236}">
                    <a16:creationId xmlns:a16="http://schemas.microsoft.com/office/drawing/2014/main" id="{C227E87B-EE20-428C-B567-42CAD9073B09}"/>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163" name="Group 162">
                <a:extLst>
                  <a:ext uri="{FF2B5EF4-FFF2-40B4-BE49-F238E27FC236}">
                    <a16:creationId xmlns:a16="http://schemas.microsoft.com/office/drawing/2014/main" id="{ED9090E3-2EA9-450C-BC20-9D89E20DC567}"/>
                  </a:ext>
                </a:extLst>
              </xdr:cNvPr>
              <xdr:cNvGrpSpPr/>
            </xdr:nvGrpSpPr>
            <xdr:grpSpPr>
              <a:xfrm>
                <a:off x="1576728" y="6605260"/>
                <a:ext cx="139401" cy="164013"/>
                <a:chOff x="6140932" y="3337168"/>
                <a:chExt cx="752033" cy="877177"/>
              </a:xfrm>
            </xdr:grpSpPr>
            <xdr:sp macro="" textlink="">
              <xdr:nvSpPr>
                <xdr:cNvPr id="184" name="Freeform: Shape 183">
                  <a:extLst>
                    <a:ext uri="{FF2B5EF4-FFF2-40B4-BE49-F238E27FC236}">
                      <a16:creationId xmlns:a16="http://schemas.microsoft.com/office/drawing/2014/main" id="{263A94E4-B94E-45F0-87C5-6D3A5DBBF809}"/>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5" name="Freeform: Shape 184">
                  <a:extLst>
                    <a:ext uri="{FF2B5EF4-FFF2-40B4-BE49-F238E27FC236}">
                      <a16:creationId xmlns:a16="http://schemas.microsoft.com/office/drawing/2014/main" id="{2A6D3F8F-AE3C-4CE0-BF8E-CE23074CF76D}"/>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6" name="Freeform: Shape 185">
                  <a:extLst>
                    <a:ext uri="{FF2B5EF4-FFF2-40B4-BE49-F238E27FC236}">
                      <a16:creationId xmlns:a16="http://schemas.microsoft.com/office/drawing/2014/main" id="{430C5BD3-5E4A-47FB-A2F6-93F9CEF348B2}"/>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7" name="Freeform: Shape 186">
                  <a:extLst>
                    <a:ext uri="{FF2B5EF4-FFF2-40B4-BE49-F238E27FC236}">
                      <a16:creationId xmlns:a16="http://schemas.microsoft.com/office/drawing/2014/main" id="{D9AA390B-F018-4FB4-B955-DC9515C97230}"/>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8" name="Freeform: Shape 187">
                  <a:extLst>
                    <a:ext uri="{FF2B5EF4-FFF2-40B4-BE49-F238E27FC236}">
                      <a16:creationId xmlns:a16="http://schemas.microsoft.com/office/drawing/2014/main" id="{715A2A75-4101-4153-ACD1-D6A46CE51CBA}"/>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9" name="Freeform: Shape 188">
                  <a:extLst>
                    <a:ext uri="{FF2B5EF4-FFF2-40B4-BE49-F238E27FC236}">
                      <a16:creationId xmlns:a16="http://schemas.microsoft.com/office/drawing/2014/main" id="{476EED7B-E573-4831-9778-9473A15C420F}"/>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0" name="Freeform: Shape 189">
                  <a:extLst>
                    <a:ext uri="{FF2B5EF4-FFF2-40B4-BE49-F238E27FC236}">
                      <a16:creationId xmlns:a16="http://schemas.microsoft.com/office/drawing/2014/main" id="{C87EE2FE-FE23-4470-A950-DC3F08C34AD7}"/>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1" name="Freeform: Shape 190">
                  <a:extLst>
                    <a:ext uri="{FF2B5EF4-FFF2-40B4-BE49-F238E27FC236}">
                      <a16:creationId xmlns:a16="http://schemas.microsoft.com/office/drawing/2014/main" id="{C4AC7E8C-4CE5-4DB1-BB56-DE72CA2B771D}"/>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2" name="Freeform: Shape 191">
                  <a:extLst>
                    <a:ext uri="{FF2B5EF4-FFF2-40B4-BE49-F238E27FC236}">
                      <a16:creationId xmlns:a16="http://schemas.microsoft.com/office/drawing/2014/main" id="{CA4257E9-365B-47EB-B39F-63E493BE1EBC}"/>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3" name="Freeform: Shape 192">
                  <a:extLst>
                    <a:ext uri="{FF2B5EF4-FFF2-40B4-BE49-F238E27FC236}">
                      <a16:creationId xmlns:a16="http://schemas.microsoft.com/office/drawing/2014/main" id="{B611F262-8A6A-4586-9CBD-2F8C43BE6923}"/>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164" name="Group 163">
                <a:extLst>
                  <a:ext uri="{FF2B5EF4-FFF2-40B4-BE49-F238E27FC236}">
                    <a16:creationId xmlns:a16="http://schemas.microsoft.com/office/drawing/2014/main" id="{6B766BEA-912C-4257-9653-1871C325D925}"/>
                  </a:ext>
                </a:extLst>
              </xdr:cNvPr>
              <xdr:cNvGrpSpPr/>
            </xdr:nvGrpSpPr>
            <xdr:grpSpPr>
              <a:xfrm>
                <a:off x="1744225" y="6590247"/>
                <a:ext cx="172680" cy="169356"/>
                <a:chOff x="5246544" y="2661039"/>
                <a:chExt cx="528834" cy="505485"/>
              </a:xfrm>
            </xdr:grpSpPr>
            <xdr:sp macro="" textlink="">
              <xdr:nvSpPr>
                <xdr:cNvPr id="165" name="Freeform: Shape 164">
                  <a:extLst>
                    <a:ext uri="{FF2B5EF4-FFF2-40B4-BE49-F238E27FC236}">
                      <a16:creationId xmlns:a16="http://schemas.microsoft.com/office/drawing/2014/main" id="{FAFCA4C5-8C7C-4889-B5F3-7EE833A321E9}"/>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6" name="Freeform: Shape 165">
                  <a:extLst>
                    <a:ext uri="{FF2B5EF4-FFF2-40B4-BE49-F238E27FC236}">
                      <a16:creationId xmlns:a16="http://schemas.microsoft.com/office/drawing/2014/main" id="{B06C6B11-B738-4CB3-8484-F07919481F73}"/>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7" name="Freeform: Shape 166">
                  <a:extLst>
                    <a:ext uri="{FF2B5EF4-FFF2-40B4-BE49-F238E27FC236}">
                      <a16:creationId xmlns:a16="http://schemas.microsoft.com/office/drawing/2014/main" id="{35AC2DEF-C1C2-4926-AED6-FB0FCCD1C373}"/>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8" name="Freeform: Shape 167">
                  <a:extLst>
                    <a:ext uri="{FF2B5EF4-FFF2-40B4-BE49-F238E27FC236}">
                      <a16:creationId xmlns:a16="http://schemas.microsoft.com/office/drawing/2014/main" id="{7EBBB6F1-D456-4885-BC40-C93D2A4E7FB7}"/>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9" name="Freeform: Shape 168">
                  <a:extLst>
                    <a:ext uri="{FF2B5EF4-FFF2-40B4-BE49-F238E27FC236}">
                      <a16:creationId xmlns:a16="http://schemas.microsoft.com/office/drawing/2014/main" id="{7780BB8B-2B68-4B84-A39D-E5BF52327EAC}"/>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0" name="Freeform: Shape 169">
                  <a:extLst>
                    <a:ext uri="{FF2B5EF4-FFF2-40B4-BE49-F238E27FC236}">
                      <a16:creationId xmlns:a16="http://schemas.microsoft.com/office/drawing/2014/main" id="{B1F50200-F804-4EAF-B8F6-EE8314063143}"/>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1" name="Freeform: Shape 170">
                  <a:extLst>
                    <a:ext uri="{FF2B5EF4-FFF2-40B4-BE49-F238E27FC236}">
                      <a16:creationId xmlns:a16="http://schemas.microsoft.com/office/drawing/2014/main" id="{F8D73F49-F038-4DCA-A3AE-865B8698F3D4}"/>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2" name="Freeform: Shape 171">
                  <a:extLst>
                    <a:ext uri="{FF2B5EF4-FFF2-40B4-BE49-F238E27FC236}">
                      <a16:creationId xmlns:a16="http://schemas.microsoft.com/office/drawing/2014/main" id="{4359E3E1-15C9-45B1-90C4-E5DF1D84CC30}"/>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3" name="Freeform: Shape 172">
                  <a:extLst>
                    <a:ext uri="{FF2B5EF4-FFF2-40B4-BE49-F238E27FC236}">
                      <a16:creationId xmlns:a16="http://schemas.microsoft.com/office/drawing/2014/main" id="{4B0D2FD8-9AFE-4E72-87EC-C7B5D2D3FD47}"/>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4" name="Freeform: Shape 173">
                  <a:extLst>
                    <a:ext uri="{FF2B5EF4-FFF2-40B4-BE49-F238E27FC236}">
                      <a16:creationId xmlns:a16="http://schemas.microsoft.com/office/drawing/2014/main" id="{C8E7337E-884D-4C01-8902-15C78C5191E9}"/>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5" name="Freeform: Shape 174">
                  <a:extLst>
                    <a:ext uri="{FF2B5EF4-FFF2-40B4-BE49-F238E27FC236}">
                      <a16:creationId xmlns:a16="http://schemas.microsoft.com/office/drawing/2014/main" id="{D45B3EFA-E522-417B-90C1-26EE4A93219D}"/>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6" name="Freeform: Shape 175">
                  <a:extLst>
                    <a:ext uri="{FF2B5EF4-FFF2-40B4-BE49-F238E27FC236}">
                      <a16:creationId xmlns:a16="http://schemas.microsoft.com/office/drawing/2014/main" id="{309051F8-EBD3-46D5-A675-09F22327E973}"/>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7" name="Freeform: Shape 176">
                  <a:extLst>
                    <a:ext uri="{FF2B5EF4-FFF2-40B4-BE49-F238E27FC236}">
                      <a16:creationId xmlns:a16="http://schemas.microsoft.com/office/drawing/2014/main" id="{1D12DC4B-7BEC-44F1-9581-CEEC7D6CDBC0}"/>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8" name="Freeform: Shape 177">
                  <a:extLst>
                    <a:ext uri="{FF2B5EF4-FFF2-40B4-BE49-F238E27FC236}">
                      <a16:creationId xmlns:a16="http://schemas.microsoft.com/office/drawing/2014/main" id="{166CF22F-7AD7-485C-9122-8BBD6ED3DCAF}"/>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9" name="Freeform: Shape 178">
                  <a:extLst>
                    <a:ext uri="{FF2B5EF4-FFF2-40B4-BE49-F238E27FC236}">
                      <a16:creationId xmlns:a16="http://schemas.microsoft.com/office/drawing/2014/main" id="{81B7898C-37F6-406C-99F7-C5B76C0DBF1F}"/>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0" name="Freeform: Shape 179">
                  <a:extLst>
                    <a:ext uri="{FF2B5EF4-FFF2-40B4-BE49-F238E27FC236}">
                      <a16:creationId xmlns:a16="http://schemas.microsoft.com/office/drawing/2014/main" id="{6D4A4A55-C66F-4057-848F-BDB2844CD2D4}"/>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1" name="Freeform: Shape 180">
                  <a:extLst>
                    <a:ext uri="{FF2B5EF4-FFF2-40B4-BE49-F238E27FC236}">
                      <a16:creationId xmlns:a16="http://schemas.microsoft.com/office/drawing/2014/main" id="{A3269706-02D7-4B00-A37A-ABE19A5B81E9}"/>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2" name="Freeform: Shape 181">
                  <a:extLst>
                    <a:ext uri="{FF2B5EF4-FFF2-40B4-BE49-F238E27FC236}">
                      <a16:creationId xmlns:a16="http://schemas.microsoft.com/office/drawing/2014/main" id="{EB5D69C6-A9F1-4B40-BC42-3DAA5F223BB9}"/>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3" name="Freeform: Shape 182">
                  <a:extLst>
                    <a:ext uri="{FF2B5EF4-FFF2-40B4-BE49-F238E27FC236}">
                      <a16:creationId xmlns:a16="http://schemas.microsoft.com/office/drawing/2014/main" id="{2DC0CB1E-36B4-482E-8F99-5B7A3E657FF5}"/>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158" name="Graphic 2" descr="Fir tree">
              <a:extLst>
                <a:ext uri="{FF2B5EF4-FFF2-40B4-BE49-F238E27FC236}">
                  <a16:creationId xmlns:a16="http://schemas.microsoft.com/office/drawing/2014/main" id="{12F94C75-9365-487D-AA06-33DFA5026C3D}"/>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159" name="Group 158">
              <a:extLst>
                <a:ext uri="{FF2B5EF4-FFF2-40B4-BE49-F238E27FC236}">
                  <a16:creationId xmlns:a16="http://schemas.microsoft.com/office/drawing/2014/main" id="{482ABE55-101C-479E-B9CB-2817C1B0C637}"/>
                </a:ext>
              </a:extLst>
            </xdr:cNvPr>
            <xdr:cNvGrpSpPr/>
          </xdr:nvGrpSpPr>
          <xdr:grpSpPr>
            <a:xfrm>
              <a:off x="1795937" y="2920347"/>
              <a:ext cx="234619" cy="153814"/>
              <a:chOff x="1834903" y="4357756"/>
              <a:chExt cx="234619" cy="153814"/>
            </a:xfrm>
          </xdr:grpSpPr>
          <xdr:pic>
            <xdr:nvPicPr>
              <xdr:cNvPr id="160" name="Graphic 159" descr="Deciduous tree with solid fill">
                <a:extLst>
                  <a:ext uri="{FF2B5EF4-FFF2-40B4-BE49-F238E27FC236}">
                    <a16:creationId xmlns:a16="http://schemas.microsoft.com/office/drawing/2014/main" id="{A7575A85-E6AB-4659-9D67-235D0D11D46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161" name="Graphic 160" descr="Deciduous tree with solid fill">
                <a:extLst>
                  <a:ext uri="{FF2B5EF4-FFF2-40B4-BE49-F238E27FC236}">
                    <a16:creationId xmlns:a16="http://schemas.microsoft.com/office/drawing/2014/main" id="{3DD39097-5720-48F5-91F0-4F2349A5E2D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xdr:from>
      <xdr:col>16</xdr:col>
      <xdr:colOff>12989</xdr:colOff>
      <xdr:row>10</xdr:row>
      <xdr:rowOff>181841</xdr:rowOff>
    </xdr:from>
    <xdr:to>
      <xdr:col>17</xdr:col>
      <xdr:colOff>100250</xdr:colOff>
      <xdr:row>19</xdr:row>
      <xdr:rowOff>186170</xdr:rowOff>
    </xdr:to>
    <xdr:grpSp>
      <xdr:nvGrpSpPr>
        <xdr:cNvPr id="199" name="Group 198">
          <a:extLst>
            <a:ext uri="{FF2B5EF4-FFF2-40B4-BE49-F238E27FC236}">
              <a16:creationId xmlns:a16="http://schemas.microsoft.com/office/drawing/2014/main" id="{6CEF6FE1-F8B6-44AE-B515-275C19C9AF5D}"/>
            </a:ext>
          </a:extLst>
        </xdr:cNvPr>
        <xdr:cNvGrpSpPr/>
      </xdr:nvGrpSpPr>
      <xdr:grpSpPr>
        <a:xfrm>
          <a:off x="13516077" y="2725576"/>
          <a:ext cx="569114" cy="1730035"/>
          <a:chOff x="1641671" y="2710297"/>
          <a:chExt cx="572170" cy="1718829"/>
        </a:xfrm>
      </xdr:grpSpPr>
      <xdr:pic>
        <xdr:nvPicPr>
          <xdr:cNvPr id="200" name="Picture 199">
            <a:extLst>
              <a:ext uri="{FF2B5EF4-FFF2-40B4-BE49-F238E27FC236}">
                <a16:creationId xmlns:a16="http://schemas.microsoft.com/office/drawing/2014/main" id="{E5DACFC3-D497-4774-B7CB-47085BE7556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1" name="Graphic 4" descr="Sustainability">
            <a:extLst>
              <a:ext uri="{FF2B5EF4-FFF2-40B4-BE49-F238E27FC236}">
                <a16:creationId xmlns:a16="http://schemas.microsoft.com/office/drawing/2014/main" id="{AD178F9B-7C7C-475B-9F4F-97918B0598D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202" name="Group 201">
            <a:extLst>
              <a:ext uri="{FF2B5EF4-FFF2-40B4-BE49-F238E27FC236}">
                <a16:creationId xmlns:a16="http://schemas.microsoft.com/office/drawing/2014/main" id="{2580A5FC-E36F-491F-A6BA-B5E84AC4E49B}"/>
              </a:ext>
            </a:extLst>
          </xdr:cNvPr>
          <xdr:cNvGrpSpPr/>
        </xdr:nvGrpSpPr>
        <xdr:grpSpPr>
          <a:xfrm>
            <a:off x="1641671" y="2920347"/>
            <a:ext cx="572170" cy="1139745"/>
            <a:chOff x="1641671" y="2920347"/>
            <a:chExt cx="572170" cy="1139745"/>
          </a:xfrm>
        </xdr:grpSpPr>
        <xdr:grpSp>
          <xdr:nvGrpSpPr>
            <xdr:cNvPr id="203" name="Group 202">
              <a:extLst>
                <a:ext uri="{FF2B5EF4-FFF2-40B4-BE49-F238E27FC236}">
                  <a16:creationId xmlns:a16="http://schemas.microsoft.com/office/drawing/2014/main" id="{E80DC2AC-C6C0-4DA8-B8EE-6F7FE22EADA7}"/>
                </a:ext>
              </a:extLst>
            </xdr:cNvPr>
            <xdr:cNvGrpSpPr/>
          </xdr:nvGrpSpPr>
          <xdr:grpSpPr>
            <a:xfrm>
              <a:off x="1743651" y="3094862"/>
              <a:ext cx="324687" cy="190299"/>
              <a:chOff x="6257925" y="3439792"/>
              <a:chExt cx="324687" cy="180784"/>
            </a:xfrm>
          </xdr:grpSpPr>
          <xdr:pic>
            <xdr:nvPicPr>
              <xdr:cNvPr id="246" name="Graphic 245" descr="Oil Barrel with solid fill">
                <a:extLst>
                  <a:ext uri="{FF2B5EF4-FFF2-40B4-BE49-F238E27FC236}">
                    <a16:creationId xmlns:a16="http://schemas.microsoft.com/office/drawing/2014/main" id="{AA5AD53A-CF50-4EB1-8D05-ADD726333FB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247" name="Graphic 246" descr="Oil Barrel with solid fill">
                <a:extLst>
                  <a:ext uri="{FF2B5EF4-FFF2-40B4-BE49-F238E27FC236}">
                    <a16:creationId xmlns:a16="http://schemas.microsoft.com/office/drawing/2014/main" id="{60AE30F2-735A-4744-B5A5-88796F1CBF0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204" name="Graphic 203" descr="Radioactive with solid fill">
              <a:extLst>
                <a:ext uri="{FF2B5EF4-FFF2-40B4-BE49-F238E27FC236}">
                  <a16:creationId xmlns:a16="http://schemas.microsoft.com/office/drawing/2014/main" id="{AD912F0D-75FD-4365-94F9-4EDB0522E83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205" name="Group 204">
              <a:extLst>
                <a:ext uri="{FF2B5EF4-FFF2-40B4-BE49-F238E27FC236}">
                  <a16:creationId xmlns:a16="http://schemas.microsoft.com/office/drawing/2014/main" id="{C076BEC6-3457-425A-B553-E5D96926D1BC}"/>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243" name="Freeform: Shape 242">
                <a:extLst>
                  <a:ext uri="{FF2B5EF4-FFF2-40B4-BE49-F238E27FC236}">
                    <a16:creationId xmlns:a16="http://schemas.microsoft.com/office/drawing/2014/main" id="{F0757DC2-370C-4312-9B7A-0612FE04782D}"/>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244" name="Freeform: Shape 243">
                <a:extLst>
                  <a:ext uri="{FF2B5EF4-FFF2-40B4-BE49-F238E27FC236}">
                    <a16:creationId xmlns:a16="http://schemas.microsoft.com/office/drawing/2014/main" id="{3E932FC5-714E-44CF-A8AE-D82A9D0929E2}"/>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245" name="Freeform: Shape 244">
                <a:extLst>
                  <a:ext uri="{FF2B5EF4-FFF2-40B4-BE49-F238E27FC236}">
                    <a16:creationId xmlns:a16="http://schemas.microsoft.com/office/drawing/2014/main" id="{8864BBC0-D8B2-451E-8602-45E3A312D1CE}"/>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206" name="Group 205">
              <a:extLst>
                <a:ext uri="{FF2B5EF4-FFF2-40B4-BE49-F238E27FC236}">
                  <a16:creationId xmlns:a16="http://schemas.microsoft.com/office/drawing/2014/main" id="{B46DA87A-2048-4E23-B6F2-F259576D6E42}"/>
                </a:ext>
              </a:extLst>
            </xdr:cNvPr>
            <xdr:cNvGrpSpPr/>
          </xdr:nvGrpSpPr>
          <xdr:grpSpPr>
            <a:xfrm>
              <a:off x="1641671" y="3850936"/>
              <a:ext cx="572170" cy="209156"/>
              <a:chOff x="1576728" y="6574220"/>
              <a:chExt cx="572170" cy="209156"/>
            </a:xfrm>
          </xdr:grpSpPr>
          <xdr:pic>
            <xdr:nvPicPr>
              <xdr:cNvPr id="211" name="Picture 210" descr="Outline geothermal energy icon isolated black Vector Image">
                <a:extLst>
                  <a:ext uri="{FF2B5EF4-FFF2-40B4-BE49-F238E27FC236}">
                    <a16:creationId xmlns:a16="http://schemas.microsoft.com/office/drawing/2014/main" id="{F1B1C99E-1F6B-4E08-A27D-25C006292FF6}"/>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212" name="Group 211">
                <a:extLst>
                  <a:ext uri="{FF2B5EF4-FFF2-40B4-BE49-F238E27FC236}">
                    <a16:creationId xmlns:a16="http://schemas.microsoft.com/office/drawing/2014/main" id="{B6943CC4-D5EF-48F8-8419-0D73E684D2EC}"/>
                  </a:ext>
                </a:extLst>
              </xdr:cNvPr>
              <xdr:cNvGrpSpPr/>
            </xdr:nvGrpSpPr>
            <xdr:grpSpPr>
              <a:xfrm>
                <a:off x="1576728" y="6605260"/>
                <a:ext cx="139401" cy="164013"/>
                <a:chOff x="6140932" y="3337168"/>
                <a:chExt cx="752033" cy="877177"/>
              </a:xfrm>
            </xdr:grpSpPr>
            <xdr:sp macro="" textlink="">
              <xdr:nvSpPr>
                <xdr:cNvPr id="233" name="Freeform: Shape 232">
                  <a:extLst>
                    <a:ext uri="{FF2B5EF4-FFF2-40B4-BE49-F238E27FC236}">
                      <a16:creationId xmlns:a16="http://schemas.microsoft.com/office/drawing/2014/main" id="{20A52F92-993F-4FFB-9C60-50685AC4B3CE}"/>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4" name="Freeform: Shape 233">
                  <a:extLst>
                    <a:ext uri="{FF2B5EF4-FFF2-40B4-BE49-F238E27FC236}">
                      <a16:creationId xmlns:a16="http://schemas.microsoft.com/office/drawing/2014/main" id="{521A0D7D-797C-48A7-94A6-F20771C0C3F4}"/>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5" name="Freeform: Shape 234">
                  <a:extLst>
                    <a:ext uri="{FF2B5EF4-FFF2-40B4-BE49-F238E27FC236}">
                      <a16:creationId xmlns:a16="http://schemas.microsoft.com/office/drawing/2014/main" id="{7B641743-CA9B-4918-B2BE-64AE27D6B715}"/>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6" name="Freeform: Shape 235">
                  <a:extLst>
                    <a:ext uri="{FF2B5EF4-FFF2-40B4-BE49-F238E27FC236}">
                      <a16:creationId xmlns:a16="http://schemas.microsoft.com/office/drawing/2014/main" id="{B418D72E-0D1C-49D2-863E-CDC9F589BB0D}"/>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7" name="Freeform: Shape 236">
                  <a:extLst>
                    <a:ext uri="{FF2B5EF4-FFF2-40B4-BE49-F238E27FC236}">
                      <a16:creationId xmlns:a16="http://schemas.microsoft.com/office/drawing/2014/main" id="{F25E6C98-A8A8-45FC-996F-742F9ADECFD9}"/>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8" name="Freeform: Shape 237">
                  <a:extLst>
                    <a:ext uri="{FF2B5EF4-FFF2-40B4-BE49-F238E27FC236}">
                      <a16:creationId xmlns:a16="http://schemas.microsoft.com/office/drawing/2014/main" id="{40374C4A-5ED5-4B50-A0BE-B3689ACBF3D6}"/>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9" name="Freeform: Shape 238">
                  <a:extLst>
                    <a:ext uri="{FF2B5EF4-FFF2-40B4-BE49-F238E27FC236}">
                      <a16:creationId xmlns:a16="http://schemas.microsoft.com/office/drawing/2014/main" id="{62D77D09-BCF1-499E-9E30-8571DF3A7313}"/>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0" name="Freeform: Shape 239">
                  <a:extLst>
                    <a:ext uri="{FF2B5EF4-FFF2-40B4-BE49-F238E27FC236}">
                      <a16:creationId xmlns:a16="http://schemas.microsoft.com/office/drawing/2014/main" id="{7B2D1D17-EEAB-4471-B177-B0254C3B597B}"/>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1" name="Freeform: Shape 240">
                  <a:extLst>
                    <a:ext uri="{FF2B5EF4-FFF2-40B4-BE49-F238E27FC236}">
                      <a16:creationId xmlns:a16="http://schemas.microsoft.com/office/drawing/2014/main" id="{36347442-6DDB-48DA-9E70-F43FF40AE934}"/>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2" name="Freeform: Shape 241">
                  <a:extLst>
                    <a:ext uri="{FF2B5EF4-FFF2-40B4-BE49-F238E27FC236}">
                      <a16:creationId xmlns:a16="http://schemas.microsoft.com/office/drawing/2014/main" id="{94E9156C-5484-41A9-80E7-F279C0001725}"/>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213" name="Group 212">
                <a:extLst>
                  <a:ext uri="{FF2B5EF4-FFF2-40B4-BE49-F238E27FC236}">
                    <a16:creationId xmlns:a16="http://schemas.microsoft.com/office/drawing/2014/main" id="{9FD5F433-D4AA-456A-B1A6-DA56CD521FBB}"/>
                  </a:ext>
                </a:extLst>
              </xdr:cNvPr>
              <xdr:cNvGrpSpPr/>
            </xdr:nvGrpSpPr>
            <xdr:grpSpPr>
              <a:xfrm>
                <a:off x="1744225" y="6590247"/>
                <a:ext cx="172680" cy="169356"/>
                <a:chOff x="5246544" y="2661039"/>
                <a:chExt cx="528834" cy="505485"/>
              </a:xfrm>
            </xdr:grpSpPr>
            <xdr:sp macro="" textlink="">
              <xdr:nvSpPr>
                <xdr:cNvPr id="214" name="Freeform: Shape 213">
                  <a:extLst>
                    <a:ext uri="{FF2B5EF4-FFF2-40B4-BE49-F238E27FC236}">
                      <a16:creationId xmlns:a16="http://schemas.microsoft.com/office/drawing/2014/main" id="{881B9F49-5835-49C8-93CD-0BFEF59C8786}"/>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5" name="Freeform: Shape 214">
                  <a:extLst>
                    <a:ext uri="{FF2B5EF4-FFF2-40B4-BE49-F238E27FC236}">
                      <a16:creationId xmlns:a16="http://schemas.microsoft.com/office/drawing/2014/main" id="{21930479-3D48-43F4-8207-3A5FF2AF762D}"/>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6" name="Freeform: Shape 215">
                  <a:extLst>
                    <a:ext uri="{FF2B5EF4-FFF2-40B4-BE49-F238E27FC236}">
                      <a16:creationId xmlns:a16="http://schemas.microsoft.com/office/drawing/2014/main" id="{376634D3-F47E-4AF8-9812-86A070BD8341}"/>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7" name="Freeform: Shape 216">
                  <a:extLst>
                    <a:ext uri="{FF2B5EF4-FFF2-40B4-BE49-F238E27FC236}">
                      <a16:creationId xmlns:a16="http://schemas.microsoft.com/office/drawing/2014/main" id="{3C07FC2E-E20E-4171-BB7B-D0D346AC3B91}"/>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8" name="Freeform: Shape 217">
                  <a:extLst>
                    <a:ext uri="{FF2B5EF4-FFF2-40B4-BE49-F238E27FC236}">
                      <a16:creationId xmlns:a16="http://schemas.microsoft.com/office/drawing/2014/main" id="{C9D40A3A-16AE-49F1-B030-2299F911016E}"/>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9" name="Freeform: Shape 218">
                  <a:extLst>
                    <a:ext uri="{FF2B5EF4-FFF2-40B4-BE49-F238E27FC236}">
                      <a16:creationId xmlns:a16="http://schemas.microsoft.com/office/drawing/2014/main" id="{FA28DE3E-54F8-4DA3-8709-141F0AAA1818}"/>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0" name="Freeform: Shape 219">
                  <a:extLst>
                    <a:ext uri="{FF2B5EF4-FFF2-40B4-BE49-F238E27FC236}">
                      <a16:creationId xmlns:a16="http://schemas.microsoft.com/office/drawing/2014/main" id="{452DAC66-9BFD-49B2-BBED-D7A4A41D94D7}"/>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1" name="Freeform: Shape 220">
                  <a:extLst>
                    <a:ext uri="{FF2B5EF4-FFF2-40B4-BE49-F238E27FC236}">
                      <a16:creationId xmlns:a16="http://schemas.microsoft.com/office/drawing/2014/main" id="{57EEBAC0-73BB-4632-9F94-94BC64D35D5C}"/>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2" name="Freeform: Shape 221">
                  <a:extLst>
                    <a:ext uri="{FF2B5EF4-FFF2-40B4-BE49-F238E27FC236}">
                      <a16:creationId xmlns:a16="http://schemas.microsoft.com/office/drawing/2014/main" id="{8FD7F608-BF14-46E6-9A36-FA50809986B2}"/>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3" name="Freeform: Shape 222">
                  <a:extLst>
                    <a:ext uri="{FF2B5EF4-FFF2-40B4-BE49-F238E27FC236}">
                      <a16:creationId xmlns:a16="http://schemas.microsoft.com/office/drawing/2014/main" id="{88BD0608-95B2-4C72-8A55-FE3F8BB312A0}"/>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4" name="Freeform: Shape 223">
                  <a:extLst>
                    <a:ext uri="{FF2B5EF4-FFF2-40B4-BE49-F238E27FC236}">
                      <a16:creationId xmlns:a16="http://schemas.microsoft.com/office/drawing/2014/main" id="{90A57135-6CC1-4638-9C83-DAD92D320275}"/>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5" name="Freeform: Shape 224">
                  <a:extLst>
                    <a:ext uri="{FF2B5EF4-FFF2-40B4-BE49-F238E27FC236}">
                      <a16:creationId xmlns:a16="http://schemas.microsoft.com/office/drawing/2014/main" id="{4B8B823B-BCD6-453B-AFE7-0A232C83A335}"/>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6" name="Freeform: Shape 225">
                  <a:extLst>
                    <a:ext uri="{FF2B5EF4-FFF2-40B4-BE49-F238E27FC236}">
                      <a16:creationId xmlns:a16="http://schemas.microsoft.com/office/drawing/2014/main" id="{4406AB55-7634-4664-944A-05560077F97C}"/>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7" name="Freeform: Shape 226">
                  <a:extLst>
                    <a:ext uri="{FF2B5EF4-FFF2-40B4-BE49-F238E27FC236}">
                      <a16:creationId xmlns:a16="http://schemas.microsoft.com/office/drawing/2014/main" id="{14C4D631-B03E-420C-BD3B-113A740AA227}"/>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8" name="Freeform: Shape 227">
                  <a:extLst>
                    <a:ext uri="{FF2B5EF4-FFF2-40B4-BE49-F238E27FC236}">
                      <a16:creationId xmlns:a16="http://schemas.microsoft.com/office/drawing/2014/main" id="{CA2485FC-4906-4377-AD1A-F07B144A2AF2}"/>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9" name="Freeform: Shape 228">
                  <a:extLst>
                    <a:ext uri="{FF2B5EF4-FFF2-40B4-BE49-F238E27FC236}">
                      <a16:creationId xmlns:a16="http://schemas.microsoft.com/office/drawing/2014/main" id="{C8CA0452-D845-4AFF-9529-FA154CD8959B}"/>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0" name="Freeform: Shape 229">
                  <a:extLst>
                    <a:ext uri="{FF2B5EF4-FFF2-40B4-BE49-F238E27FC236}">
                      <a16:creationId xmlns:a16="http://schemas.microsoft.com/office/drawing/2014/main" id="{4AAC2FB1-26DA-4903-ACC8-471478B6D1BC}"/>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1" name="Freeform: Shape 230">
                  <a:extLst>
                    <a:ext uri="{FF2B5EF4-FFF2-40B4-BE49-F238E27FC236}">
                      <a16:creationId xmlns:a16="http://schemas.microsoft.com/office/drawing/2014/main" id="{E06BE1D8-F250-4E43-9AF6-467F1BF0045A}"/>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2" name="Freeform: Shape 231">
                  <a:extLst>
                    <a:ext uri="{FF2B5EF4-FFF2-40B4-BE49-F238E27FC236}">
                      <a16:creationId xmlns:a16="http://schemas.microsoft.com/office/drawing/2014/main" id="{ED9A95E2-DC37-4162-8E5B-3236111BB62F}"/>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207" name="Graphic 2" descr="Fir tree">
              <a:extLst>
                <a:ext uri="{FF2B5EF4-FFF2-40B4-BE49-F238E27FC236}">
                  <a16:creationId xmlns:a16="http://schemas.microsoft.com/office/drawing/2014/main" id="{A0B0EFAB-A171-4EB1-A172-2816EE9AC1AF}"/>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208" name="Group 207">
              <a:extLst>
                <a:ext uri="{FF2B5EF4-FFF2-40B4-BE49-F238E27FC236}">
                  <a16:creationId xmlns:a16="http://schemas.microsoft.com/office/drawing/2014/main" id="{971409D9-8967-48DA-96C7-053C9B63CF22}"/>
                </a:ext>
              </a:extLst>
            </xdr:cNvPr>
            <xdr:cNvGrpSpPr/>
          </xdr:nvGrpSpPr>
          <xdr:grpSpPr>
            <a:xfrm>
              <a:off x="1795937" y="2920347"/>
              <a:ext cx="234619" cy="153814"/>
              <a:chOff x="1834903" y="4357756"/>
              <a:chExt cx="234619" cy="153814"/>
            </a:xfrm>
          </xdr:grpSpPr>
          <xdr:pic>
            <xdr:nvPicPr>
              <xdr:cNvPr id="209" name="Graphic 208" descr="Deciduous tree with solid fill">
                <a:extLst>
                  <a:ext uri="{FF2B5EF4-FFF2-40B4-BE49-F238E27FC236}">
                    <a16:creationId xmlns:a16="http://schemas.microsoft.com/office/drawing/2014/main" id="{9C5EA7DE-8475-4A98-8B7F-BB1E7BC7491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210" name="Graphic 209" descr="Deciduous tree with solid fill">
                <a:extLst>
                  <a:ext uri="{FF2B5EF4-FFF2-40B4-BE49-F238E27FC236}">
                    <a16:creationId xmlns:a16="http://schemas.microsoft.com/office/drawing/2014/main" id="{E92FF62C-5C33-4FA5-A2ED-9F0EF6F32FB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xdr:from>
      <xdr:col>21</xdr:col>
      <xdr:colOff>31173</xdr:colOff>
      <xdr:row>10</xdr:row>
      <xdr:rowOff>187037</xdr:rowOff>
    </xdr:from>
    <xdr:to>
      <xdr:col>22</xdr:col>
      <xdr:colOff>118434</xdr:colOff>
      <xdr:row>20</xdr:row>
      <xdr:rowOff>866</xdr:rowOff>
    </xdr:to>
    <xdr:grpSp>
      <xdr:nvGrpSpPr>
        <xdr:cNvPr id="248" name="Group 247">
          <a:extLst>
            <a:ext uri="{FF2B5EF4-FFF2-40B4-BE49-F238E27FC236}">
              <a16:creationId xmlns:a16="http://schemas.microsoft.com/office/drawing/2014/main" id="{6F403D79-2228-41FD-916F-8A25299ED937}"/>
            </a:ext>
          </a:extLst>
        </xdr:cNvPr>
        <xdr:cNvGrpSpPr/>
      </xdr:nvGrpSpPr>
      <xdr:grpSpPr>
        <a:xfrm>
          <a:off x="17579585" y="2730772"/>
          <a:ext cx="569114" cy="1741241"/>
          <a:chOff x="1641671" y="2710297"/>
          <a:chExt cx="572170" cy="1718829"/>
        </a:xfrm>
      </xdr:grpSpPr>
      <xdr:pic>
        <xdr:nvPicPr>
          <xdr:cNvPr id="249" name="Picture 248">
            <a:extLst>
              <a:ext uri="{FF2B5EF4-FFF2-40B4-BE49-F238E27FC236}">
                <a16:creationId xmlns:a16="http://schemas.microsoft.com/office/drawing/2014/main" id="{1D4DBDCA-F289-4CEA-8D7B-9DBAB555912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0" name="Graphic 4" descr="Sustainability">
            <a:extLst>
              <a:ext uri="{FF2B5EF4-FFF2-40B4-BE49-F238E27FC236}">
                <a16:creationId xmlns:a16="http://schemas.microsoft.com/office/drawing/2014/main" id="{92E6F529-D218-4AAB-B26C-3F75FE57C11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251" name="Group 250">
            <a:extLst>
              <a:ext uri="{FF2B5EF4-FFF2-40B4-BE49-F238E27FC236}">
                <a16:creationId xmlns:a16="http://schemas.microsoft.com/office/drawing/2014/main" id="{835B237B-16FD-476E-A5F8-854E45D946E3}"/>
              </a:ext>
            </a:extLst>
          </xdr:cNvPr>
          <xdr:cNvGrpSpPr/>
        </xdr:nvGrpSpPr>
        <xdr:grpSpPr>
          <a:xfrm>
            <a:off x="1641671" y="2920347"/>
            <a:ext cx="572170" cy="1139745"/>
            <a:chOff x="1641671" y="2920347"/>
            <a:chExt cx="572170" cy="1139745"/>
          </a:xfrm>
        </xdr:grpSpPr>
        <xdr:grpSp>
          <xdr:nvGrpSpPr>
            <xdr:cNvPr id="252" name="Group 251">
              <a:extLst>
                <a:ext uri="{FF2B5EF4-FFF2-40B4-BE49-F238E27FC236}">
                  <a16:creationId xmlns:a16="http://schemas.microsoft.com/office/drawing/2014/main" id="{12674421-E506-46E8-BD45-EF005DD97048}"/>
                </a:ext>
              </a:extLst>
            </xdr:cNvPr>
            <xdr:cNvGrpSpPr/>
          </xdr:nvGrpSpPr>
          <xdr:grpSpPr>
            <a:xfrm>
              <a:off x="1743651" y="3094862"/>
              <a:ext cx="324687" cy="190299"/>
              <a:chOff x="6257925" y="3439792"/>
              <a:chExt cx="324687" cy="180784"/>
            </a:xfrm>
          </xdr:grpSpPr>
          <xdr:pic>
            <xdr:nvPicPr>
              <xdr:cNvPr id="295" name="Graphic 294" descr="Oil Barrel with solid fill">
                <a:extLst>
                  <a:ext uri="{FF2B5EF4-FFF2-40B4-BE49-F238E27FC236}">
                    <a16:creationId xmlns:a16="http://schemas.microsoft.com/office/drawing/2014/main" id="{D6E0E764-BB3C-4BFC-847F-7802B41834C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296" name="Graphic 295" descr="Oil Barrel with solid fill">
                <a:extLst>
                  <a:ext uri="{FF2B5EF4-FFF2-40B4-BE49-F238E27FC236}">
                    <a16:creationId xmlns:a16="http://schemas.microsoft.com/office/drawing/2014/main" id="{7103878E-284B-4581-9837-8D6A7885166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253" name="Graphic 252" descr="Radioactive with solid fill">
              <a:extLst>
                <a:ext uri="{FF2B5EF4-FFF2-40B4-BE49-F238E27FC236}">
                  <a16:creationId xmlns:a16="http://schemas.microsoft.com/office/drawing/2014/main" id="{DE9851B8-EBC1-4D96-996B-BDFC93C4931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254" name="Group 253">
              <a:extLst>
                <a:ext uri="{FF2B5EF4-FFF2-40B4-BE49-F238E27FC236}">
                  <a16:creationId xmlns:a16="http://schemas.microsoft.com/office/drawing/2014/main" id="{5E032E49-7A43-4FB4-A0C2-100AB93AA323}"/>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292" name="Freeform: Shape 291">
                <a:extLst>
                  <a:ext uri="{FF2B5EF4-FFF2-40B4-BE49-F238E27FC236}">
                    <a16:creationId xmlns:a16="http://schemas.microsoft.com/office/drawing/2014/main" id="{CEBE0C93-C8BD-4011-AC6C-72F60083DD27}"/>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293" name="Freeform: Shape 292">
                <a:extLst>
                  <a:ext uri="{FF2B5EF4-FFF2-40B4-BE49-F238E27FC236}">
                    <a16:creationId xmlns:a16="http://schemas.microsoft.com/office/drawing/2014/main" id="{06B803E3-4B57-4FA1-9787-0B48C128A4BA}"/>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294" name="Freeform: Shape 293">
                <a:extLst>
                  <a:ext uri="{FF2B5EF4-FFF2-40B4-BE49-F238E27FC236}">
                    <a16:creationId xmlns:a16="http://schemas.microsoft.com/office/drawing/2014/main" id="{82D31658-E4A8-4EB2-AA3A-03D380B63FB0}"/>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255" name="Group 254">
              <a:extLst>
                <a:ext uri="{FF2B5EF4-FFF2-40B4-BE49-F238E27FC236}">
                  <a16:creationId xmlns:a16="http://schemas.microsoft.com/office/drawing/2014/main" id="{3FD8D739-A8B7-4EED-A8C4-3421AF6DB581}"/>
                </a:ext>
              </a:extLst>
            </xdr:cNvPr>
            <xdr:cNvGrpSpPr/>
          </xdr:nvGrpSpPr>
          <xdr:grpSpPr>
            <a:xfrm>
              <a:off x="1641671" y="3850936"/>
              <a:ext cx="572170" cy="209156"/>
              <a:chOff x="1576728" y="6574220"/>
              <a:chExt cx="572170" cy="209156"/>
            </a:xfrm>
          </xdr:grpSpPr>
          <xdr:pic>
            <xdr:nvPicPr>
              <xdr:cNvPr id="260" name="Picture 259" descr="Outline geothermal energy icon isolated black Vector Image">
                <a:extLst>
                  <a:ext uri="{FF2B5EF4-FFF2-40B4-BE49-F238E27FC236}">
                    <a16:creationId xmlns:a16="http://schemas.microsoft.com/office/drawing/2014/main" id="{B39C50EC-2CDC-48B0-AC1D-B3ADBF0CA8B4}"/>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261" name="Group 260">
                <a:extLst>
                  <a:ext uri="{FF2B5EF4-FFF2-40B4-BE49-F238E27FC236}">
                    <a16:creationId xmlns:a16="http://schemas.microsoft.com/office/drawing/2014/main" id="{599D5057-D1BB-44F9-8EE2-5E9003A8FA4D}"/>
                  </a:ext>
                </a:extLst>
              </xdr:cNvPr>
              <xdr:cNvGrpSpPr/>
            </xdr:nvGrpSpPr>
            <xdr:grpSpPr>
              <a:xfrm>
                <a:off x="1576728" y="6605260"/>
                <a:ext cx="139401" cy="164013"/>
                <a:chOff x="6140932" y="3337168"/>
                <a:chExt cx="752033" cy="877177"/>
              </a:xfrm>
            </xdr:grpSpPr>
            <xdr:sp macro="" textlink="">
              <xdr:nvSpPr>
                <xdr:cNvPr id="282" name="Freeform: Shape 281">
                  <a:extLst>
                    <a:ext uri="{FF2B5EF4-FFF2-40B4-BE49-F238E27FC236}">
                      <a16:creationId xmlns:a16="http://schemas.microsoft.com/office/drawing/2014/main" id="{C31C9FD9-FF5D-4962-A775-7EDCC737ADD3}"/>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3" name="Freeform: Shape 282">
                  <a:extLst>
                    <a:ext uri="{FF2B5EF4-FFF2-40B4-BE49-F238E27FC236}">
                      <a16:creationId xmlns:a16="http://schemas.microsoft.com/office/drawing/2014/main" id="{AA46A9B4-027D-4A4A-9FF4-F16035965B3E}"/>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4" name="Freeform: Shape 283">
                  <a:extLst>
                    <a:ext uri="{FF2B5EF4-FFF2-40B4-BE49-F238E27FC236}">
                      <a16:creationId xmlns:a16="http://schemas.microsoft.com/office/drawing/2014/main" id="{EE0F461A-9BCB-4502-9BC0-0E9876238460}"/>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5" name="Freeform: Shape 284">
                  <a:extLst>
                    <a:ext uri="{FF2B5EF4-FFF2-40B4-BE49-F238E27FC236}">
                      <a16:creationId xmlns:a16="http://schemas.microsoft.com/office/drawing/2014/main" id="{6260C240-DC53-4A74-A255-AB400C9649C7}"/>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6" name="Freeform: Shape 285">
                  <a:extLst>
                    <a:ext uri="{FF2B5EF4-FFF2-40B4-BE49-F238E27FC236}">
                      <a16:creationId xmlns:a16="http://schemas.microsoft.com/office/drawing/2014/main" id="{26CD07BB-DA89-4424-B33A-84863C73A682}"/>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7" name="Freeform: Shape 286">
                  <a:extLst>
                    <a:ext uri="{FF2B5EF4-FFF2-40B4-BE49-F238E27FC236}">
                      <a16:creationId xmlns:a16="http://schemas.microsoft.com/office/drawing/2014/main" id="{B683D526-F341-4D36-84F6-B01073821BEB}"/>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8" name="Freeform: Shape 287">
                  <a:extLst>
                    <a:ext uri="{FF2B5EF4-FFF2-40B4-BE49-F238E27FC236}">
                      <a16:creationId xmlns:a16="http://schemas.microsoft.com/office/drawing/2014/main" id="{9668AAD0-7807-444F-9F25-3A5E4E6D70FD}"/>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9" name="Freeform: Shape 288">
                  <a:extLst>
                    <a:ext uri="{FF2B5EF4-FFF2-40B4-BE49-F238E27FC236}">
                      <a16:creationId xmlns:a16="http://schemas.microsoft.com/office/drawing/2014/main" id="{B1D65809-B834-4807-BE18-C54AD199F3FB}"/>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90" name="Freeform: Shape 289">
                  <a:extLst>
                    <a:ext uri="{FF2B5EF4-FFF2-40B4-BE49-F238E27FC236}">
                      <a16:creationId xmlns:a16="http://schemas.microsoft.com/office/drawing/2014/main" id="{DCA4A82D-772A-4FE4-AD4E-DC36189E6C32}"/>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91" name="Freeform: Shape 290">
                  <a:extLst>
                    <a:ext uri="{FF2B5EF4-FFF2-40B4-BE49-F238E27FC236}">
                      <a16:creationId xmlns:a16="http://schemas.microsoft.com/office/drawing/2014/main" id="{001843CB-4006-475E-8F7E-4F9762A596D8}"/>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262" name="Group 261">
                <a:extLst>
                  <a:ext uri="{FF2B5EF4-FFF2-40B4-BE49-F238E27FC236}">
                    <a16:creationId xmlns:a16="http://schemas.microsoft.com/office/drawing/2014/main" id="{5BCC1593-C117-410A-BBA6-E8E621618F07}"/>
                  </a:ext>
                </a:extLst>
              </xdr:cNvPr>
              <xdr:cNvGrpSpPr/>
            </xdr:nvGrpSpPr>
            <xdr:grpSpPr>
              <a:xfrm>
                <a:off x="1744225" y="6590247"/>
                <a:ext cx="172680" cy="169356"/>
                <a:chOff x="5246544" y="2661039"/>
                <a:chExt cx="528834" cy="505485"/>
              </a:xfrm>
            </xdr:grpSpPr>
            <xdr:sp macro="" textlink="">
              <xdr:nvSpPr>
                <xdr:cNvPr id="263" name="Freeform: Shape 262">
                  <a:extLst>
                    <a:ext uri="{FF2B5EF4-FFF2-40B4-BE49-F238E27FC236}">
                      <a16:creationId xmlns:a16="http://schemas.microsoft.com/office/drawing/2014/main" id="{324562F9-A116-46C3-8E47-93CA27167097}"/>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4" name="Freeform: Shape 263">
                  <a:extLst>
                    <a:ext uri="{FF2B5EF4-FFF2-40B4-BE49-F238E27FC236}">
                      <a16:creationId xmlns:a16="http://schemas.microsoft.com/office/drawing/2014/main" id="{B50C608D-8718-415A-B6DB-2C87A3561408}"/>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5" name="Freeform: Shape 264">
                  <a:extLst>
                    <a:ext uri="{FF2B5EF4-FFF2-40B4-BE49-F238E27FC236}">
                      <a16:creationId xmlns:a16="http://schemas.microsoft.com/office/drawing/2014/main" id="{1A44B891-5CCC-44A2-9323-EEE457BA6117}"/>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6" name="Freeform: Shape 265">
                  <a:extLst>
                    <a:ext uri="{FF2B5EF4-FFF2-40B4-BE49-F238E27FC236}">
                      <a16:creationId xmlns:a16="http://schemas.microsoft.com/office/drawing/2014/main" id="{2ED565BF-4053-4A15-B73F-186F792D593A}"/>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7" name="Freeform: Shape 266">
                  <a:extLst>
                    <a:ext uri="{FF2B5EF4-FFF2-40B4-BE49-F238E27FC236}">
                      <a16:creationId xmlns:a16="http://schemas.microsoft.com/office/drawing/2014/main" id="{2C7F8F54-6CFD-4825-AEAB-F986A51F3F64}"/>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8" name="Freeform: Shape 267">
                  <a:extLst>
                    <a:ext uri="{FF2B5EF4-FFF2-40B4-BE49-F238E27FC236}">
                      <a16:creationId xmlns:a16="http://schemas.microsoft.com/office/drawing/2014/main" id="{3A951BC7-30DC-444F-BE9C-D579EBF009BC}"/>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9" name="Freeform: Shape 268">
                  <a:extLst>
                    <a:ext uri="{FF2B5EF4-FFF2-40B4-BE49-F238E27FC236}">
                      <a16:creationId xmlns:a16="http://schemas.microsoft.com/office/drawing/2014/main" id="{9FE9346F-F4C0-4C97-A3A2-7A2B86019B36}"/>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0" name="Freeform: Shape 269">
                  <a:extLst>
                    <a:ext uri="{FF2B5EF4-FFF2-40B4-BE49-F238E27FC236}">
                      <a16:creationId xmlns:a16="http://schemas.microsoft.com/office/drawing/2014/main" id="{CAD305E8-0BE4-4795-8536-9F277322CECE}"/>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1" name="Freeform: Shape 270">
                  <a:extLst>
                    <a:ext uri="{FF2B5EF4-FFF2-40B4-BE49-F238E27FC236}">
                      <a16:creationId xmlns:a16="http://schemas.microsoft.com/office/drawing/2014/main" id="{A97200A8-67ED-44BC-B83B-1793F0CC7A9A}"/>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2" name="Freeform: Shape 271">
                  <a:extLst>
                    <a:ext uri="{FF2B5EF4-FFF2-40B4-BE49-F238E27FC236}">
                      <a16:creationId xmlns:a16="http://schemas.microsoft.com/office/drawing/2014/main" id="{2AB08259-30EE-447A-B4BB-08E9CB4DB3C3}"/>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3" name="Freeform: Shape 272">
                  <a:extLst>
                    <a:ext uri="{FF2B5EF4-FFF2-40B4-BE49-F238E27FC236}">
                      <a16:creationId xmlns:a16="http://schemas.microsoft.com/office/drawing/2014/main" id="{FA1C87F6-0813-40F3-BF24-8723F0EC4324}"/>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4" name="Freeform: Shape 273">
                  <a:extLst>
                    <a:ext uri="{FF2B5EF4-FFF2-40B4-BE49-F238E27FC236}">
                      <a16:creationId xmlns:a16="http://schemas.microsoft.com/office/drawing/2014/main" id="{ECF09B69-8AC4-485F-AF7A-06124336AA24}"/>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5" name="Freeform: Shape 274">
                  <a:extLst>
                    <a:ext uri="{FF2B5EF4-FFF2-40B4-BE49-F238E27FC236}">
                      <a16:creationId xmlns:a16="http://schemas.microsoft.com/office/drawing/2014/main" id="{CE7CFCA5-40DA-41E7-8614-68A93E13E82B}"/>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6" name="Freeform: Shape 275">
                  <a:extLst>
                    <a:ext uri="{FF2B5EF4-FFF2-40B4-BE49-F238E27FC236}">
                      <a16:creationId xmlns:a16="http://schemas.microsoft.com/office/drawing/2014/main" id="{E2D4222D-C283-412F-A7D6-D6F279D25D9B}"/>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7" name="Freeform: Shape 276">
                  <a:extLst>
                    <a:ext uri="{FF2B5EF4-FFF2-40B4-BE49-F238E27FC236}">
                      <a16:creationId xmlns:a16="http://schemas.microsoft.com/office/drawing/2014/main" id="{0AEC6DF2-A77F-4612-9054-79FDBF6EACA5}"/>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8" name="Freeform: Shape 277">
                  <a:extLst>
                    <a:ext uri="{FF2B5EF4-FFF2-40B4-BE49-F238E27FC236}">
                      <a16:creationId xmlns:a16="http://schemas.microsoft.com/office/drawing/2014/main" id="{D07ED30E-E947-41BF-8BC6-5F61B7916B1F}"/>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9" name="Freeform: Shape 278">
                  <a:extLst>
                    <a:ext uri="{FF2B5EF4-FFF2-40B4-BE49-F238E27FC236}">
                      <a16:creationId xmlns:a16="http://schemas.microsoft.com/office/drawing/2014/main" id="{D4F42AE8-CE7C-402D-A909-32801DAD41CA}"/>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0" name="Freeform: Shape 279">
                  <a:extLst>
                    <a:ext uri="{FF2B5EF4-FFF2-40B4-BE49-F238E27FC236}">
                      <a16:creationId xmlns:a16="http://schemas.microsoft.com/office/drawing/2014/main" id="{BC75F254-BC6D-4477-9819-39F615616BE0}"/>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1" name="Freeform: Shape 280">
                  <a:extLst>
                    <a:ext uri="{FF2B5EF4-FFF2-40B4-BE49-F238E27FC236}">
                      <a16:creationId xmlns:a16="http://schemas.microsoft.com/office/drawing/2014/main" id="{0333BE0E-0BDA-45D1-B8E3-660389554C7F}"/>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256" name="Graphic 2" descr="Fir tree">
              <a:extLst>
                <a:ext uri="{FF2B5EF4-FFF2-40B4-BE49-F238E27FC236}">
                  <a16:creationId xmlns:a16="http://schemas.microsoft.com/office/drawing/2014/main" id="{B13F3146-73D9-47A4-890B-FB986440D3CA}"/>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257" name="Group 256">
              <a:extLst>
                <a:ext uri="{FF2B5EF4-FFF2-40B4-BE49-F238E27FC236}">
                  <a16:creationId xmlns:a16="http://schemas.microsoft.com/office/drawing/2014/main" id="{8D0795AD-3676-49DD-8EA4-C4256FC7CA1F}"/>
                </a:ext>
              </a:extLst>
            </xdr:cNvPr>
            <xdr:cNvGrpSpPr/>
          </xdr:nvGrpSpPr>
          <xdr:grpSpPr>
            <a:xfrm>
              <a:off x="1795937" y="2920347"/>
              <a:ext cx="234619" cy="153814"/>
              <a:chOff x="1834903" y="4357756"/>
              <a:chExt cx="234619" cy="153814"/>
            </a:xfrm>
          </xdr:grpSpPr>
          <xdr:pic>
            <xdr:nvPicPr>
              <xdr:cNvPr id="258" name="Graphic 257" descr="Deciduous tree with solid fill">
                <a:extLst>
                  <a:ext uri="{FF2B5EF4-FFF2-40B4-BE49-F238E27FC236}">
                    <a16:creationId xmlns:a16="http://schemas.microsoft.com/office/drawing/2014/main" id="{B7DF41CA-9B25-4C4D-8AC7-1236FAEBCA3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259" name="Graphic 258" descr="Deciduous tree with solid fill">
                <a:extLst>
                  <a:ext uri="{FF2B5EF4-FFF2-40B4-BE49-F238E27FC236}">
                    <a16:creationId xmlns:a16="http://schemas.microsoft.com/office/drawing/2014/main" id="{F8E4A50D-398F-4945-997B-F7A786AC112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xdr:from>
      <xdr:col>26</xdr:col>
      <xdr:colOff>64943</xdr:colOff>
      <xdr:row>10</xdr:row>
      <xdr:rowOff>181841</xdr:rowOff>
    </xdr:from>
    <xdr:to>
      <xdr:col>27</xdr:col>
      <xdr:colOff>152204</xdr:colOff>
      <xdr:row>19</xdr:row>
      <xdr:rowOff>186170</xdr:rowOff>
    </xdr:to>
    <xdr:grpSp>
      <xdr:nvGrpSpPr>
        <xdr:cNvPr id="297" name="Group 296">
          <a:extLst>
            <a:ext uri="{FF2B5EF4-FFF2-40B4-BE49-F238E27FC236}">
              <a16:creationId xmlns:a16="http://schemas.microsoft.com/office/drawing/2014/main" id="{BAA33574-0669-4A8F-BDB4-20EF1B814217}"/>
            </a:ext>
          </a:extLst>
        </xdr:cNvPr>
        <xdr:cNvGrpSpPr/>
      </xdr:nvGrpSpPr>
      <xdr:grpSpPr>
        <a:xfrm>
          <a:off x="22050884" y="2725576"/>
          <a:ext cx="569114" cy="1730035"/>
          <a:chOff x="1641671" y="2710297"/>
          <a:chExt cx="572170" cy="1718829"/>
        </a:xfrm>
      </xdr:grpSpPr>
      <xdr:pic>
        <xdr:nvPicPr>
          <xdr:cNvPr id="298" name="Picture 297">
            <a:extLst>
              <a:ext uri="{FF2B5EF4-FFF2-40B4-BE49-F238E27FC236}">
                <a16:creationId xmlns:a16="http://schemas.microsoft.com/office/drawing/2014/main" id="{39B16126-5DFF-4670-8FA9-A0CD65FBB0E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9" name="Graphic 4" descr="Sustainability">
            <a:extLst>
              <a:ext uri="{FF2B5EF4-FFF2-40B4-BE49-F238E27FC236}">
                <a16:creationId xmlns:a16="http://schemas.microsoft.com/office/drawing/2014/main" id="{C1ADDA6E-FE4E-43E8-8455-7D19CFC507B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300" name="Group 299">
            <a:extLst>
              <a:ext uri="{FF2B5EF4-FFF2-40B4-BE49-F238E27FC236}">
                <a16:creationId xmlns:a16="http://schemas.microsoft.com/office/drawing/2014/main" id="{F25ACDD1-2D9F-4DFF-839C-138EA4F6B4C0}"/>
              </a:ext>
            </a:extLst>
          </xdr:cNvPr>
          <xdr:cNvGrpSpPr/>
        </xdr:nvGrpSpPr>
        <xdr:grpSpPr>
          <a:xfrm>
            <a:off x="1641671" y="2920347"/>
            <a:ext cx="572170" cy="1139745"/>
            <a:chOff x="1641671" y="2920347"/>
            <a:chExt cx="572170" cy="1139745"/>
          </a:xfrm>
        </xdr:grpSpPr>
        <xdr:grpSp>
          <xdr:nvGrpSpPr>
            <xdr:cNvPr id="301" name="Group 300">
              <a:extLst>
                <a:ext uri="{FF2B5EF4-FFF2-40B4-BE49-F238E27FC236}">
                  <a16:creationId xmlns:a16="http://schemas.microsoft.com/office/drawing/2014/main" id="{40148E6A-7ED7-4540-B46C-42A5B0C7F513}"/>
                </a:ext>
              </a:extLst>
            </xdr:cNvPr>
            <xdr:cNvGrpSpPr/>
          </xdr:nvGrpSpPr>
          <xdr:grpSpPr>
            <a:xfrm>
              <a:off x="1743651" y="3094862"/>
              <a:ext cx="324687" cy="190299"/>
              <a:chOff x="6257925" y="3439792"/>
              <a:chExt cx="324687" cy="180784"/>
            </a:xfrm>
          </xdr:grpSpPr>
          <xdr:pic>
            <xdr:nvPicPr>
              <xdr:cNvPr id="344" name="Graphic 343" descr="Oil Barrel with solid fill">
                <a:extLst>
                  <a:ext uri="{FF2B5EF4-FFF2-40B4-BE49-F238E27FC236}">
                    <a16:creationId xmlns:a16="http://schemas.microsoft.com/office/drawing/2014/main" id="{7CBB45E3-A664-4FDE-9BDB-1AF06329E71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345" name="Graphic 344" descr="Oil Barrel with solid fill">
                <a:extLst>
                  <a:ext uri="{FF2B5EF4-FFF2-40B4-BE49-F238E27FC236}">
                    <a16:creationId xmlns:a16="http://schemas.microsoft.com/office/drawing/2014/main" id="{7216D1EE-D62F-4E71-8ED6-033409A3265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302" name="Graphic 301" descr="Radioactive with solid fill">
              <a:extLst>
                <a:ext uri="{FF2B5EF4-FFF2-40B4-BE49-F238E27FC236}">
                  <a16:creationId xmlns:a16="http://schemas.microsoft.com/office/drawing/2014/main" id="{2AE0A714-754C-4658-B547-117F8D12F97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303" name="Group 302">
              <a:extLst>
                <a:ext uri="{FF2B5EF4-FFF2-40B4-BE49-F238E27FC236}">
                  <a16:creationId xmlns:a16="http://schemas.microsoft.com/office/drawing/2014/main" id="{2A8DA3A1-5B99-40E1-897A-D6284E8F5504}"/>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341" name="Freeform: Shape 340">
                <a:extLst>
                  <a:ext uri="{FF2B5EF4-FFF2-40B4-BE49-F238E27FC236}">
                    <a16:creationId xmlns:a16="http://schemas.microsoft.com/office/drawing/2014/main" id="{1AA247F3-E08F-47E9-BD71-1FDBA43EB5EA}"/>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342" name="Freeform: Shape 341">
                <a:extLst>
                  <a:ext uri="{FF2B5EF4-FFF2-40B4-BE49-F238E27FC236}">
                    <a16:creationId xmlns:a16="http://schemas.microsoft.com/office/drawing/2014/main" id="{49889E37-07B0-41BD-807B-AC7AB1476D60}"/>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343" name="Freeform: Shape 342">
                <a:extLst>
                  <a:ext uri="{FF2B5EF4-FFF2-40B4-BE49-F238E27FC236}">
                    <a16:creationId xmlns:a16="http://schemas.microsoft.com/office/drawing/2014/main" id="{BA463E1B-93A6-45CF-8F04-0E52E9E9E380}"/>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304" name="Group 303">
              <a:extLst>
                <a:ext uri="{FF2B5EF4-FFF2-40B4-BE49-F238E27FC236}">
                  <a16:creationId xmlns:a16="http://schemas.microsoft.com/office/drawing/2014/main" id="{0FA7C101-9F5B-4CB9-980C-1DC9BABA81C1}"/>
                </a:ext>
              </a:extLst>
            </xdr:cNvPr>
            <xdr:cNvGrpSpPr/>
          </xdr:nvGrpSpPr>
          <xdr:grpSpPr>
            <a:xfrm>
              <a:off x="1641671" y="3850936"/>
              <a:ext cx="572170" cy="209156"/>
              <a:chOff x="1576728" y="6574220"/>
              <a:chExt cx="572170" cy="209156"/>
            </a:xfrm>
          </xdr:grpSpPr>
          <xdr:pic>
            <xdr:nvPicPr>
              <xdr:cNvPr id="309" name="Picture 308" descr="Outline geothermal energy icon isolated black Vector Image">
                <a:extLst>
                  <a:ext uri="{FF2B5EF4-FFF2-40B4-BE49-F238E27FC236}">
                    <a16:creationId xmlns:a16="http://schemas.microsoft.com/office/drawing/2014/main" id="{6DBEE5A9-354A-4F72-865C-1FB90165928C}"/>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310" name="Group 309">
                <a:extLst>
                  <a:ext uri="{FF2B5EF4-FFF2-40B4-BE49-F238E27FC236}">
                    <a16:creationId xmlns:a16="http://schemas.microsoft.com/office/drawing/2014/main" id="{E47090A6-F026-42A6-800C-8CA16FA5BB17}"/>
                  </a:ext>
                </a:extLst>
              </xdr:cNvPr>
              <xdr:cNvGrpSpPr/>
            </xdr:nvGrpSpPr>
            <xdr:grpSpPr>
              <a:xfrm>
                <a:off x="1576728" y="6605260"/>
                <a:ext cx="139401" cy="164013"/>
                <a:chOff x="6140932" y="3337168"/>
                <a:chExt cx="752033" cy="877177"/>
              </a:xfrm>
            </xdr:grpSpPr>
            <xdr:sp macro="" textlink="">
              <xdr:nvSpPr>
                <xdr:cNvPr id="331" name="Freeform: Shape 330">
                  <a:extLst>
                    <a:ext uri="{FF2B5EF4-FFF2-40B4-BE49-F238E27FC236}">
                      <a16:creationId xmlns:a16="http://schemas.microsoft.com/office/drawing/2014/main" id="{0B78CA40-7487-401E-AAC4-BC4A13B54E97}"/>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2" name="Freeform: Shape 331">
                  <a:extLst>
                    <a:ext uri="{FF2B5EF4-FFF2-40B4-BE49-F238E27FC236}">
                      <a16:creationId xmlns:a16="http://schemas.microsoft.com/office/drawing/2014/main" id="{DD6DDE30-A75C-4C6E-845C-6051C673CAFE}"/>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3" name="Freeform: Shape 332">
                  <a:extLst>
                    <a:ext uri="{FF2B5EF4-FFF2-40B4-BE49-F238E27FC236}">
                      <a16:creationId xmlns:a16="http://schemas.microsoft.com/office/drawing/2014/main" id="{CD5C36E2-3637-4081-9DF8-C32BE2025FF4}"/>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4" name="Freeform: Shape 333">
                  <a:extLst>
                    <a:ext uri="{FF2B5EF4-FFF2-40B4-BE49-F238E27FC236}">
                      <a16:creationId xmlns:a16="http://schemas.microsoft.com/office/drawing/2014/main" id="{04F54802-E905-4BAD-A11C-1EBE63F78E84}"/>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5" name="Freeform: Shape 334">
                  <a:extLst>
                    <a:ext uri="{FF2B5EF4-FFF2-40B4-BE49-F238E27FC236}">
                      <a16:creationId xmlns:a16="http://schemas.microsoft.com/office/drawing/2014/main" id="{AB17F783-6FFB-41BA-BDE5-13A9FB01D17D}"/>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6" name="Freeform: Shape 335">
                  <a:extLst>
                    <a:ext uri="{FF2B5EF4-FFF2-40B4-BE49-F238E27FC236}">
                      <a16:creationId xmlns:a16="http://schemas.microsoft.com/office/drawing/2014/main" id="{AC2B9A28-958C-427B-BB02-2EFA501E98D6}"/>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7" name="Freeform: Shape 336">
                  <a:extLst>
                    <a:ext uri="{FF2B5EF4-FFF2-40B4-BE49-F238E27FC236}">
                      <a16:creationId xmlns:a16="http://schemas.microsoft.com/office/drawing/2014/main" id="{7A8C111D-CECA-4FAD-927D-B5677240150A}"/>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8" name="Freeform: Shape 337">
                  <a:extLst>
                    <a:ext uri="{FF2B5EF4-FFF2-40B4-BE49-F238E27FC236}">
                      <a16:creationId xmlns:a16="http://schemas.microsoft.com/office/drawing/2014/main" id="{CD0BB63B-11CA-4D80-9EBF-B5F9D940B51E}"/>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9" name="Freeform: Shape 338">
                  <a:extLst>
                    <a:ext uri="{FF2B5EF4-FFF2-40B4-BE49-F238E27FC236}">
                      <a16:creationId xmlns:a16="http://schemas.microsoft.com/office/drawing/2014/main" id="{0922A6A6-F069-409E-9F85-CA81A168D629}"/>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40" name="Freeform: Shape 339">
                  <a:extLst>
                    <a:ext uri="{FF2B5EF4-FFF2-40B4-BE49-F238E27FC236}">
                      <a16:creationId xmlns:a16="http://schemas.microsoft.com/office/drawing/2014/main" id="{2B6A3E89-5B14-4D70-8235-623E92C9C653}"/>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311" name="Group 310">
                <a:extLst>
                  <a:ext uri="{FF2B5EF4-FFF2-40B4-BE49-F238E27FC236}">
                    <a16:creationId xmlns:a16="http://schemas.microsoft.com/office/drawing/2014/main" id="{6F7F9D40-00DB-432E-9BBD-1F3753459080}"/>
                  </a:ext>
                </a:extLst>
              </xdr:cNvPr>
              <xdr:cNvGrpSpPr/>
            </xdr:nvGrpSpPr>
            <xdr:grpSpPr>
              <a:xfrm>
                <a:off x="1744225" y="6590247"/>
                <a:ext cx="172680" cy="169356"/>
                <a:chOff x="5246544" y="2661039"/>
                <a:chExt cx="528834" cy="505485"/>
              </a:xfrm>
            </xdr:grpSpPr>
            <xdr:sp macro="" textlink="">
              <xdr:nvSpPr>
                <xdr:cNvPr id="312" name="Freeform: Shape 311">
                  <a:extLst>
                    <a:ext uri="{FF2B5EF4-FFF2-40B4-BE49-F238E27FC236}">
                      <a16:creationId xmlns:a16="http://schemas.microsoft.com/office/drawing/2014/main" id="{3D8C7D52-35F9-4EBF-9798-2C2DEC05D557}"/>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3" name="Freeform: Shape 312">
                  <a:extLst>
                    <a:ext uri="{FF2B5EF4-FFF2-40B4-BE49-F238E27FC236}">
                      <a16:creationId xmlns:a16="http://schemas.microsoft.com/office/drawing/2014/main" id="{DDB0E450-4251-481A-9252-A5826C4132C4}"/>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4" name="Freeform: Shape 313">
                  <a:extLst>
                    <a:ext uri="{FF2B5EF4-FFF2-40B4-BE49-F238E27FC236}">
                      <a16:creationId xmlns:a16="http://schemas.microsoft.com/office/drawing/2014/main" id="{BB3BF89F-DEF1-4F05-94E8-BBCE834CF44C}"/>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5" name="Freeform: Shape 314">
                  <a:extLst>
                    <a:ext uri="{FF2B5EF4-FFF2-40B4-BE49-F238E27FC236}">
                      <a16:creationId xmlns:a16="http://schemas.microsoft.com/office/drawing/2014/main" id="{AC7EF5DB-6FF1-4A83-9230-41B7CD348B3C}"/>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6" name="Freeform: Shape 315">
                  <a:extLst>
                    <a:ext uri="{FF2B5EF4-FFF2-40B4-BE49-F238E27FC236}">
                      <a16:creationId xmlns:a16="http://schemas.microsoft.com/office/drawing/2014/main" id="{7544A8AD-553B-4BDB-B856-998BC3A3935F}"/>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7" name="Freeform: Shape 316">
                  <a:extLst>
                    <a:ext uri="{FF2B5EF4-FFF2-40B4-BE49-F238E27FC236}">
                      <a16:creationId xmlns:a16="http://schemas.microsoft.com/office/drawing/2014/main" id="{564AC0D1-3B76-451B-818B-66EF0C6E26C7}"/>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8" name="Freeform: Shape 317">
                  <a:extLst>
                    <a:ext uri="{FF2B5EF4-FFF2-40B4-BE49-F238E27FC236}">
                      <a16:creationId xmlns:a16="http://schemas.microsoft.com/office/drawing/2014/main" id="{E95C4599-8DE1-4C7F-82F0-C21D1F36CD65}"/>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9" name="Freeform: Shape 318">
                  <a:extLst>
                    <a:ext uri="{FF2B5EF4-FFF2-40B4-BE49-F238E27FC236}">
                      <a16:creationId xmlns:a16="http://schemas.microsoft.com/office/drawing/2014/main" id="{6B4BC42F-9CBD-4B6C-8C90-6554320BD096}"/>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0" name="Freeform: Shape 319">
                  <a:extLst>
                    <a:ext uri="{FF2B5EF4-FFF2-40B4-BE49-F238E27FC236}">
                      <a16:creationId xmlns:a16="http://schemas.microsoft.com/office/drawing/2014/main" id="{83941AFD-9735-4B60-ACA0-A88FAA2D25B3}"/>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1" name="Freeform: Shape 320">
                  <a:extLst>
                    <a:ext uri="{FF2B5EF4-FFF2-40B4-BE49-F238E27FC236}">
                      <a16:creationId xmlns:a16="http://schemas.microsoft.com/office/drawing/2014/main" id="{7DD9386D-1346-41A9-BDAF-B8482DF3CEAD}"/>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2" name="Freeform: Shape 321">
                  <a:extLst>
                    <a:ext uri="{FF2B5EF4-FFF2-40B4-BE49-F238E27FC236}">
                      <a16:creationId xmlns:a16="http://schemas.microsoft.com/office/drawing/2014/main" id="{0F3D3314-3609-4FEE-93C0-77D7525405AA}"/>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3" name="Freeform: Shape 322">
                  <a:extLst>
                    <a:ext uri="{FF2B5EF4-FFF2-40B4-BE49-F238E27FC236}">
                      <a16:creationId xmlns:a16="http://schemas.microsoft.com/office/drawing/2014/main" id="{6C66DABE-F4D7-4B44-8049-E07CBC095AE3}"/>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4" name="Freeform: Shape 323">
                  <a:extLst>
                    <a:ext uri="{FF2B5EF4-FFF2-40B4-BE49-F238E27FC236}">
                      <a16:creationId xmlns:a16="http://schemas.microsoft.com/office/drawing/2014/main" id="{3967DE2C-5DD9-4C50-8C4D-061EAC4CE7B1}"/>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5" name="Freeform: Shape 324">
                  <a:extLst>
                    <a:ext uri="{FF2B5EF4-FFF2-40B4-BE49-F238E27FC236}">
                      <a16:creationId xmlns:a16="http://schemas.microsoft.com/office/drawing/2014/main" id="{4AF662BD-9E2B-4621-A646-DCD33C072F4A}"/>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6" name="Freeform: Shape 325">
                  <a:extLst>
                    <a:ext uri="{FF2B5EF4-FFF2-40B4-BE49-F238E27FC236}">
                      <a16:creationId xmlns:a16="http://schemas.microsoft.com/office/drawing/2014/main" id="{4D2C2463-A90D-4EF2-BE87-7E6CB5604A21}"/>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7" name="Freeform: Shape 326">
                  <a:extLst>
                    <a:ext uri="{FF2B5EF4-FFF2-40B4-BE49-F238E27FC236}">
                      <a16:creationId xmlns:a16="http://schemas.microsoft.com/office/drawing/2014/main" id="{F3266561-1318-4C53-9332-106CD5DAD6CB}"/>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8" name="Freeform: Shape 327">
                  <a:extLst>
                    <a:ext uri="{FF2B5EF4-FFF2-40B4-BE49-F238E27FC236}">
                      <a16:creationId xmlns:a16="http://schemas.microsoft.com/office/drawing/2014/main" id="{BCB28C2E-2672-4E24-AB1B-3FB360A6964D}"/>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9" name="Freeform: Shape 328">
                  <a:extLst>
                    <a:ext uri="{FF2B5EF4-FFF2-40B4-BE49-F238E27FC236}">
                      <a16:creationId xmlns:a16="http://schemas.microsoft.com/office/drawing/2014/main" id="{6411BB23-E211-4A3F-8A2A-9FD86E4D21F7}"/>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0" name="Freeform: Shape 329">
                  <a:extLst>
                    <a:ext uri="{FF2B5EF4-FFF2-40B4-BE49-F238E27FC236}">
                      <a16:creationId xmlns:a16="http://schemas.microsoft.com/office/drawing/2014/main" id="{1A155014-9091-4C20-AC06-2D9D09ECAF68}"/>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305" name="Graphic 2" descr="Fir tree">
              <a:extLst>
                <a:ext uri="{FF2B5EF4-FFF2-40B4-BE49-F238E27FC236}">
                  <a16:creationId xmlns:a16="http://schemas.microsoft.com/office/drawing/2014/main" id="{4C30F19F-D87B-464F-B485-511F613C3842}"/>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306" name="Group 305">
              <a:extLst>
                <a:ext uri="{FF2B5EF4-FFF2-40B4-BE49-F238E27FC236}">
                  <a16:creationId xmlns:a16="http://schemas.microsoft.com/office/drawing/2014/main" id="{CEE2C053-27EB-42E2-AFCF-4BAAE87F2B77}"/>
                </a:ext>
              </a:extLst>
            </xdr:cNvPr>
            <xdr:cNvGrpSpPr/>
          </xdr:nvGrpSpPr>
          <xdr:grpSpPr>
            <a:xfrm>
              <a:off x="1795937" y="2920347"/>
              <a:ext cx="234619" cy="153814"/>
              <a:chOff x="1834903" y="4357756"/>
              <a:chExt cx="234619" cy="153814"/>
            </a:xfrm>
          </xdr:grpSpPr>
          <xdr:pic>
            <xdr:nvPicPr>
              <xdr:cNvPr id="307" name="Graphic 306" descr="Deciduous tree with solid fill">
                <a:extLst>
                  <a:ext uri="{FF2B5EF4-FFF2-40B4-BE49-F238E27FC236}">
                    <a16:creationId xmlns:a16="http://schemas.microsoft.com/office/drawing/2014/main" id="{6AF23444-0286-4F50-883D-4BF712493F1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308" name="Graphic 307" descr="Deciduous tree with solid fill">
                <a:extLst>
                  <a:ext uri="{FF2B5EF4-FFF2-40B4-BE49-F238E27FC236}">
                    <a16:creationId xmlns:a16="http://schemas.microsoft.com/office/drawing/2014/main" id="{408D06C8-F600-42C1-9B99-9955AB22864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xdr:from>
      <xdr:col>31</xdr:col>
      <xdr:colOff>30307</xdr:colOff>
      <xdr:row>11</xdr:row>
      <xdr:rowOff>0</xdr:rowOff>
    </xdr:from>
    <xdr:to>
      <xdr:col>32</xdr:col>
      <xdr:colOff>117568</xdr:colOff>
      <xdr:row>20</xdr:row>
      <xdr:rowOff>4329</xdr:rowOff>
    </xdr:to>
    <xdr:grpSp>
      <xdr:nvGrpSpPr>
        <xdr:cNvPr id="346" name="Group 345">
          <a:extLst>
            <a:ext uri="{FF2B5EF4-FFF2-40B4-BE49-F238E27FC236}">
              <a16:creationId xmlns:a16="http://schemas.microsoft.com/office/drawing/2014/main" id="{8ABA18BA-F8DC-4862-ACDE-1099E4443B95}"/>
            </a:ext>
          </a:extLst>
        </xdr:cNvPr>
        <xdr:cNvGrpSpPr/>
      </xdr:nvGrpSpPr>
      <xdr:grpSpPr>
        <a:xfrm>
          <a:off x="27058895" y="2734235"/>
          <a:ext cx="569114" cy="1741241"/>
          <a:chOff x="1641671" y="2710297"/>
          <a:chExt cx="572170" cy="1718829"/>
        </a:xfrm>
      </xdr:grpSpPr>
      <xdr:pic>
        <xdr:nvPicPr>
          <xdr:cNvPr id="347" name="Picture 346">
            <a:extLst>
              <a:ext uri="{FF2B5EF4-FFF2-40B4-BE49-F238E27FC236}">
                <a16:creationId xmlns:a16="http://schemas.microsoft.com/office/drawing/2014/main" id="{AD0D60AA-E4CD-4F57-8A91-1D5C1E56A2D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8" name="Graphic 4" descr="Sustainability">
            <a:extLst>
              <a:ext uri="{FF2B5EF4-FFF2-40B4-BE49-F238E27FC236}">
                <a16:creationId xmlns:a16="http://schemas.microsoft.com/office/drawing/2014/main" id="{0F9D484A-AEFB-4BBA-B7CF-7A26A60F50F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349" name="Group 348">
            <a:extLst>
              <a:ext uri="{FF2B5EF4-FFF2-40B4-BE49-F238E27FC236}">
                <a16:creationId xmlns:a16="http://schemas.microsoft.com/office/drawing/2014/main" id="{EC75BE78-F3AF-4CB3-92C8-D104222B9C14}"/>
              </a:ext>
            </a:extLst>
          </xdr:cNvPr>
          <xdr:cNvGrpSpPr/>
        </xdr:nvGrpSpPr>
        <xdr:grpSpPr>
          <a:xfrm>
            <a:off x="1641671" y="2920347"/>
            <a:ext cx="572170" cy="1139745"/>
            <a:chOff x="1641671" y="2920347"/>
            <a:chExt cx="572170" cy="1139745"/>
          </a:xfrm>
        </xdr:grpSpPr>
        <xdr:grpSp>
          <xdr:nvGrpSpPr>
            <xdr:cNvPr id="350" name="Group 349">
              <a:extLst>
                <a:ext uri="{FF2B5EF4-FFF2-40B4-BE49-F238E27FC236}">
                  <a16:creationId xmlns:a16="http://schemas.microsoft.com/office/drawing/2014/main" id="{98B8F1C9-8F13-44A8-9FC8-3BABB9F551D8}"/>
                </a:ext>
              </a:extLst>
            </xdr:cNvPr>
            <xdr:cNvGrpSpPr/>
          </xdr:nvGrpSpPr>
          <xdr:grpSpPr>
            <a:xfrm>
              <a:off x="1743651" y="3094862"/>
              <a:ext cx="324687" cy="190299"/>
              <a:chOff x="6257925" y="3439792"/>
              <a:chExt cx="324687" cy="180784"/>
            </a:xfrm>
          </xdr:grpSpPr>
          <xdr:pic>
            <xdr:nvPicPr>
              <xdr:cNvPr id="393" name="Graphic 392" descr="Oil Barrel with solid fill">
                <a:extLst>
                  <a:ext uri="{FF2B5EF4-FFF2-40B4-BE49-F238E27FC236}">
                    <a16:creationId xmlns:a16="http://schemas.microsoft.com/office/drawing/2014/main" id="{E49CCD48-E436-42C4-9B17-1B72F42E530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394" name="Graphic 393" descr="Oil Barrel with solid fill">
                <a:extLst>
                  <a:ext uri="{FF2B5EF4-FFF2-40B4-BE49-F238E27FC236}">
                    <a16:creationId xmlns:a16="http://schemas.microsoft.com/office/drawing/2014/main" id="{75D38208-F1F5-486A-BDB8-DA7A99CA1A1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351" name="Graphic 350" descr="Radioactive with solid fill">
              <a:extLst>
                <a:ext uri="{FF2B5EF4-FFF2-40B4-BE49-F238E27FC236}">
                  <a16:creationId xmlns:a16="http://schemas.microsoft.com/office/drawing/2014/main" id="{AECB3B3E-3630-42E4-9B0D-64748E6C7A1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352" name="Group 351">
              <a:extLst>
                <a:ext uri="{FF2B5EF4-FFF2-40B4-BE49-F238E27FC236}">
                  <a16:creationId xmlns:a16="http://schemas.microsoft.com/office/drawing/2014/main" id="{85126D32-EADD-48F2-B9C6-7274779D4061}"/>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390" name="Freeform: Shape 389">
                <a:extLst>
                  <a:ext uri="{FF2B5EF4-FFF2-40B4-BE49-F238E27FC236}">
                    <a16:creationId xmlns:a16="http://schemas.microsoft.com/office/drawing/2014/main" id="{E3A505E7-17DB-4C9F-8EB7-9BE6046FDFD5}"/>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391" name="Freeform: Shape 390">
                <a:extLst>
                  <a:ext uri="{FF2B5EF4-FFF2-40B4-BE49-F238E27FC236}">
                    <a16:creationId xmlns:a16="http://schemas.microsoft.com/office/drawing/2014/main" id="{DE1B9B08-4538-40B1-9BC3-9551ABD60EE3}"/>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392" name="Freeform: Shape 391">
                <a:extLst>
                  <a:ext uri="{FF2B5EF4-FFF2-40B4-BE49-F238E27FC236}">
                    <a16:creationId xmlns:a16="http://schemas.microsoft.com/office/drawing/2014/main" id="{0CF96FAE-1D7A-43DF-ABB6-8629308A2366}"/>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353" name="Group 352">
              <a:extLst>
                <a:ext uri="{FF2B5EF4-FFF2-40B4-BE49-F238E27FC236}">
                  <a16:creationId xmlns:a16="http://schemas.microsoft.com/office/drawing/2014/main" id="{9983B269-1128-4A8F-A7A2-89CB48E505DD}"/>
                </a:ext>
              </a:extLst>
            </xdr:cNvPr>
            <xdr:cNvGrpSpPr/>
          </xdr:nvGrpSpPr>
          <xdr:grpSpPr>
            <a:xfrm>
              <a:off x="1641671" y="3850936"/>
              <a:ext cx="572170" cy="209156"/>
              <a:chOff x="1576728" y="6574220"/>
              <a:chExt cx="572170" cy="209156"/>
            </a:xfrm>
          </xdr:grpSpPr>
          <xdr:pic>
            <xdr:nvPicPr>
              <xdr:cNvPr id="358" name="Picture 357" descr="Outline geothermal energy icon isolated black Vector Image">
                <a:extLst>
                  <a:ext uri="{FF2B5EF4-FFF2-40B4-BE49-F238E27FC236}">
                    <a16:creationId xmlns:a16="http://schemas.microsoft.com/office/drawing/2014/main" id="{B4F5E72B-FC8D-41BB-A4CE-8259B019DFCF}"/>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359" name="Group 358">
                <a:extLst>
                  <a:ext uri="{FF2B5EF4-FFF2-40B4-BE49-F238E27FC236}">
                    <a16:creationId xmlns:a16="http://schemas.microsoft.com/office/drawing/2014/main" id="{45D8A9D7-9B27-4C14-92AE-C1FDA071C597}"/>
                  </a:ext>
                </a:extLst>
              </xdr:cNvPr>
              <xdr:cNvGrpSpPr/>
            </xdr:nvGrpSpPr>
            <xdr:grpSpPr>
              <a:xfrm>
                <a:off x="1576728" y="6605260"/>
                <a:ext cx="139401" cy="164013"/>
                <a:chOff x="6140932" y="3337168"/>
                <a:chExt cx="752033" cy="877177"/>
              </a:xfrm>
            </xdr:grpSpPr>
            <xdr:sp macro="" textlink="">
              <xdr:nvSpPr>
                <xdr:cNvPr id="380" name="Freeform: Shape 379">
                  <a:extLst>
                    <a:ext uri="{FF2B5EF4-FFF2-40B4-BE49-F238E27FC236}">
                      <a16:creationId xmlns:a16="http://schemas.microsoft.com/office/drawing/2014/main" id="{88F1B1B7-2BE9-433A-A98E-BF2ABEC6239E}"/>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1" name="Freeform: Shape 380">
                  <a:extLst>
                    <a:ext uri="{FF2B5EF4-FFF2-40B4-BE49-F238E27FC236}">
                      <a16:creationId xmlns:a16="http://schemas.microsoft.com/office/drawing/2014/main" id="{77BEC351-500F-41CE-B489-EA6696B2EDDF}"/>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2" name="Freeform: Shape 381">
                  <a:extLst>
                    <a:ext uri="{FF2B5EF4-FFF2-40B4-BE49-F238E27FC236}">
                      <a16:creationId xmlns:a16="http://schemas.microsoft.com/office/drawing/2014/main" id="{CE550509-72D7-460B-971C-A270282E8519}"/>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3" name="Freeform: Shape 382">
                  <a:extLst>
                    <a:ext uri="{FF2B5EF4-FFF2-40B4-BE49-F238E27FC236}">
                      <a16:creationId xmlns:a16="http://schemas.microsoft.com/office/drawing/2014/main" id="{D137C018-3D53-45C7-8F0C-B60F3368C966}"/>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4" name="Freeform: Shape 383">
                  <a:extLst>
                    <a:ext uri="{FF2B5EF4-FFF2-40B4-BE49-F238E27FC236}">
                      <a16:creationId xmlns:a16="http://schemas.microsoft.com/office/drawing/2014/main" id="{2939C73D-8B2F-4B84-B5C5-7F1F63819A49}"/>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5" name="Freeform: Shape 384">
                  <a:extLst>
                    <a:ext uri="{FF2B5EF4-FFF2-40B4-BE49-F238E27FC236}">
                      <a16:creationId xmlns:a16="http://schemas.microsoft.com/office/drawing/2014/main" id="{CD8F5F4B-BC0C-49E4-BA78-E05AB4637B67}"/>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6" name="Freeform: Shape 385">
                  <a:extLst>
                    <a:ext uri="{FF2B5EF4-FFF2-40B4-BE49-F238E27FC236}">
                      <a16:creationId xmlns:a16="http://schemas.microsoft.com/office/drawing/2014/main" id="{09386210-0831-4449-821E-0752A926F5EA}"/>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7" name="Freeform: Shape 386">
                  <a:extLst>
                    <a:ext uri="{FF2B5EF4-FFF2-40B4-BE49-F238E27FC236}">
                      <a16:creationId xmlns:a16="http://schemas.microsoft.com/office/drawing/2014/main" id="{C7F9FF4C-6AD9-4D6F-9CFF-DD1F90D3E98C}"/>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8" name="Freeform: Shape 387">
                  <a:extLst>
                    <a:ext uri="{FF2B5EF4-FFF2-40B4-BE49-F238E27FC236}">
                      <a16:creationId xmlns:a16="http://schemas.microsoft.com/office/drawing/2014/main" id="{0547B6D3-134B-405E-BD4F-F1C9310DA39C}"/>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9" name="Freeform: Shape 388">
                  <a:extLst>
                    <a:ext uri="{FF2B5EF4-FFF2-40B4-BE49-F238E27FC236}">
                      <a16:creationId xmlns:a16="http://schemas.microsoft.com/office/drawing/2014/main" id="{F965097E-AFA0-48AF-B1EB-E2C27E7445CF}"/>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360" name="Group 359">
                <a:extLst>
                  <a:ext uri="{FF2B5EF4-FFF2-40B4-BE49-F238E27FC236}">
                    <a16:creationId xmlns:a16="http://schemas.microsoft.com/office/drawing/2014/main" id="{1C885D01-EC91-4D4B-AE3E-1E5E9FFDE4BB}"/>
                  </a:ext>
                </a:extLst>
              </xdr:cNvPr>
              <xdr:cNvGrpSpPr/>
            </xdr:nvGrpSpPr>
            <xdr:grpSpPr>
              <a:xfrm>
                <a:off x="1744225" y="6590247"/>
                <a:ext cx="172680" cy="169356"/>
                <a:chOff x="5246544" y="2661039"/>
                <a:chExt cx="528834" cy="505485"/>
              </a:xfrm>
            </xdr:grpSpPr>
            <xdr:sp macro="" textlink="">
              <xdr:nvSpPr>
                <xdr:cNvPr id="361" name="Freeform: Shape 360">
                  <a:extLst>
                    <a:ext uri="{FF2B5EF4-FFF2-40B4-BE49-F238E27FC236}">
                      <a16:creationId xmlns:a16="http://schemas.microsoft.com/office/drawing/2014/main" id="{354A4AF8-C79E-4920-8C31-6BDADB10396C}"/>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2" name="Freeform: Shape 361">
                  <a:extLst>
                    <a:ext uri="{FF2B5EF4-FFF2-40B4-BE49-F238E27FC236}">
                      <a16:creationId xmlns:a16="http://schemas.microsoft.com/office/drawing/2014/main" id="{41E1D410-7D7C-4D65-A146-AD4174BD51A8}"/>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3" name="Freeform: Shape 362">
                  <a:extLst>
                    <a:ext uri="{FF2B5EF4-FFF2-40B4-BE49-F238E27FC236}">
                      <a16:creationId xmlns:a16="http://schemas.microsoft.com/office/drawing/2014/main" id="{191B1D4B-79E8-4DB3-B168-55FC5492C2C7}"/>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4" name="Freeform: Shape 363">
                  <a:extLst>
                    <a:ext uri="{FF2B5EF4-FFF2-40B4-BE49-F238E27FC236}">
                      <a16:creationId xmlns:a16="http://schemas.microsoft.com/office/drawing/2014/main" id="{B14FCEB5-DEEA-4A85-BDB5-7A5CCCCF1535}"/>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5" name="Freeform: Shape 364">
                  <a:extLst>
                    <a:ext uri="{FF2B5EF4-FFF2-40B4-BE49-F238E27FC236}">
                      <a16:creationId xmlns:a16="http://schemas.microsoft.com/office/drawing/2014/main" id="{5698A2BD-D8D2-4D6E-8472-896380FEBDA6}"/>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6" name="Freeform: Shape 365">
                  <a:extLst>
                    <a:ext uri="{FF2B5EF4-FFF2-40B4-BE49-F238E27FC236}">
                      <a16:creationId xmlns:a16="http://schemas.microsoft.com/office/drawing/2014/main" id="{1351E546-622C-409A-87D6-903FCEFDFBDB}"/>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7" name="Freeform: Shape 366">
                  <a:extLst>
                    <a:ext uri="{FF2B5EF4-FFF2-40B4-BE49-F238E27FC236}">
                      <a16:creationId xmlns:a16="http://schemas.microsoft.com/office/drawing/2014/main" id="{E54742D5-D804-423F-B67E-8CD91500D454}"/>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8" name="Freeform: Shape 367">
                  <a:extLst>
                    <a:ext uri="{FF2B5EF4-FFF2-40B4-BE49-F238E27FC236}">
                      <a16:creationId xmlns:a16="http://schemas.microsoft.com/office/drawing/2014/main" id="{456C8FD4-A7D2-42B1-872D-4DC207192884}"/>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9" name="Freeform: Shape 368">
                  <a:extLst>
                    <a:ext uri="{FF2B5EF4-FFF2-40B4-BE49-F238E27FC236}">
                      <a16:creationId xmlns:a16="http://schemas.microsoft.com/office/drawing/2014/main" id="{535CDCE7-C4B7-4585-A530-F3F6B8910BED}"/>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0" name="Freeform: Shape 369">
                  <a:extLst>
                    <a:ext uri="{FF2B5EF4-FFF2-40B4-BE49-F238E27FC236}">
                      <a16:creationId xmlns:a16="http://schemas.microsoft.com/office/drawing/2014/main" id="{91B8D513-32E6-4C5B-9F18-809097B8444E}"/>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1" name="Freeform: Shape 370">
                  <a:extLst>
                    <a:ext uri="{FF2B5EF4-FFF2-40B4-BE49-F238E27FC236}">
                      <a16:creationId xmlns:a16="http://schemas.microsoft.com/office/drawing/2014/main" id="{AFA21A44-D24B-4FFB-8158-581F9F5750DC}"/>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2" name="Freeform: Shape 371">
                  <a:extLst>
                    <a:ext uri="{FF2B5EF4-FFF2-40B4-BE49-F238E27FC236}">
                      <a16:creationId xmlns:a16="http://schemas.microsoft.com/office/drawing/2014/main" id="{A0F415CE-197F-4E05-A6BA-BA48CE00F899}"/>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3" name="Freeform: Shape 372">
                  <a:extLst>
                    <a:ext uri="{FF2B5EF4-FFF2-40B4-BE49-F238E27FC236}">
                      <a16:creationId xmlns:a16="http://schemas.microsoft.com/office/drawing/2014/main" id="{362D25BD-C778-4525-ADED-E45A31478EA7}"/>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4" name="Freeform: Shape 373">
                  <a:extLst>
                    <a:ext uri="{FF2B5EF4-FFF2-40B4-BE49-F238E27FC236}">
                      <a16:creationId xmlns:a16="http://schemas.microsoft.com/office/drawing/2014/main" id="{640BD2A0-903D-41C9-AF3E-335E5E099FFA}"/>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5" name="Freeform: Shape 374">
                  <a:extLst>
                    <a:ext uri="{FF2B5EF4-FFF2-40B4-BE49-F238E27FC236}">
                      <a16:creationId xmlns:a16="http://schemas.microsoft.com/office/drawing/2014/main" id="{6C597E9F-4A9F-4083-AEEE-6C2B7A7618A0}"/>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6" name="Freeform: Shape 375">
                  <a:extLst>
                    <a:ext uri="{FF2B5EF4-FFF2-40B4-BE49-F238E27FC236}">
                      <a16:creationId xmlns:a16="http://schemas.microsoft.com/office/drawing/2014/main" id="{9DB70E33-8F78-44DC-ACB1-8EDCB3F183AF}"/>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7" name="Freeform: Shape 376">
                  <a:extLst>
                    <a:ext uri="{FF2B5EF4-FFF2-40B4-BE49-F238E27FC236}">
                      <a16:creationId xmlns:a16="http://schemas.microsoft.com/office/drawing/2014/main" id="{C9AD6205-4510-43B7-A754-8000020DE515}"/>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8" name="Freeform: Shape 377">
                  <a:extLst>
                    <a:ext uri="{FF2B5EF4-FFF2-40B4-BE49-F238E27FC236}">
                      <a16:creationId xmlns:a16="http://schemas.microsoft.com/office/drawing/2014/main" id="{5F6DD053-5041-4944-A4A2-EE509768C9BB}"/>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9" name="Freeform: Shape 378">
                  <a:extLst>
                    <a:ext uri="{FF2B5EF4-FFF2-40B4-BE49-F238E27FC236}">
                      <a16:creationId xmlns:a16="http://schemas.microsoft.com/office/drawing/2014/main" id="{B3B6E6DA-C1F5-44B1-9459-8BD38835470C}"/>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354" name="Graphic 2" descr="Fir tree">
              <a:extLst>
                <a:ext uri="{FF2B5EF4-FFF2-40B4-BE49-F238E27FC236}">
                  <a16:creationId xmlns:a16="http://schemas.microsoft.com/office/drawing/2014/main" id="{50E7288D-D03D-4D02-9FAD-F7E5A97A6A92}"/>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355" name="Group 354">
              <a:extLst>
                <a:ext uri="{FF2B5EF4-FFF2-40B4-BE49-F238E27FC236}">
                  <a16:creationId xmlns:a16="http://schemas.microsoft.com/office/drawing/2014/main" id="{55B8ECF3-B3E7-43BC-AD4F-03617832ACC4}"/>
                </a:ext>
              </a:extLst>
            </xdr:cNvPr>
            <xdr:cNvGrpSpPr/>
          </xdr:nvGrpSpPr>
          <xdr:grpSpPr>
            <a:xfrm>
              <a:off x="1795937" y="2920347"/>
              <a:ext cx="234619" cy="153814"/>
              <a:chOff x="1834903" y="4357756"/>
              <a:chExt cx="234619" cy="153814"/>
            </a:xfrm>
          </xdr:grpSpPr>
          <xdr:pic>
            <xdr:nvPicPr>
              <xdr:cNvPr id="356" name="Graphic 355" descr="Deciduous tree with solid fill">
                <a:extLst>
                  <a:ext uri="{FF2B5EF4-FFF2-40B4-BE49-F238E27FC236}">
                    <a16:creationId xmlns:a16="http://schemas.microsoft.com/office/drawing/2014/main" id="{29730026-FFB6-4627-8676-F18B6CC2EBD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357" name="Graphic 356" descr="Deciduous tree with solid fill">
                <a:extLst>
                  <a:ext uri="{FF2B5EF4-FFF2-40B4-BE49-F238E27FC236}">
                    <a16:creationId xmlns:a16="http://schemas.microsoft.com/office/drawing/2014/main" id="{C7CDA717-0E8A-4E9E-8C64-7C4553A8BD7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xdr:from>
      <xdr:col>36</xdr:col>
      <xdr:colOff>25977</xdr:colOff>
      <xdr:row>11</xdr:row>
      <xdr:rowOff>17318</xdr:rowOff>
    </xdr:from>
    <xdr:to>
      <xdr:col>37</xdr:col>
      <xdr:colOff>113238</xdr:colOff>
      <xdr:row>20</xdr:row>
      <xdr:rowOff>21647</xdr:rowOff>
    </xdr:to>
    <xdr:grpSp>
      <xdr:nvGrpSpPr>
        <xdr:cNvPr id="395" name="Group 394">
          <a:extLst>
            <a:ext uri="{FF2B5EF4-FFF2-40B4-BE49-F238E27FC236}">
              <a16:creationId xmlns:a16="http://schemas.microsoft.com/office/drawing/2014/main" id="{EE6C06E9-AC1F-4374-954C-4D7F63D8F834}"/>
            </a:ext>
          </a:extLst>
        </xdr:cNvPr>
        <xdr:cNvGrpSpPr/>
      </xdr:nvGrpSpPr>
      <xdr:grpSpPr>
        <a:xfrm>
          <a:off x="31637771" y="2751553"/>
          <a:ext cx="569114" cy="1741241"/>
          <a:chOff x="1641671" y="2710297"/>
          <a:chExt cx="572170" cy="1718829"/>
        </a:xfrm>
      </xdr:grpSpPr>
      <xdr:pic>
        <xdr:nvPicPr>
          <xdr:cNvPr id="396" name="Picture 395">
            <a:extLst>
              <a:ext uri="{FF2B5EF4-FFF2-40B4-BE49-F238E27FC236}">
                <a16:creationId xmlns:a16="http://schemas.microsoft.com/office/drawing/2014/main" id="{FB6D7448-1214-422A-9550-58147426F8D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7" name="Graphic 4" descr="Sustainability">
            <a:extLst>
              <a:ext uri="{FF2B5EF4-FFF2-40B4-BE49-F238E27FC236}">
                <a16:creationId xmlns:a16="http://schemas.microsoft.com/office/drawing/2014/main" id="{A254A34F-77BE-4362-B115-D39677A9F5C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398" name="Group 397">
            <a:extLst>
              <a:ext uri="{FF2B5EF4-FFF2-40B4-BE49-F238E27FC236}">
                <a16:creationId xmlns:a16="http://schemas.microsoft.com/office/drawing/2014/main" id="{45D85680-8178-4FDB-94CA-200E6BA9A7F3}"/>
              </a:ext>
            </a:extLst>
          </xdr:cNvPr>
          <xdr:cNvGrpSpPr/>
        </xdr:nvGrpSpPr>
        <xdr:grpSpPr>
          <a:xfrm>
            <a:off x="1641671" y="2920347"/>
            <a:ext cx="572170" cy="1139745"/>
            <a:chOff x="1641671" y="2920347"/>
            <a:chExt cx="572170" cy="1139745"/>
          </a:xfrm>
        </xdr:grpSpPr>
        <xdr:grpSp>
          <xdr:nvGrpSpPr>
            <xdr:cNvPr id="399" name="Group 398">
              <a:extLst>
                <a:ext uri="{FF2B5EF4-FFF2-40B4-BE49-F238E27FC236}">
                  <a16:creationId xmlns:a16="http://schemas.microsoft.com/office/drawing/2014/main" id="{F9AFE8A9-5CA1-4FD9-9278-C0D77511EEA8}"/>
                </a:ext>
              </a:extLst>
            </xdr:cNvPr>
            <xdr:cNvGrpSpPr/>
          </xdr:nvGrpSpPr>
          <xdr:grpSpPr>
            <a:xfrm>
              <a:off x="1743651" y="3094862"/>
              <a:ext cx="324687" cy="190299"/>
              <a:chOff x="6257925" y="3439792"/>
              <a:chExt cx="324687" cy="180784"/>
            </a:xfrm>
          </xdr:grpSpPr>
          <xdr:pic>
            <xdr:nvPicPr>
              <xdr:cNvPr id="442" name="Graphic 441" descr="Oil Barrel with solid fill">
                <a:extLst>
                  <a:ext uri="{FF2B5EF4-FFF2-40B4-BE49-F238E27FC236}">
                    <a16:creationId xmlns:a16="http://schemas.microsoft.com/office/drawing/2014/main" id="{60FC2C0C-5D6F-4D2A-A41E-F7D8C76406F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443" name="Graphic 442" descr="Oil Barrel with solid fill">
                <a:extLst>
                  <a:ext uri="{FF2B5EF4-FFF2-40B4-BE49-F238E27FC236}">
                    <a16:creationId xmlns:a16="http://schemas.microsoft.com/office/drawing/2014/main" id="{7981FB80-C3E8-485A-931B-E4070F484E5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400" name="Graphic 399" descr="Radioactive with solid fill">
              <a:extLst>
                <a:ext uri="{FF2B5EF4-FFF2-40B4-BE49-F238E27FC236}">
                  <a16:creationId xmlns:a16="http://schemas.microsoft.com/office/drawing/2014/main" id="{1013CD76-8BB1-493E-AC36-1ADD8F4535E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401" name="Group 400">
              <a:extLst>
                <a:ext uri="{FF2B5EF4-FFF2-40B4-BE49-F238E27FC236}">
                  <a16:creationId xmlns:a16="http://schemas.microsoft.com/office/drawing/2014/main" id="{D25E37B6-DE8E-4355-9A82-B03755DA0C56}"/>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439" name="Freeform: Shape 438">
                <a:extLst>
                  <a:ext uri="{FF2B5EF4-FFF2-40B4-BE49-F238E27FC236}">
                    <a16:creationId xmlns:a16="http://schemas.microsoft.com/office/drawing/2014/main" id="{193BA93E-6D39-47EA-8C12-5978BBE53705}"/>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440" name="Freeform: Shape 439">
                <a:extLst>
                  <a:ext uri="{FF2B5EF4-FFF2-40B4-BE49-F238E27FC236}">
                    <a16:creationId xmlns:a16="http://schemas.microsoft.com/office/drawing/2014/main" id="{02A6EE6F-A85E-4EF0-BEF5-C903F97BE6F5}"/>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441" name="Freeform: Shape 440">
                <a:extLst>
                  <a:ext uri="{FF2B5EF4-FFF2-40B4-BE49-F238E27FC236}">
                    <a16:creationId xmlns:a16="http://schemas.microsoft.com/office/drawing/2014/main" id="{445EB3E0-515F-4821-ADEF-6F786C406F2A}"/>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402" name="Group 401">
              <a:extLst>
                <a:ext uri="{FF2B5EF4-FFF2-40B4-BE49-F238E27FC236}">
                  <a16:creationId xmlns:a16="http://schemas.microsoft.com/office/drawing/2014/main" id="{C34416F3-AA49-4F07-86AD-A86C92CDE6D5}"/>
                </a:ext>
              </a:extLst>
            </xdr:cNvPr>
            <xdr:cNvGrpSpPr/>
          </xdr:nvGrpSpPr>
          <xdr:grpSpPr>
            <a:xfrm>
              <a:off x="1641671" y="3850936"/>
              <a:ext cx="572170" cy="209156"/>
              <a:chOff x="1576728" y="6574220"/>
              <a:chExt cx="572170" cy="209156"/>
            </a:xfrm>
          </xdr:grpSpPr>
          <xdr:pic>
            <xdr:nvPicPr>
              <xdr:cNvPr id="407" name="Picture 406" descr="Outline geothermal energy icon isolated black Vector Image">
                <a:extLst>
                  <a:ext uri="{FF2B5EF4-FFF2-40B4-BE49-F238E27FC236}">
                    <a16:creationId xmlns:a16="http://schemas.microsoft.com/office/drawing/2014/main" id="{A7330360-EB9C-44C2-9CEF-B4022E86C3E2}"/>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408" name="Group 407">
                <a:extLst>
                  <a:ext uri="{FF2B5EF4-FFF2-40B4-BE49-F238E27FC236}">
                    <a16:creationId xmlns:a16="http://schemas.microsoft.com/office/drawing/2014/main" id="{E0BE6874-64D7-4EAC-9904-70FCC5548543}"/>
                  </a:ext>
                </a:extLst>
              </xdr:cNvPr>
              <xdr:cNvGrpSpPr/>
            </xdr:nvGrpSpPr>
            <xdr:grpSpPr>
              <a:xfrm>
                <a:off x="1576728" y="6605260"/>
                <a:ext cx="139401" cy="164013"/>
                <a:chOff x="6140932" y="3337168"/>
                <a:chExt cx="752033" cy="877177"/>
              </a:xfrm>
            </xdr:grpSpPr>
            <xdr:sp macro="" textlink="">
              <xdr:nvSpPr>
                <xdr:cNvPr id="429" name="Freeform: Shape 428">
                  <a:extLst>
                    <a:ext uri="{FF2B5EF4-FFF2-40B4-BE49-F238E27FC236}">
                      <a16:creationId xmlns:a16="http://schemas.microsoft.com/office/drawing/2014/main" id="{38335926-CCD2-4296-9C5D-B01FAEAA3F7F}"/>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0" name="Freeform: Shape 429">
                  <a:extLst>
                    <a:ext uri="{FF2B5EF4-FFF2-40B4-BE49-F238E27FC236}">
                      <a16:creationId xmlns:a16="http://schemas.microsoft.com/office/drawing/2014/main" id="{65225797-2718-47E8-8818-D19F4C568826}"/>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1" name="Freeform: Shape 430">
                  <a:extLst>
                    <a:ext uri="{FF2B5EF4-FFF2-40B4-BE49-F238E27FC236}">
                      <a16:creationId xmlns:a16="http://schemas.microsoft.com/office/drawing/2014/main" id="{6EB28143-757E-46AC-9FE1-CCDD4171F9D5}"/>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2" name="Freeform: Shape 431">
                  <a:extLst>
                    <a:ext uri="{FF2B5EF4-FFF2-40B4-BE49-F238E27FC236}">
                      <a16:creationId xmlns:a16="http://schemas.microsoft.com/office/drawing/2014/main" id="{AE03808F-1CCA-4330-A54E-F6FD05511278}"/>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3" name="Freeform: Shape 432">
                  <a:extLst>
                    <a:ext uri="{FF2B5EF4-FFF2-40B4-BE49-F238E27FC236}">
                      <a16:creationId xmlns:a16="http://schemas.microsoft.com/office/drawing/2014/main" id="{19693D2D-CA66-4048-97AE-966814DB35F8}"/>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4" name="Freeform: Shape 433">
                  <a:extLst>
                    <a:ext uri="{FF2B5EF4-FFF2-40B4-BE49-F238E27FC236}">
                      <a16:creationId xmlns:a16="http://schemas.microsoft.com/office/drawing/2014/main" id="{9337AA9A-F6F4-4796-8ADE-00CB9B5AC293}"/>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5" name="Freeform: Shape 434">
                  <a:extLst>
                    <a:ext uri="{FF2B5EF4-FFF2-40B4-BE49-F238E27FC236}">
                      <a16:creationId xmlns:a16="http://schemas.microsoft.com/office/drawing/2014/main" id="{23E7D313-2AB5-403F-A0F6-17E8E4183BA5}"/>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6" name="Freeform: Shape 435">
                  <a:extLst>
                    <a:ext uri="{FF2B5EF4-FFF2-40B4-BE49-F238E27FC236}">
                      <a16:creationId xmlns:a16="http://schemas.microsoft.com/office/drawing/2014/main" id="{E057AEE1-60B2-4BCE-B864-31C7FBE198EE}"/>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7" name="Freeform: Shape 436">
                  <a:extLst>
                    <a:ext uri="{FF2B5EF4-FFF2-40B4-BE49-F238E27FC236}">
                      <a16:creationId xmlns:a16="http://schemas.microsoft.com/office/drawing/2014/main" id="{D7365BE2-C195-4FAF-A9F3-00C97AE0A441}"/>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8" name="Freeform: Shape 437">
                  <a:extLst>
                    <a:ext uri="{FF2B5EF4-FFF2-40B4-BE49-F238E27FC236}">
                      <a16:creationId xmlns:a16="http://schemas.microsoft.com/office/drawing/2014/main" id="{D338FA16-96A7-4C50-9A9E-6244F071A665}"/>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409" name="Group 408">
                <a:extLst>
                  <a:ext uri="{FF2B5EF4-FFF2-40B4-BE49-F238E27FC236}">
                    <a16:creationId xmlns:a16="http://schemas.microsoft.com/office/drawing/2014/main" id="{210D7047-6E0A-4648-AE2F-E8264DABDD9D}"/>
                  </a:ext>
                </a:extLst>
              </xdr:cNvPr>
              <xdr:cNvGrpSpPr/>
            </xdr:nvGrpSpPr>
            <xdr:grpSpPr>
              <a:xfrm>
                <a:off x="1744225" y="6590247"/>
                <a:ext cx="172680" cy="169356"/>
                <a:chOff x="5246544" y="2661039"/>
                <a:chExt cx="528834" cy="505485"/>
              </a:xfrm>
            </xdr:grpSpPr>
            <xdr:sp macro="" textlink="">
              <xdr:nvSpPr>
                <xdr:cNvPr id="410" name="Freeform: Shape 409">
                  <a:extLst>
                    <a:ext uri="{FF2B5EF4-FFF2-40B4-BE49-F238E27FC236}">
                      <a16:creationId xmlns:a16="http://schemas.microsoft.com/office/drawing/2014/main" id="{F4E725FB-25EE-4F0A-9833-50201F38E5E7}"/>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1" name="Freeform: Shape 410">
                  <a:extLst>
                    <a:ext uri="{FF2B5EF4-FFF2-40B4-BE49-F238E27FC236}">
                      <a16:creationId xmlns:a16="http://schemas.microsoft.com/office/drawing/2014/main" id="{E0838085-CAA3-4283-B028-0E4E06AD58A6}"/>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2" name="Freeform: Shape 411">
                  <a:extLst>
                    <a:ext uri="{FF2B5EF4-FFF2-40B4-BE49-F238E27FC236}">
                      <a16:creationId xmlns:a16="http://schemas.microsoft.com/office/drawing/2014/main" id="{6E57C631-4FA1-40ED-8BAB-1D29633EF07C}"/>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3" name="Freeform: Shape 412">
                  <a:extLst>
                    <a:ext uri="{FF2B5EF4-FFF2-40B4-BE49-F238E27FC236}">
                      <a16:creationId xmlns:a16="http://schemas.microsoft.com/office/drawing/2014/main" id="{D9138C3B-673B-49DF-9E2D-651FDA7FE415}"/>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4" name="Freeform: Shape 413">
                  <a:extLst>
                    <a:ext uri="{FF2B5EF4-FFF2-40B4-BE49-F238E27FC236}">
                      <a16:creationId xmlns:a16="http://schemas.microsoft.com/office/drawing/2014/main" id="{48A59482-54FB-4527-B495-1D3093326C88}"/>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5" name="Freeform: Shape 414">
                  <a:extLst>
                    <a:ext uri="{FF2B5EF4-FFF2-40B4-BE49-F238E27FC236}">
                      <a16:creationId xmlns:a16="http://schemas.microsoft.com/office/drawing/2014/main" id="{8694A87E-2BED-42FC-9FC6-0DA8DCEA5E29}"/>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6" name="Freeform: Shape 415">
                  <a:extLst>
                    <a:ext uri="{FF2B5EF4-FFF2-40B4-BE49-F238E27FC236}">
                      <a16:creationId xmlns:a16="http://schemas.microsoft.com/office/drawing/2014/main" id="{3722C060-4DC5-4ABE-A8D1-3299FCD55861}"/>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7" name="Freeform: Shape 416">
                  <a:extLst>
                    <a:ext uri="{FF2B5EF4-FFF2-40B4-BE49-F238E27FC236}">
                      <a16:creationId xmlns:a16="http://schemas.microsoft.com/office/drawing/2014/main" id="{AA08FA70-2FFA-42CC-9ECB-4213A99C61E4}"/>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8" name="Freeform: Shape 417">
                  <a:extLst>
                    <a:ext uri="{FF2B5EF4-FFF2-40B4-BE49-F238E27FC236}">
                      <a16:creationId xmlns:a16="http://schemas.microsoft.com/office/drawing/2014/main" id="{CA75DC89-60AC-4465-9616-058D751BE066}"/>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9" name="Freeform: Shape 418">
                  <a:extLst>
                    <a:ext uri="{FF2B5EF4-FFF2-40B4-BE49-F238E27FC236}">
                      <a16:creationId xmlns:a16="http://schemas.microsoft.com/office/drawing/2014/main" id="{51010DE0-5642-4C66-95B6-DDAB021355A3}"/>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0" name="Freeform: Shape 419">
                  <a:extLst>
                    <a:ext uri="{FF2B5EF4-FFF2-40B4-BE49-F238E27FC236}">
                      <a16:creationId xmlns:a16="http://schemas.microsoft.com/office/drawing/2014/main" id="{CF86C258-F58A-4EC0-BF46-19FF6231CC21}"/>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1" name="Freeform: Shape 420">
                  <a:extLst>
                    <a:ext uri="{FF2B5EF4-FFF2-40B4-BE49-F238E27FC236}">
                      <a16:creationId xmlns:a16="http://schemas.microsoft.com/office/drawing/2014/main" id="{891CAB33-9FD8-4EE5-B41A-13A97C9426B8}"/>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2" name="Freeform: Shape 421">
                  <a:extLst>
                    <a:ext uri="{FF2B5EF4-FFF2-40B4-BE49-F238E27FC236}">
                      <a16:creationId xmlns:a16="http://schemas.microsoft.com/office/drawing/2014/main" id="{2E5BE05F-D7A2-437F-AF74-EDBFC0940CCC}"/>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3" name="Freeform: Shape 422">
                  <a:extLst>
                    <a:ext uri="{FF2B5EF4-FFF2-40B4-BE49-F238E27FC236}">
                      <a16:creationId xmlns:a16="http://schemas.microsoft.com/office/drawing/2014/main" id="{B960216B-1174-4B85-8732-B920495A8BA7}"/>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4" name="Freeform: Shape 423">
                  <a:extLst>
                    <a:ext uri="{FF2B5EF4-FFF2-40B4-BE49-F238E27FC236}">
                      <a16:creationId xmlns:a16="http://schemas.microsoft.com/office/drawing/2014/main" id="{B3235710-D504-473D-9D03-A8995ECDC3C4}"/>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5" name="Freeform: Shape 424">
                  <a:extLst>
                    <a:ext uri="{FF2B5EF4-FFF2-40B4-BE49-F238E27FC236}">
                      <a16:creationId xmlns:a16="http://schemas.microsoft.com/office/drawing/2014/main" id="{FC013281-BAD4-4AFD-A35A-AA8BAA4A6DDD}"/>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6" name="Freeform: Shape 425">
                  <a:extLst>
                    <a:ext uri="{FF2B5EF4-FFF2-40B4-BE49-F238E27FC236}">
                      <a16:creationId xmlns:a16="http://schemas.microsoft.com/office/drawing/2014/main" id="{6FF1EE6E-33D2-493C-9EBF-856F0327870D}"/>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7" name="Freeform: Shape 426">
                  <a:extLst>
                    <a:ext uri="{FF2B5EF4-FFF2-40B4-BE49-F238E27FC236}">
                      <a16:creationId xmlns:a16="http://schemas.microsoft.com/office/drawing/2014/main" id="{FE8CDE4A-3A8F-4E70-A488-95D9BCD9A9CF}"/>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8" name="Freeform: Shape 427">
                  <a:extLst>
                    <a:ext uri="{FF2B5EF4-FFF2-40B4-BE49-F238E27FC236}">
                      <a16:creationId xmlns:a16="http://schemas.microsoft.com/office/drawing/2014/main" id="{D6AE0B00-F216-458B-8535-3B784E407611}"/>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403" name="Graphic 2" descr="Fir tree">
              <a:extLst>
                <a:ext uri="{FF2B5EF4-FFF2-40B4-BE49-F238E27FC236}">
                  <a16:creationId xmlns:a16="http://schemas.microsoft.com/office/drawing/2014/main" id="{0F0346F8-BC81-4510-B7B3-C0FC3F16FBC4}"/>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404" name="Group 403">
              <a:extLst>
                <a:ext uri="{FF2B5EF4-FFF2-40B4-BE49-F238E27FC236}">
                  <a16:creationId xmlns:a16="http://schemas.microsoft.com/office/drawing/2014/main" id="{8FF0C451-39FD-4F5B-BC2F-7EB62EB6A0AF}"/>
                </a:ext>
              </a:extLst>
            </xdr:cNvPr>
            <xdr:cNvGrpSpPr/>
          </xdr:nvGrpSpPr>
          <xdr:grpSpPr>
            <a:xfrm>
              <a:off x="1795937" y="2920347"/>
              <a:ext cx="234619" cy="153814"/>
              <a:chOff x="1834903" y="4357756"/>
              <a:chExt cx="234619" cy="153814"/>
            </a:xfrm>
          </xdr:grpSpPr>
          <xdr:pic>
            <xdr:nvPicPr>
              <xdr:cNvPr id="405" name="Graphic 404" descr="Deciduous tree with solid fill">
                <a:extLst>
                  <a:ext uri="{FF2B5EF4-FFF2-40B4-BE49-F238E27FC236}">
                    <a16:creationId xmlns:a16="http://schemas.microsoft.com/office/drawing/2014/main" id="{2ED8F09D-A050-4047-A6BF-D565CDC9191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406" name="Graphic 405" descr="Deciduous tree with solid fill">
                <a:extLst>
                  <a:ext uri="{FF2B5EF4-FFF2-40B4-BE49-F238E27FC236}">
                    <a16:creationId xmlns:a16="http://schemas.microsoft.com/office/drawing/2014/main" id="{0FB07090-A841-4DB4-8414-CADB7B68424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editAs="oneCell">
    <xdr:from>
      <xdr:col>12</xdr:col>
      <xdr:colOff>823480</xdr:colOff>
      <xdr:row>5</xdr:row>
      <xdr:rowOff>14720</xdr:rowOff>
    </xdr:from>
    <xdr:to>
      <xdr:col>14</xdr:col>
      <xdr:colOff>307912</xdr:colOff>
      <xdr:row>10</xdr:row>
      <xdr:rowOff>16628</xdr:rowOff>
    </xdr:to>
    <xdr:pic>
      <xdr:nvPicPr>
        <xdr:cNvPr id="444" name="Picture 443" descr="Metallurgical Silicon Metal Powder">
          <a:extLst>
            <a:ext uri="{FF2B5EF4-FFF2-40B4-BE49-F238E27FC236}">
              <a16:creationId xmlns:a16="http://schemas.microsoft.com/office/drawing/2014/main" id="{735BB2E4-8E6E-4E9D-A9C7-6BFBABAC6FE6}"/>
            </a:ext>
          </a:extLst>
        </xdr:cNvPr>
        <xdr:cNvPicPr>
          <a:picLocks noChangeAspect="1" noChangeArrowheads="1"/>
        </xdr:cNvPicPr>
      </xdr:nvPicPr>
      <xdr:blipFill rotWithShape="1">
        <a:blip xmlns:r="http://schemas.openxmlformats.org/officeDocument/2006/relationships" r:embed="rId14">
          <a:grayscl/>
          <a:extLst>
            <a:ext uri="{BEBA8EAE-BF5A-486C-A8C5-ECC9F3942E4B}">
              <a14:imgProps xmlns:a14="http://schemas.microsoft.com/office/drawing/2010/main">
                <a14:imgLayer r:embed="rId15">
                  <a14:imgEffect>
                    <a14:colorTemperature colorTemp="1500"/>
                  </a14:imgEffect>
                  <a14:imgEffect>
                    <a14:saturation sat="400000"/>
                  </a14:imgEffect>
                  <a14:imgEffect>
                    <a14:brightnessContrast bright="-40000"/>
                  </a14:imgEffect>
                </a14:imgLayer>
              </a14:imgProps>
            </a:ext>
            <a:ext uri="{28A0092B-C50C-407E-A947-70E740481C1C}">
              <a14:useLocalDpi xmlns:a14="http://schemas.microsoft.com/office/drawing/2010/main" val="0"/>
            </a:ext>
          </a:extLst>
        </a:blip>
        <a:srcRect l="20881" t="8398" r="19741" b="6928"/>
        <a:stretch/>
      </xdr:blipFill>
      <xdr:spPr bwMode="auto">
        <a:xfrm>
          <a:off x="10310380" y="1586345"/>
          <a:ext cx="951282" cy="954408"/>
        </a:xfrm>
        <a:prstGeom prst="ellipse">
          <a:avLst/>
        </a:prstGeom>
        <a:ln>
          <a:noFill/>
        </a:ln>
        <a:effectLst>
          <a:outerShdw blurRad="190500" dist="228600" dir="2700000" algn="ctr">
            <a:srgbClr val="000000">
              <a:alpha val="30000"/>
            </a:srgbClr>
          </a:outerShdw>
          <a:softEdge rad="112500"/>
        </a:effectLst>
        <a:scene3d>
          <a:camera prst="orthographicFront">
            <a:rot lat="0" lon="0" rev="0"/>
          </a:camera>
          <a:lightRig rig="glow" dir="t">
            <a:rot lat="0" lon="0" rev="4800000"/>
          </a:lightRig>
        </a:scene3d>
        <a:sp3d prstMaterial="matte">
          <a:bevelT w="127000" h="63500"/>
        </a:sp3d>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603970</xdr:colOff>
      <xdr:row>5</xdr:row>
      <xdr:rowOff>15153</xdr:rowOff>
    </xdr:from>
    <xdr:to>
      <xdr:col>19</xdr:col>
      <xdr:colOff>483546</xdr:colOff>
      <xdr:row>10</xdr:row>
      <xdr:rowOff>17061</xdr:rowOff>
    </xdr:to>
    <xdr:pic>
      <xdr:nvPicPr>
        <xdr:cNvPr id="445" name="Picture 444" descr="Metallurgical Silicon Metal Powder">
          <a:extLst>
            <a:ext uri="{FF2B5EF4-FFF2-40B4-BE49-F238E27FC236}">
              <a16:creationId xmlns:a16="http://schemas.microsoft.com/office/drawing/2014/main" id="{E69F8532-7F2E-4D17-865C-514F874D2701}"/>
            </a:ext>
          </a:extLst>
        </xdr:cNvPr>
        <xdr:cNvPicPr>
          <a:picLocks noChangeAspect="1" noChangeArrowheads="1"/>
        </xdr:cNvPicPr>
      </xdr:nvPicPr>
      <xdr:blipFill rotWithShape="1">
        <a:blip xmlns:r="http://schemas.openxmlformats.org/officeDocument/2006/relationships" r:embed="rId14">
          <a:duotone>
            <a:schemeClr val="accent1">
              <a:shade val="45000"/>
              <a:satMod val="135000"/>
            </a:schemeClr>
            <a:prstClr val="white"/>
          </a:duotone>
          <a:extLst>
            <a:ext uri="{BEBA8EAE-BF5A-486C-A8C5-ECC9F3942E4B}">
              <a14:imgProps xmlns:a14="http://schemas.microsoft.com/office/drawing/2010/main">
                <a14:imgLayer r:embed="rId15">
                  <a14:imgEffect>
                    <a14:colorTemperature colorTemp="1500"/>
                  </a14:imgEffect>
                  <a14:imgEffect>
                    <a14:saturation sat="400000"/>
                  </a14:imgEffect>
                  <a14:imgEffect>
                    <a14:brightnessContrast bright="-40000"/>
                  </a14:imgEffect>
                </a14:imgLayer>
              </a14:imgProps>
            </a:ext>
            <a:ext uri="{28A0092B-C50C-407E-A947-70E740481C1C}">
              <a14:useLocalDpi xmlns:a14="http://schemas.microsoft.com/office/drawing/2010/main" val="0"/>
            </a:ext>
          </a:extLst>
        </a:blip>
        <a:srcRect l="20881" t="8398" r="19741" b="6928"/>
        <a:stretch/>
      </xdr:blipFill>
      <xdr:spPr bwMode="auto">
        <a:xfrm>
          <a:off x="14567620" y="1586778"/>
          <a:ext cx="959076" cy="954408"/>
        </a:xfrm>
        <a:prstGeom prst="ellipse">
          <a:avLst/>
        </a:prstGeom>
        <a:ln>
          <a:noFill/>
        </a:ln>
        <a:effectLst>
          <a:outerShdw blurRad="190500" dist="228600" dir="2700000" algn="ctr">
            <a:srgbClr val="000000">
              <a:alpha val="30000"/>
            </a:srgbClr>
          </a:outerShdw>
          <a:softEdge rad="112500"/>
        </a:effectLst>
        <a:scene3d>
          <a:camera prst="orthographicFront">
            <a:rot lat="0" lon="0" rev="0"/>
          </a:camera>
          <a:lightRig rig="glow" dir="t">
            <a:rot lat="0" lon="0" rev="4800000"/>
          </a:lightRig>
        </a:scene3d>
        <a:sp3d prstMaterial="matte">
          <a:bevelT w="127000" h="63500"/>
        </a:sp3d>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640772</xdr:colOff>
      <xdr:row>5</xdr:row>
      <xdr:rowOff>34636</xdr:rowOff>
    </xdr:from>
    <xdr:to>
      <xdr:col>9</xdr:col>
      <xdr:colOff>436932</xdr:colOff>
      <xdr:row>10</xdr:row>
      <xdr:rowOff>36544</xdr:rowOff>
    </xdr:to>
    <xdr:pic>
      <xdr:nvPicPr>
        <xdr:cNvPr id="446" name="Picture 445" descr="Metallurgical Silicon Metal Powder">
          <a:extLst>
            <a:ext uri="{FF2B5EF4-FFF2-40B4-BE49-F238E27FC236}">
              <a16:creationId xmlns:a16="http://schemas.microsoft.com/office/drawing/2014/main" id="{48F736BA-B20F-4740-B5FB-5F0DBFA1BB72}"/>
            </a:ext>
          </a:extLst>
        </xdr:cNvPr>
        <xdr:cNvPicPr>
          <a:picLocks noChangeAspect="1" noChangeArrowheads="1"/>
        </xdr:cNvPicPr>
      </xdr:nvPicPr>
      <xdr:blipFill rotWithShape="1">
        <a:blip xmlns:r="http://schemas.openxmlformats.org/officeDocument/2006/relationships" r:embed="rId16">
          <a:duotone>
            <a:schemeClr val="accent2">
              <a:shade val="45000"/>
              <a:satMod val="135000"/>
            </a:schemeClr>
            <a:prstClr val="white"/>
          </a:duotone>
          <a:extLst>
            <a:ext uri="{BEBA8EAE-BF5A-486C-A8C5-ECC9F3942E4B}">
              <a14:imgProps xmlns:a14="http://schemas.microsoft.com/office/drawing/2010/main">
                <a14:imgLayer r:embed="rId15">
                  <a14:imgEffect>
                    <a14:colorTemperature colorTemp="5300"/>
                  </a14:imgEffect>
                  <a14:imgEffect>
                    <a14:saturation sat="400000"/>
                  </a14:imgEffect>
                </a14:imgLayer>
              </a14:imgProps>
            </a:ext>
            <a:ext uri="{28A0092B-C50C-407E-A947-70E740481C1C}">
              <a14:useLocalDpi xmlns:a14="http://schemas.microsoft.com/office/drawing/2010/main" val="0"/>
            </a:ext>
          </a:extLst>
        </a:blip>
        <a:srcRect l="20169" t="9507" r="20914" b="6474"/>
        <a:stretch/>
      </xdr:blipFill>
      <xdr:spPr bwMode="auto">
        <a:xfrm>
          <a:off x="6022397" y="1606261"/>
          <a:ext cx="948685" cy="954408"/>
        </a:xfrm>
        <a:prstGeom prst="ellipse">
          <a:avLst/>
        </a:prstGeom>
        <a:ln>
          <a:noFill/>
        </a:ln>
        <a:effectLst>
          <a:outerShdw blurRad="190500" dist="228600" dir="2700000" algn="ctr">
            <a:srgbClr val="000000">
              <a:alpha val="30000"/>
            </a:srgbClr>
          </a:outerShdw>
          <a:softEdge rad="112500"/>
        </a:effectLst>
        <a:scene3d>
          <a:camera prst="orthographicFront">
            <a:rot lat="0" lon="0" rev="0"/>
          </a:camera>
          <a:lightRig rig="glow" dir="t">
            <a:rot lat="0" lon="0" rev="4800000"/>
          </a:lightRig>
        </a:scene3d>
        <a:sp3d prstMaterial="matte">
          <a:bevelT w="127000" h="63500"/>
        </a:sp3d>
      </xdr:spPr>
    </xdr:pic>
    <xdr:clientData/>
  </xdr:twoCellAnchor>
  <xdr:twoCellAnchor editAs="oneCell">
    <xdr:from>
      <xdr:col>15</xdr:col>
      <xdr:colOff>64943</xdr:colOff>
      <xdr:row>5</xdr:row>
      <xdr:rowOff>168850</xdr:rowOff>
    </xdr:from>
    <xdr:to>
      <xdr:col>15</xdr:col>
      <xdr:colOff>659139</xdr:colOff>
      <xdr:row>9</xdr:row>
      <xdr:rowOff>1680</xdr:rowOff>
    </xdr:to>
    <xdr:pic>
      <xdr:nvPicPr>
        <xdr:cNvPr id="447" name="Graphic 2" descr="Add with solid fill">
          <a:extLst>
            <a:ext uri="{FF2B5EF4-FFF2-40B4-BE49-F238E27FC236}">
              <a16:creationId xmlns:a16="http://schemas.microsoft.com/office/drawing/2014/main" id="{8B23AA5F-447E-4C44-9972-23B33FBDB30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828443" y="1740475"/>
          <a:ext cx="597371" cy="593149"/>
        </a:xfrm>
        <a:prstGeom prst="rect">
          <a:avLst/>
        </a:prstGeom>
        <a:effectLst>
          <a:outerShdw blurRad="50800" dist="38100" dir="2700000" algn="tl" rotWithShape="0">
            <a:prstClr val="black">
              <a:alpha val="40000"/>
            </a:prstClr>
          </a:outerShdw>
        </a:effectLst>
      </xdr:spPr>
    </xdr:pic>
    <xdr:clientData/>
  </xdr:twoCellAnchor>
  <xdr:twoCellAnchor>
    <xdr:from>
      <xdr:col>11</xdr:col>
      <xdr:colOff>34636</xdr:colOff>
      <xdr:row>11</xdr:row>
      <xdr:rowOff>17318</xdr:rowOff>
    </xdr:from>
    <xdr:to>
      <xdr:col>12</xdr:col>
      <xdr:colOff>173853</xdr:colOff>
      <xdr:row>20</xdr:row>
      <xdr:rowOff>21647</xdr:rowOff>
    </xdr:to>
    <xdr:grpSp>
      <xdr:nvGrpSpPr>
        <xdr:cNvPr id="448" name="Group 447">
          <a:extLst>
            <a:ext uri="{FF2B5EF4-FFF2-40B4-BE49-F238E27FC236}">
              <a16:creationId xmlns:a16="http://schemas.microsoft.com/office/drawing/2014/main" id="{37A68AFE-1DC6-4E3B-8460-46AEA6E320D0}"/>
            </a:ext>
          </a:extLst>
        </xdr:cNvPr>
        <xdr:cNvGrpSpPr/>
      </xdr:nvGrpSpPr>
      <xdr:grpSpPr>
        <a:xfrm>
          <a:off x="9111401" y="2751553"/>
          <a:ext cx="565040" cy="1741241"/>
          <a:chOff x="1641671" y="2710297"/>
          <a:chExt cx="572170" cy="1718829"/>
        </a:xfrm>
      </xdr:grpSpPr>
      <xdr:pic>
        <xdr:nvPicPr>
          <xdr:cNvPr id="449" name="Picture 448">
            <a:extLst>
              <a:ext uri="{FF2B5EF4-FFF2-40B4-BE49-F238E27FC236}">
                <a16:creationId xmlns:a16="http://schemas.microsoft.com/office/drawing/2014/main" id="{3995AA0F-FC84-477E-95F6-23F44E0F41C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0" name="Graphic 4" descr="Sustainability">
            <a:extLst>
              <a:ext uri="{FF2B5EF4-FFF2-40B4-BE49-F238E27FC236}">
                <a16:creationId xmlns:a16="http://schemas.microsoft.com/office/drawing/2014/main" id="{FCA18E16-B5C2-42ED-ADFE-3B5E6836157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451" name="Group 450">
            <a:extLst>
              <a:ext uri="{FF2B5EF4-FFF2-40B4-BE49-F238E27FC236}">
                <a16:creationId xmlns:a16="http://schemas.microsoft.com/office/drawing/2014/main" id="{AD837232-F54A-42EC-8FFD-B4D7376E86A5}"/>
              </a:ext>
            </a:extLst>
          </xdr:cNvPr>
          <xdr:cNvGrpSpPr/>
        </xdr:nvGrpSpPr>
        <xdr:grpSpPr>
          <a:xfrm>
            <a:off x="1641671" y="2920347"/>
            <a:ext cx="572170" cy="1139745"/>
            <a:chOff x="1641671" y="2920347"/>
            <a:chExt cx="572170" cy="1139745"/>
          </a:xfrm>
        </xdr:grpSpPr>
        <xdr:grpSp>
          <xdr:nvGrpSpPr>
            <xdr:cNvPr id="452" name="Group 451">
              <a:extLst>
                <a:ext uri="{FF2B5EF4-FFF2-40B4-BE49-F238E27FC236}">
                  <a16:creationId xmlns:a16="http://schemas.microsoft.com/office/drawing/2014/main" id="{A9A3E389-ADA1-4EAA-A67D-ECF99AE74388}"/>
                </a:ext>
              </a:extLst>
            </xdr:cNvPr>
            <xdr:cNvGrpSpPr/>
          </xdr:nvGrpSpPr>
          <xdr:grpSpPr>
            <a:xfrm>
              <a:off x="1743651" y="3094862"/>
              <a:ext cx="324687" cy="190299"/>
              <a:chOff x="6257925" y="3439792"/>
              <a:chExt cx="324687" cy="180784"/>
            </a:xfrm>
          </xdr:grpSpPr>
          <xdr:pic>
            <xdr:nvPicPr>
              <xdr:cNvPr id="495" name="Graphic 494" descr="Oil Barrel with solid fill">
                <a:extLst>
                  <a:ext uri="{FF2B5EF4-FFF2-40B4-BE49-F238E27FC236}">
                    <a16:creationId xmlns:a16="http://schemas.microsoft.com/office/drawing/2014/main" id="{B39C8657-ACE5-41A8-A3AF-2F9558605F8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496" name="Graphic 495" descr="Oil Barrel with solid fill">
                <a:extLst>
                  <a:ext uri="{FF2B5EF4-FFF2-40B4-BE49-F238E27FC236}">
                    <a16:creationId xmlns:a16="http://schemas.microsoft.com/office/drawing/2014/main" id="{84380E01-5D44-4807-ACF7-923B501C083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453" name="Graphic 452" descr="Radioactive with solid fill">
              <a:extLst>
                <a:ext uri="{FF2B5EF4-FFF2-40B4-BE49-F238E27FC236}">
                  <a16:creationId xmlns:a16="http://schemas.microsoft.com/office/drawing/2014/main" id="{68D815B0-E78B-4DC9-976A-98DD1DB56B6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454" name="Group 453">
              <a:extLst>
                <a:ext uri="{FF2B5EF4-FFF2-40B4-BE49-F238E27FC236}">
                  <a16:creationId xmlns:a16="http://schemas.microsoft.com/office/drawing/2014/main" id="{6B371C3B-E636-4350-961E-FC6B817AFC2A}"/>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492" name="Freeform: Shape 491">
                <a:extLst>
                  <a:ext uri="{FF2B5EF4-FFF2-40B4-BE49-F238E27FC236}">
                    <a16:creationId xmlns:a16="http://schemas.microsoft.com/office/drawing/2014/main" id="{F10F422B-B6DB-4535-8DE1-545CB871DE2B}"/>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493" name="Freeform: Shape 492">
                <a:extLst>
                  <a:ext uri="{FF2B5EF4-FFF2-40B4-BE49-F238E27FC236}">
                    <a16:creationId xmlns:a16="http://schemas.microsoft.com/office/drawing/2014/main" id="{741F789A-2F54-4B26-BEFE-58F54C79105C}"/>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494" name="Freeform: Shape 493">
                <a:extLst>
                  <a:ext uri="{FF2B5EF4-FFF2-40B4-BE49-F238E27FC236}">
                    <a16:creationId xmlns:a16="http://schemas.microsoft.com/office/drawing/2014/main" id="{07290CD5-923D-4F8B-B3E3-9B5048716FEE}"/>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455" name="Group 454">
              <a:extLst>
                <a:ext uri="{FF2B5EF4-FFF2-40B4-BE49-F238E27FC236}">
                  <a16:creationId xmlns:a16="http://schemas.microsoft.com/office/drawing/2014/main" id="{443F764E-1425-4DF8-96E4-F134C29A8425}"/>
                </a:ext>
              </a:extLst>
            </xdr:cNvPr>
            <xdr:cNvGrpSpPr/>
          </xdr:nvGrpSpPr>
          <xdr:grpSpPr>
            <a:xfrm>
              <a:off x="1641671" y="3850936"/>
              <a:ext cx="572170" cy="209156"/>
              <a:chOff x="1576728" y="6574220"/>
              <a:chExt cx="572170" cy="209156"/>
            </a:xfrm>
          </xdr:grpSpPr>
          <xdr:pic>
            <xdr:nvPicPr>
              <xdr:cNvPr id="460" name="Picture 459" descr="Outline geothermal energy icon isolated black Vector Image">
                <a:extLst>
                  <a:ext uri="{FF2B5EF4-FFF2-40B4-BE49-F238E27FC236}">
                    <a16:creationId xmlns:a16="http://schemas.microsoft.com/office/drawing/2014/main" id="{4C645E2F-2DA1-4F32-8D17-8B20B3EB6D70}"/>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461" name="Group 460">
                <a:extLst>
                  <a:ext uri="{FF2B5EF4-FFF2-40B4-BE49-F238E27FC236}">
                    <a16:creationId xmlns:a16="http://schemas.microsoft.com/office/drawing/2014/main" id="{42D64348-A1AE-40F0-9C83-30943C9A36E7}"/>
                  </a:ext>
                </a:extLst>
              </xdr:cNvPr>
              <xdr:cNvGrpSpPr/>
            </xdr:nvGrpSpPr>
            <xdr:grpSpPr>
              <a:xfrm>
                <a:off x="1576728" y="6605260"/>
                <a:ext cx="139401" cy="164013"/>
                <a:chOff x="6140932" y="3337168"/>
                <a:chExt cx="752033" cy="877177"/>
              </a:xfrm>
            </xdr:grpSpPr>
            <xdr:sp macro="" textlink="">
              <xdr:nvSpPr>
                <xdr:cNvPr id="482" name="Freeform: Shape 481">
                  <a:extLst>
                    <a:ext uri="{FF2B5EF4-FFF2-40B4-BE49-F238E27FC236}">
                      <a16:creationId xmlns:a16="http://schemas.microsoft.com/office/drawing/2014/main" id="{1C43701E-2008-4830-981E-543ABAB133B1}"/>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3" name="Freeform: Shape 482">
                  <a:extLst>
                    <a:ext uri="{FF2B5EF4-FFF2-40B4-BE49-F238E27FC236}">
                      <a16:creationId xmlns:a16="http://schemas.microsoft.com/office/drawing/2014/main" id="{6BCA0464-0434-46D5-8E6E-D6EC2277306C}"/>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4" name="Freeform: Shape 483">
                  <a:extLst>
                    <a:ext uri="{FF2B5EF4-FFF2-40B4-BE49-F238E27FC236}">
                      <a16:creationId xmlns:a16="http://schemas.microsoft.com/office/drawing/2014/main" id="{E38F3545-554A-433A-9818-7E2390FA4E5E}"/>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5" name="Freeform: Shape 484">
                  <a:extLst>
                    <a:ext uri="{FF2B5EF4-FFF2-40B4-BE49-F238E27FC236}">
                      <a16:creationId xmlns:a16="http://schemas.microsoft.com/office/drawing/2014/main" id="{C1E97A5B-95C9-43C0-96D3-422E917AE378}"/>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6" name="Freeform: Shape 485">
                  <a:extLst>
                    <a:ext uri="{FF2B5EF4-FFF2-40B4-BE49-F238E27FC236}">
                      <a16:creationId xmlns:a16="http://schemas.microsoft.com/office/drawing/2014/main" id="{24ECE985-642D-4C13-8D82-14419F21E174}"/>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7" name="Freeform: Shape 486">
                  <a:extLst>
                    <a:ext uri="{FF2B5EF4-FFF2-40B4-BE49-F238E27FC236}">
                      <a16:creationId xmlns:a16="http://schemas.microsoft.com/office/drawing/2014/main" id="{1D716221-96E3-40F9-B5ED-0619BF62E18A}"/>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8" name="Freeform: Shape 487">
                  <a:extLst>
                    <a:ext uri="{FF2B5EF4-FFF2-40B4-BE49-F238E27FC236}">
                      <a16:creationId xmlns:a16="http://schemas.microsoft.com/office/drawing/2014/main" id="{A283F4DE-D37D-4881-BDA3-2EB257F80278}"/>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9" name="Freeform: Shape 488">
                  <a:extLst>
                    <a:ext uri="{FF2B5EF4-FFF2-40B4-BE49-F238E27FC236}">
                      <a16:creationId xmlns:a16="http://schemas.microsoft.com/office/drawing/2014/main" id="{73D0C601-1E67-4BE0-BE7D-81498ABDC5CF}"/>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0" name="Freeform: Shape 489">
                  <a:extLst>
                    <a:ext uri="{FF2B5EF4-FFF2-40B4-BE49-F238E27FC236}">
                      <a16:creationId xmlns:a16="http://schemas.microsoft.com/office/drawing/2014/main" id="{CB655E58-FB7E-4758-8CA1-552F9C95D386}"/>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1" name="Freeform: Shape 490">
                  <a:extLst>
                    <a:ext uri="{FF2B5EF4-FFF2-40B4-BE49-F238E27FC236}">
                      <a16:creationId xmlns:a16="http://schemas.microsoft.com/office/drawing/2014/main" id="{396D110F-EAF0-4FE8-81F3-DC8284FCBCD0}"/>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462" name="Group 461">
                <a:extLst>
                  <a:ext uri="{FF2B5EF4-FFF2-40B4-BE49-F238E27FC236}">
                    <a16:creationId xmlns:a16="http://schemas.microsoft.com/office/drawing/2014/main" id="{D621C141-505B-4F62-BBC1-74CF1B39F9EC}"/>
                  </a:ext>
                </a:extLst>
              </xdr:cNvPr>
              <xdr:cNvGrpSpPr/>
            </xdr:nvGrpSpPr>
            <xdr:grpSpPr>
              <a:xfrm>
                <a:off x="1744225" y="6590247"/>
                <a:ext cx="172680" cy="169356"/>
                <a:chOff x="5246544" y="2661039"/>
                <a:chExt cx="528834" cy="505485"/>
              </a:xfrm>
            </xdr:grpSpPr>
            <xdr:sp macro="" textlink="">
              <xdr:nvSpPr>
                <xdr:cNvPr id="463" name="Freeform: Shape 462">
                  <a:extLst>
                    <a:ext uri="{FF2B5EF4-FFF2-40B4-BE49-F238E27FC236}">
                      <a16:creationId xmlns:a16="http://schemas.microsoft.com/office/drawing/2014/main" id="{86D6B3EC-080A-428F-88C8-EF8EE662A3EC}"/>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4" name="Freeform: Shape 463">
                  <a:extLst>
                    <a:ext uri="{FF2B5EF4-FFF2-40B4-BE49-F238E27FC236}">
                      <a16:creationId xmlns:a16="http://schemas.microsoft.com/office/drawing/2014/main" id="{8935169B-4E9D-4221-9118-0F7F7F137FA6}"/>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5" name="Freeform: Shape 464">
                  <a:extLst>
                    <a:ext uri="{FF2B5EF4-FFF2-40B4-BE49-F238E27FC236}">
                      <a16:creationId xmlns:a16="http://schemas.microsoft.com/office/drawing/2014/main" id="{F63EFFA6-E087-4652-B803-144007DC2436}"/>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6" name="Freeform: Shape 465">
                  <a:extLst>
                    <a:ext uri="{FF2B5EF4-FFF2-40B4-BE49-F238E27FC236}">
                      <a16:creationId xmlns:a16="http://schemas.microsoft.com/office/drawing/2014/main" id="{49002F4B-697A-48E5-869C-A5E6B909A5F9}"/>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7" name="Freeform: Shape 466">
                  <a:extLst>
                    <a:ext uri="{FF2B5EF4-FFF2-40B4-BE49-F238E27FC236}">
                      <a16:creationId xmlns:a16="http://schemas.microsoft.com/office/drawing/2014/main" id="{FA34254F-7997-45E7-A1E1-6FC60DD8D6F0}"/>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8" name="Freeform: Shape 467">
                  <a:extLst>
                    <a:ext uri="{FF2B5EF4-FFF2-40B4-BE49-F238E27FC236}">
                      <a16:creationId xmlns:a16="http://schemas.microsoft.com/office/drawing/2014/main" id="{9CC2622A-7B69-482C-88FE-7482267CCB9D}"/>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9" name="Freeform: Shape 468">
                  <a:extLst>
                    <a:ext uri="{FF2B5EF4-FFF2-40B4-BE49-F238E27FC236}">
                      <a16:creationId xmlns:a16="http://schemas.microsoft.com/office/drawing/2014/main" id="{4C732412-BEA6-4A4A-B4DF-825F21A2D639}"/>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0" name="Freeform: Shape 469">
                  <a:extLst>
                    <a:ext uri="{FF2B5EF4-FFF2-40B4-BE49-F238E27FC236}">
                      <a16:creationId xmlns:a16="http://schemas.microsoft.com/office/drawing/2014/main" id="{9B6F7353-DFC7-46C9-B6E7-E2E31E936DAA}"/>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1" name="Freeform: Shape 470">
                  <a:extLst>
                    <a:ext uri="{FF2B5EF4-FFF2-40B4-BE49-F238E27FC236}">
                      <a16:creationId xmlns:a16="http://schemas.microsoft.com/office/drawing/2014/main" id="{27875E3F-D92C-440C-8503-9E04698345EB}"/>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2" name="Freeform: Shape 471">
                  <a:extLst>
                    <a:ext uri="{FF2B5EF4-FFF2-40B4-BE49-F238E27FC236}">
                      <a16:creationId xmlns:a16="http://schemas.microsoft.com/office/drawing/2014/main" id="{6C56F530-9E84-4D87-B0B9-D646BB0B516E}"/>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3" name="Freeform: Shape 472">
                  <a:extLst>
                    <a:ext uri="{FF2B5EF4-FFF2-40B4-BE49-F238E27FC236}">
                      <a16:creationId xmlns:a16="http://schemas.microsoft.com/office/drawing/2014/main" id="{80C4644D-7443-41AC-B6DA-FDAEAB0D6866}"/>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4" name="Freeform: Shape 473">
                  <a:extLst>
                    <a:ext uri="{FF2B5EF4-FFF2-40B4-BE49-F238E27FC236}">
                      <a16:creationId xmlns:a16="http://schemas.microsoft.com/office/drawing/2014/main" id="{2032DAE6-ABCA-44D3-8427-DDA193A8D91E}"/>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5" name="Freeform: Shape 474">
                  <a:extLst>
                    <a:ext uri="{FF2B5EF4-FFF2-40B4-BE49-F238E27FC236}">
                      <a16:creationId xmlns:a16="http://schemas.microsoft.com/office/drawing/2014/main" id="{A0BE73CD-1F75-4185-BE9C-33667B79E2E5}"/>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6" name="Freeform: Shape 475">
                  <a:extLst>
                    <a:ext uri="{FF2B5EF4-FFF2-40B4-BE49-F238E27FC236}">
                      <a16:creationId xmlns:a16="http://schemas.microsoft.com/office/drawing/2014/main" id="{67E1058C-1B8E-403A-911E-BDCC85E4C00A}"/>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7" name="Freeform: Shape 476">
                  <a:extLst>
                    <a:ext uri="{FF2B5EF4-FFF2-40B4-BE49-F238E27FC236}">
                      <a16:creationId xmlns:a16="http://schemas.microsoft.com/office/drawing/2014/main" id="{2F7CB39E-EF03-4E02-AC09-89125F0D5884}"/>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8" name="Freeform: Shape 477">
                  <a:extLst>
                    <a:ext uri="{FF2B5EF4-FFF2-40B4-BE49-F238E27FC236}">
                      <a16:creationId xmlns:a16="http://schemas.microsoft.com/office/drawing/2014/main" id="{A2925393-00AA-4AD2-A32A-2D819C164539}"/>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9" name="Freeform: Shape 478">
                  <a:extLst>
                    <a:ext uri="{FF2B5EF4-FFF2-40B4-BE49-F238E27FC236}">
                      <a16:creationId xmlns:a16="http://schemas.microsoft.com/office/drawing/2014/main" id="{C7F8EC39-B6B8-474F-887D-E7786B3F73D9}"/>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0" name="Freeform: Shape 479">
                  <a:extLst>
                    <a:ext uri="{FF2B5EF4-FFF2-40B4-BE49-F238E27FC236}">
                      <a16:creationId xmlns:a16="http://schemas.microsoft.com/office/drawing/2014/main" id="{90EF9739-9064-4EDE-8F4B-C4778C712133}"/>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1" name="Freeform: Shape 480">
                  <a:extLst>
                    <a:ext uri="{FF2B5EF4-FFF2-40B4-BE49-F238E27FC236}">
                      <a16:creationId xmlns:a16="http://schemas.microsoft.com/office/drawing/2014/main" id="{C268DA64-C40F-4BD6-A6C2-3D0EC1E8016A}"/>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456" name="Graphic 2" descr="Fir tree">
              <a:extLst>
                <a:ext uri="{FF2B5EF4-FFF2-40B4-BE49-F238E27FC236}">
                  <a16:creationId xmlns:a16="http://schemas.microsoft.com/office/drawing/2014/main" id="{D0FF58D9-CF31-4955-95B6-5C292C8238E4}"/>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457" name="Group 456">
              <a:extLst>
                <a:ext uri="{FF2B5EF4-FFF2-40B4-BE49-F238E27FC236}">
                  <a16:creationId xmlns:a16="http://schemas.microsoft.com/office/drawing/2014/main" id="{9565C263-040C-442A-92C4-67527183CB64}"/>
                </a:ext>
              </a:extLst>
            </xdr:cNvPr>
            <xdr:cNvGrpSpPr/>
          </xdr:nvGrpSpPr>
          <xdr:grpSpPr>
            <a:xfrm>
              <a:off x="1795937" y="2920347"/>
              <a:ext cx="234619" cy="153814"/>
              <a:chOff x="1834903" y="4357756"/>
              <a:chExt cx="234619" cy="153814"/>
            </a:xfrm>
          </xdr:grpSpPr>
          <xdr:pic>
            <xdr:nvPicPr>
              <xdr:cNvPr id="458" name="Graphic 457" descr="Deciduous tree with solid fill">
                <a:extLst>
                  <a:ext uri="{FF2B5EF4-FFF2-40B4-BE49-F238E27FC236}">
                    <a16:creationId xmlns:a16="http://schemas.microsoft.com/office/drawing/2014/main" id="{3252ACA5-6110-468F-AB7D-32AE129C370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459" name="Graphic 458" descr="Deciduous tree with solid fill">
                <a:extLst>
                  <a:ext uri="{FF2B5EF4-FFF2-40B4-BE49-F238E27FC236}">
                    <a16:creationId xmlns:a16="http://schemas.microsoft.com/office/drawing/2014/main" id="{BE9CCFE7-A162-4AC6-9DD1-6F7454FC2FC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editAs="oneCell">
    <xdr:from>
      <xdr:col>5</xdr:col>
      <xdr:colOff>47624</xdr:colOff>
      <xdr:row>5</xdr:row>
      <xdr:rowOff>142875</xdr:rowOff>
    </xdr:from>
    <xdr:to>
      <xdr:col>5</xdr:col>
      <xdr:colOff>571499</xdr:colOff>
      <xdr:row>10</xdr:row>
      <xdr:rowOff>26987</xdr:rowOff>
    </xdr:to>
    <xdr:pic>
      <xdr:nvPicPr>
        <xdr:cNvPr id="497" name="Graphic 4" descr="Arrow Right with solid fill">
          <a:extLst>
            <a:ext uri="{FF2B5EF4-FFF2-40B4-BE49-F238E27FC236}">
              <a16:creationId xmlns:a16="http://schemas.microsoft.com/office/drawing/2014/main" id="{575948A8-120F-48E0-96F7-D08D76DAC29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4229099" y="1714500"/>
          <a:ext cx="523875" cy="833437"/>
        </a:xfrm>
        <a:prstGeom prst="rect">
          <a:avLst/>
        </a:prstGeom>
        <a:effectLst>
          <a:outerShdw blurRad="50800" dist="38100" dir="2700000" algn="tl" rotWithShape="0">
            <a:prstClr val="black">
              <a:alpha val="40000"/>
            </a:prstClr>
          </a:outerShdw>
        </a:effectLst>
      </xdr:spPr>
    </xdr:pic>
    <xdr:clientData/>
  </xdr:twoCellAnchor>
  <xdr:twoCellAnchor editAs="oneCell">
    <xdr:from>
      <xdr:col>10</xdr:col>
      <xdr:colOff>80961</xdr:colOff>
      <xdr:row>5</xdr:row>
      <xdr:rowOff>104775</xdr:rowOff>
    </xdr:from>
    <xdr:to>
      <xdr:col>10</xdr:col>
      <xdr:colOff>601661</xdr:colOff>
      <xdr:row>10</xdr:row>
      <xdr:rowOff>93</xdr:rowOff>
    </xdr:to>
    <xdr:pic>
      <xdr:nvPicPr>
        <xdr:cNvPr id="498" name="Graphic 4" descr="Arrow Right with solid fill">
          <a:extLst>
            <a:ext uri="{FF2B5EF4-FFF2-40B4-BE49-F238E27FC236}">
              <a16:creationId xmlns:a16="http://schemas.microsoft.com/office/drawing/2014/main" id="{D8F465AF-D86B-42FC-A2EF-BB47E61F290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8424861" y="1676400"/>
          <a:ext cx="523875" cy="833437"/>
        </a:xfrm>
        <a:prstGeom prst="rect">
          <a:avLst/>
        </a:prstGeom>
        <a:effectLst>
          <a:outerShdw blurRad="50800" dist="38100" dir="2700000" algn="tl" rotWithShape="0">
            <a:prstClr val="black">
              <a:alpha val="40000"/>
            </a:prstClr>
          </a:outerShdw>
        </a:effectLst>
      </xdr:spPr>
    </xdr:pic>
    <xdr:clientData/>
  </xdr:twoCellAnchor>
  <xdr:twoCellAnchor editAs="oneCell">
    <xdr:from>
      <xdr:col>20</xdr:col>
      <xdr:colOff>128587</xdr:colOff>
      <xdr:row>5</xdr:row>
      <xdr:rowOff>80963</xdr:rowOff>
    </xdr:from>
    <xdr:to>
      <xdr:col>20</xdr:col>
      <xdr:colOff>655637</xdr:colOff>
      <xdr:row>9</xdr:row>
      <xdr:rowOff>152400</xdr:rowOff>
    </xdr:to>
    <xdr:pic>
      <xdr:nvPicPr>
        <xdr:cNvPr id="499" name="Graphic 4" descr="Arrow Right with solid fill">
          <a:extLst>
            <a:ext uri="{FF2B5EF4-FFF2-40B4-BE49-F238E27FC236}">
              <a16:creationId xmlns:a16="http://schemas.microsoft.com/office/drawing/2014/main" id="{77DCBB12-26A0-48E2-B635-1A9E5D618AC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6940212" y="1652588"/>
          <a:ext cx="523875" cy="833437"/>
        </a:xfrm>
        <a:prstGeom prst="rect">
          <a:avLst/>
        </a:prstGeom>
        <a:effectLst>
          <a:outerShdw blurRad="50800" dist="38100" dir="2700000" algn="tl" rotWithShape="0">
            <a:prstClr val="black">
              <a:alpha val="40000"/>
            </a:prstClr>
          </a:outerShdw>
        </a:effectLst>
      </xdr:spPr>
    </xdr:pic>
    <xdr:clientData/>
  </xdr:twoCellAnchor>
  <xdr:twoCellAnchor editAs="oneCell">
    <xdr:from>
      <xdr:col>25</xdr:col>
      <xdr:colOff>90486</xdr:colOff>
      <xdr:row>5</xdr:row>
      <xdr:rowOff>42863</xdr:rowOff>
    </xdr:from>
    <xdr:to>
      <xdr:col>25</xdr:col>
      <xdr:colOff>617536</xdr:colOff>
      <xdr:row>9</xdr:row>
      <xdr:rowOff>114300</xdr:rowOff>
    </xdr:to>
    <xdr:pic>
      <xdr:nvPicPr>
        <xdr:cNvPr id="500" name="Graphic 4" descr="Arrow Right with solid fill">
          <a:extLst>
            <a:ext uri="{FF2B5EF4-FFF2-40B4-BE49-F238E27FC236}">
              <a16:creationId xmlns:a16="http://schemas.microsoft.com/office/drawing/2014/main" id="{0D2EE5E6-004E-40D7-8160-3267928BDD7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1331236" y="1614488"/>
          <a:ext cx="523875" cy="833437"/>
        </a:xfrm>
        <a:prstGeom prst="rect">
          <a:avLst/>
        </a:prstGeom>
        <a:effectLst>
          <a:outerShdw blurRad="50800" dist="38100" dir="2700000" algn="tl" rotWithShape="0">
            <a:prstClr val="black">
              <a:alpha val="40000"/>
            </a:prstClr>
          </a:outerShdw>
        </a:effectLst>
      </xdr:spPr>
    </xdr:pic>
    <xdr:clientData/>
  </xdr:twoCellAnchor>
  <xdr:twoCellAnchor editAs="oneCell">
    <xdr:from>
      <xdr:col>30</xdr:col>
      <xdr:colOff>95250</xdr:colOff>
      <xdr:row>4</xdr:row>
      <xdr:rowOff>323850</xdr:rowOff>
    </xdr:from>
    <xdr:to>
      <xdr:col>30</xdr:col>
      <xdr:colOff>615950</xdr:colOff>
      <xdr:row>9</xdr:row>
      <xdr:rowOff>65087</xdr:rowOff>
    </xdr:to>
    <xdr:pic>
      <xdr:nvPicPr>
        <xdr:cNvPr id="501" name="Graphic 4" descr="Arrow Right with solid fill">
          <a:extLst>
            <a:ext uri="{FF2B5EF4-FFF2-40B4-BE49-F238E27FC236}">
              <a16:creationId xmlns:a16="http://schemas.microsoft.com/office/drawing/2014/main" id="{5126BCE6-568B-4195-8D1B-E8FE970C0816}"/>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6374725" y="1552575"/>
          <a:ext cx="523875" cy="842962"/>
        </a:xfrm>
        <a:prstGeom prst="rect">
          <a:avLst/>
        </a:prstGeom>
        <a:effectLst>
          <a:outerShdw blurRad="50800" dist="38100" dir="2700000" algn="tl" rotWithShape="0">
            <a:prstClr val="black">
              <a:alpha val="40000"/>
            </a:prstClr>
          </a:outerShdw>
        </a:effectLst>
      </xdr:spPr>
    </xdr:pic>
    <xdr:clientData/>
  </xdr:twoCellAnchor>
  <xdr:twoCellAnchor editAs="oneCell">
    <xdr:from>
      <xdr:col>35</xdr:col>
      <xdr:colOff>128587</xdr:colOff>
      <xdr:row>5</xdr:row>
      <xdr:rowOff>0</xdr:rowOff>
    </xdr:from>
    <xdr:to>
      <xdr:col>35</xdr:col>
      <xdr:colOff>655637</xdr:colOff>
      <xdr:row>9</xdr:row>
      <xdr:rowOff>68262</xdr:rowOff>
    </xdr:to>
    <xdr:pic>
      <xdr:nvPicPr>
        <xdr:cNvPr id="502" name="Graphic 4" descr="Arrow Right with solid fill">
          <a:extLst>
            <a:ext uri="{FF2B5EF4-FFF2-40B4-BE49-F238E27FC236}">
              <a16:creationId xmlns:a16="http://schemas.microsoft.com/office/drawing/2014/main" id="{7B8AE878-8F9A-4F80-A128-8E8F5000BAD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30989587" y="1571625"/>
          <a:ext cx="523875" cy="833437"/>
        </a:xfrm>
        <a:prstGeom prst="rect">
          <a:avLst/>
        </a:prstGeom>
        <a:effectLst>
          <a:outerShdw blurRad="50800" dist="38100" dir="2700000" algn="tl" rotWithShape="0">
            <a:prstClr val="black">
              <a:alpha val="40000"/>
            </a:prstClr>
          </a:outerShdw>
        </a:effectLst>
      </xdr:spPr>
    </xdr:pic>
    <xdr:clientData/>
  </xdr:twoCellAnchor>
  <xdr:twoCellAnchor>
    <xdr:from>
      <xdr:col>11</xdr:col>
      <xdr:colOff>161925</xdr:colOff>
      <xdr:row>21</xdr:row>
      <xdr:rowOff>57150</xdr:rowOff>
    </xdr:from>
    <xdr:to>
      <xdr:col>11</xdr:col>
      <xdr:colOff>360455</xdr:colOff>
      <xdr:row>21</xdr:row>
      <xdr:rowOff>172384</xdr:rowOff>
    </xdr:to>
    <xdr:grpSp>
      <xdr:nvGrpSpPr>
        <xdr:cNvPr id="503" name="Group 502">
          <a:extLst>
            <a:ext uri="{FF2B5EF4-FFF2-40B4-BE49-F238E27FC236}">
              <a16:creationId xmlns:a16="http://schemas.microsoft.com/office/drawing/2014/main" id="{83CE2D82-3457-4667-AC79-4EDB754E9A8D}"/>
            </a:ext>
          </a:extLst>
        </xdr:cNvPr>
        <xdr:cNvGrpSpPr/>
      </xdr:nvGrpSpPr>
      <xdr:grpSpPr>
        <a:xfrm>
          <a:off x="9238690" y="4718797"/>
          <a:ext cx="198530" cy="115234"/>
          <a:chOff x="1041239" y="1239474"/>
          <a:chExt cx="306094" cy="216270"/>
        </a:xfrm>
      </xdr:grpSpPr>
      <xdr:sp macro="" textlink="">
        <xdr:nvSpPr>
          <xdr:cNvPr id="504" name="Rectangle 503">
            <a:extLst>
              <a:ext uri="{FF2B5EF4-FFF2-40B4-BE49-F238E27FC236}">
                <a16:creationId xmlns:a16="http://schemas.microsoft.com/office/drawing/2014/main" id="{F7761143-2891-4052-8FD5-A20BE72DC331}"/>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505" name="Arrow: Right 504">
            <a:extLst>
              <a:ext uri="{FF2B5EF4-FFF2-40B4-BE49-F238E27FC236}">
                <a16:creationId xmlns:a16="http://schemas.microsoft.com/office/drawing/2014/main" id="{9FDE7EC7-E85D-43C2-8C9B-6F9B98D508DE}"/>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11</xdr:col>
      <xdr:colOff>152264</xdr:colOff>
      <xdr:row>33</xdr:row>
      <xdr:rowOff>66487</xdr:rowOff>
    </xdr:from>
    <xdr:to>
      <xdr:col>11</xdr:col>
      <xdr:colOff>401967</xdr:colOff>
      <xdr:row>33</xdr:row>
      <xdr:rowOff>159310</xdr:rowOff>
    </xdr:to>
    <xdr:grpSp>
      <xdr:nvGrpSpPr>
        <xdr:cNvPr id="506" name="Group 505">
          <a:extLst>
            <a:ext uri="{FF2B5EF4-FFF2-40B4-BE49-F238E27FC236}">
              <a16:creationId xmlns:a16="http://schemas.microsoft.com/office/drawing/2014/main" id="{BD226D5C-8288-4FFA-930E-4B33A273B996}"/>
            </a:ext>
          </a:extLst>
        </xdr:cNvPr>
        <xdr:cNvGrpSpPr/>
      </xdr:nvGrpSpPr>
      <xdr:grpSpPr>
        <a:xfrm>
          <a:off x="9229029" y="7025340"/>
          <a:ext cx="249703" cy="92823"/>
          <a:chOff x="2380895" y="2086104"/>
          <a:chExt cx="657294" cy="479838"/>
        </a:xfrm>
      </xdr:grpSpPr>
      <xdr:sp macro="" textlink="">
        <xdr:nvSpPr>
          <xdr:cNvPr id="507" name="Rectangle 506">
            <a:extLst>
              <a:ext uri="{FF2B5EF4-FFF2-40B4-BE49-F238E27FC236}">
                <a16:creationId xmlns:a16="http://schemas.microsoft.com/office/drawing/2014/main" id="{74EB0402-912D-4D32-88E5-8D9E1D5F7DEA}"/>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508" name="Arrow: Right 507">
            <a:extLst>
              <a:ext uri="{FF2B5EF4-FFF2-40B4-BE49-F238E27FC236}">
                <a16:creationId xmlns:a16="http://schemas.microsoft.com/office/drawing/2014/main" id="{1BF24B72-BCAA-4628-9A69-EB2342A8A339}"/>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10</xdr:row>
      <xdr:rowOff>40820</xdr:rowOff>
    </xdr:from>
    <xdr:to>
      <xdr:col>0</xdr:col>
      <xdr:colOff>6246234</xdr:colOff>
      <xdr:row>20</xdr:row>
      <xdr:rowOff>163285</xdr:rowOff>
    </xdr:to>
    <xdr:pic>
      <xdr:nvPicPr>
        <xdr:cNvPr id="2" name="Picture 1">
          <a:extLst>
            <a:ext uri="{FF2B5EF4-FFF2-40B4-BE49-F238E27FC236}">
              <a16:creationId xmlns:a16="http://schemas.microsoft.com/office/drawing/2014/main" id="{5921A9CB-ED83-46A3-934E-0ECED6DFA77E}"/>
            </a:ext>
          </a:extLst>
        </xdr:cNvPr>
        <xdr:cNvPicPr>
          <a:picLocks noChangeAspect="1"/>
        </xdr:cNvPicPr>
      </xdr:nvPicPr>
      <xdr:blipFill>
        <a:blip xmlns:r="http://schemas.openxmlformats.org/officeDocument/2006/relationships" r:embed="rId1"/>
        <a:stretch>
          <a:fillRect/>
        </a:stretch>
      </xdr:blipFill>
      <xdr:spPr>
        <a:xfrm>
          <a:off x="0" y="1809749"/>
          <a:ext cx="6246234" cy="189456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2</xdr:col>
      <xdr:colOff>352612</xdr:colOff>
      <xdr:row>5</xdr:row>
      <xdr:rowOff>140261</xdr:rowOff>
    </xdr:from>
    <xdr:to>
      <xdr:col>3</xdr:col>
      <xdr:colOff>279026</xdr:colOff>
      <xdr:row>9</xdr:row>
      <xdr:rowOff>107084</xdr:rowOff>
    </xdr:to>
    <xdr:grpSp>
      <xdr:nvGrpSpPr>
        <xdr:cNvPr id="2" name="Group 1">
          <a:extLst>
            <a:ext uri="{FF2B5EF4-FFF2-40B4-BE49-F238E27FC236}">
              <a16:creationId xmlns:a16="http://schemas.microsoft.com/office/drawing/2014/main" id="{250680AC-C4F0-49EA-BD4F-7A5A05BAD816}"/>
            </a:ext>
          </a:extLst>
        </xdr:cNvPr>
        <xdr:cNvGrpSpPr/>
      </xdr:nvGrpSpPr>
      <xdr:grpSpPr>
        <a:xfrm>
          <a:off x="2448112" y="1664261"/>
          <a:ext cx="688414" cy="728823"/>
          <a:chOff x="1327801" y="3675141"/>
          <a:chExt cx="1695407" cy="1757480"/>
        </a:xfrm>
        <a:effectLst>
          <a:outerShdw blurRad="76200" dir="18900000" sy="23000" kx="-1200000" algn="bl" rotWithShape="0">
            <a:prstClr val="black">
              <a:alpha val="20000"/>
            </a:prstClr>
          </a:outerShdw>
        </a:effectLst>
      </xdr:grpSpPr>
      <xdr:grpSp>
        <xdr:nvGrpSpPr>
          <xdr:cNvPr id="3" name="Group 2">
            <a:extLst>
              <a:ext uri="{FF2B5EF4-FFF2-40B4-BE49-F238E27FC236}">
                <a16:creationId xmlns:a16="http://schemas.microsoft.com/office/drawing/2014/main" id="{7EAB4AEA-E9CC-4932-8511-B21478CFCE66}"/>
              </a:ext>
            </a:extLst>
          </xdr:cNvPr>
          <xdr:cNvGrpSpPr/>
        </xdr:nvGrpSpPr>
        <xdr:grpSpPr>
          <a:xfrm>
            <a:off x="1327801" y="4183796"/>
            <a:ext cx="1695407" cy="1248825"/>
            <a:chOff x="1327801" y="4183796"/>
            <a:chExt cx="1695407" cy="1248825"/>
          </a:xfrm>
        </xdr:grpSpPr>
        <xdr:sp macro="" textlink="">
          <xdr:nvSpPr>
            <xdr:cNvPr id="10" name="Freeform: Shape 9">
              <a:extLst>
                <a:ext uri="{FF2B5EF4-FFF2-40B4-BE49-F238E27FC236}">
                  <a16:creationId xmlns:a16="http://schemas.microsoft.com/office/drawing/2014/main" id="{5A96A9C4-3D62-43CA-B54A-BC04C6E0B251}"/>
                </a:ext>
              </a:extLst>
            </xdr:cNvPr>
            <xdr:cNvSpPr/>
          </xdr:nvSpPr>
          <xdr:spPr>
            <a:xfrm>
              <a:off x="1532741" y="4183796"/>
              <a:ext cx="1304159" cy="335914"/>
            </a:xfrm>
            <a:custGeom>
              <a:avLst/>
              <a:gdLst>
                <a:gd name="connsiteX0" fmla="*/ 1147903 w 1304159"/>
                <a:gd name="connsiteY0" fmla="*/ 156257 h 335914"/>
                <a:gd name="connsiteX1" fmla="*/ 986932 w 1304159"/>
                <a:gd name="connsiteY1" fmla="*/ 156257 h 335914"/>
                <a:gd name="connsiteX2" fmla="*/ 830675 w 1304159"/>
                <a:gd name="connsiteY2" fmla="*/ 0 h 335914"/>
                <a:gd name="connsiteX3" fmla="*/ 652080 w 1304159"/>
                <a:gd name="connsiteY3" fmla="*/ 89279 h 335914"/>
                <a:gd name="connsiteX4" fmla="*/ 428845 w 1304159"/>
                <a:gd name="connsiteY4" fmla="*/ 44640 h 335914"/>
                <a:gd name="connsiteX5" fmla="*/ 339547 w 1304159"/>
                <a:gd name="connsiteY5" fmla="*/ 156257 h 335914"/>
                <a:gd name="connsiteX6" fmla="*/ 156257 w 1304159"/>
                <a:gd name="connsiteY6" fmla="*/ 156257 h 335914"/>
                <a:gd name="connsiteX7" fmla="*/ 0 w 1304159"/>
                <a:gd name="connsiteY7" fmla="*/ 335840 h 335914"/>
                <a:gd name="connsiteX8" fmla="*/ 1304160 w 1304159"/>
                <a:gd name="connsiteY8" fmla="*/ 335914 h 335914"/>
                <a:gd name="connsiteX9" fmla="*/ 1147903 w 1304159"/>
                <a:gd name="connsiteY9" fmla="*/ 156257 h 3359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304159" h="335914">
                  <a:moveTo>
                    <a:pt x="1147903" y="156257"/>
                  </a:moveTo>
                  <a:lnTo>
                    <a:pt x="986932" y="156257"/>
                  </a:lnTo>
                  <a:lnTo>
                    <a:pt x="830675" y="0"/>
                  </a:lnTo>
                  <a:lnTo>
                    <a:pt x="652080" y="89279"/>
                  </a:lnTo>
                  <a:lnTo>
                    <a:pt x="428845" y="44640"/>
                  </a:lnTo>
                  <a:lnTo>
                    <a:pt x="339547" y="156257"/>
                  </a:lnTo>
                  <a:lnTo>
                    <a:pt x="156257" y="156257"/>
                  </a:lnTo>
                  <a:lnTo>
                    <a:pt x="0" y="335840"/>
                  </a:lnTo>
                  <a:lnTo>
                    <a:pt x="1304160" y="335914"/>
                  </a:lnTo>
                  <a:lnTo>
                    <a:pt x="1147903" y="156257"/>
                  </a:lnTo>
                  <a:close/>
                </a:path>
              </a:pathLst>
            </a:custGeom>
            <a:solidFill>
              <a:schemeClr val="accent5">
                <a:lumMod val="60000"/>
                <a:lumOff val="40000"/>
              </a:schemeClr>
            </a:solidFill>
            <a:ln w="18554"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 name="Freeform: Shape 10">
              <a:extLst>
                <a:ext uri="{FF2B5EF4-FFF2-40B4-BE49-F238E27FC236}">
                  <a16:creationId xmlns:a16="http://schemas.microsoft.com/office/drawing/2014/main" id="{C50C4D32-FF7A-41EA-9E4B-767537B0A29D}"/>
                </a:ext>
              </a:extLst>
            </xdr:cNvPr>
            <xdr:cNvSpPr/>
          </xdr:nvSpPr>
          <xdr:spPr>
            <a:xfrm>
              <a:off x="1327801" y="5134522"/>
              <a:ext cx="1695407" cy="298099"/>
            </a:xfrm>
            <a:custGeom>
              <a:avLst/>
              <a:gdLst>
                <a:gd name="connsiteX0" fmla="*/ 1695408 w 1695407"/>
                <a:gd name="connsiteY0" fmla="*/ 167684 h 298099"/>
                <a:gd name="connsiteX1" fmla="*/ 1205733 w 1695407"/>
                <a:gd name="connsiteY1" fmla="*/ 167684 h 298099"/>
                <a:gd name="connsiteX2" fmla="*/ 1191903 w 1695407"/>
                <a:gd name="connsiteY2" fmla="*/ 23431 h 298099"/>
                <a:gd name="connsiteX3" fmla="*/ 1047650 w 1695407"/>
                <a:gd name="connsiteY3" fmla="*/ 37262 h 298099"/>
                <a:gd name="connsiteX4" fmla="*/ 1047650 w 1695407"/>
                <a:gd name="connsiteY4" fmla="*/ 167684 h 298099"/>
                <a:gd name="connsiteX5" fmla="*/ 647292 w 1695407"/>
                <a:gd name="connsiteY5" fmla="*/ 167684 h 298099"/>
                <a:gd name="connsiteX6" fmla="*/ 633442 w 1695407"/>
                <a:gd name="connsiteY6" fmla="*/ 23433 h 298099"/>
                <a:gd name="connsiteX7" fmla="*/ 489190 w 1695407"/>
                <a:gd name="connsiteY7" fmla="*/ 37285 h 298099"/>
                <a:gd name="connsiteX8" fmla="*/ 489190 w 1695407"/>
                <a:gd name="connsiteY8" fmla="*/ 167684 h 298099"/>
                <a:gd name="connsiteX9" fmla="*/ 0 w 1695407"/>
                <a:gd name="connsiteY9" fmla="*/ 167684 h 298099"/>
                <a:gd name="connsiteX10" fmla="*/ 0 w 1695407"/>
                <a:gd name="connsiteY10" fmla="*/ 242207 h 298099"/>
                <a:gd name="connsiteX11" fmla="*/ 93154 w 1695407"/>
                <a:gd name="connsiteY11" fmla="*/ 242207 h 298099"/>
                <a:gd name="connsiteX12" fmla="*/ 93154 w 1695407"/>
                <a:gd name="connsiteY12" fmla="*/ 298100 h 298099"/>
                <a:gd name="connsiteX13" fmla="*/ 260832 w 1695407"/>
                <a:gd name="connsiteY13" fmla="*/ 298100 h 298099"/>
                <a:gd name="connsiteX14" fmla="*/ 260832 w 1695407"/>
                <a:gd name="connsiteY14" fmla="*/ 242207 h 298099"/>
                <a:gd name="connsiteX15" fmla="*/ 428510 w 1695407"/>
                <a:gd name="connsiteY15" fmla="*/ 242207 h 298099"/>
                <a:gd name="connsiteX16" fmla="*/ 428510 w 1695407"/>
                <a:gd name="connsiteY16" fmla="*/ 298100 h 298099"/>
                <a:gd name="connsiteX17" fmla="*/ 596187 w 1695407"/>
                <a:gd name="connsiteY17" fmla="*/ 298100 h 298099"/>
                <a:gd name="connsiteX18" fmla="*/ 596187 w 1695407"/>
                <a:gd name="connsiteY18" fmla="*/ 242207 h 298099"/>
                <a:gd name="connsiteX19" fmla="*/ 763865 w 1695407"/>
                <a:gd name="connsiteY19" fmla="*/ 242207 h 298099"/>
                <a:gd name="connsiteX20" fmla="*/ 763865 w 1695407"/>
                <a:gd name="connsiteY20" fmla="*/ 298100 h 298099"/>
                <a:gd name="connsiteX21" fmla="*/ 931543 w 1695407"/>
                <a:gd name="connsiteY21" fmla="*/ 298100 h 298099"/>
                <a:gd name="connsiteX22" fmla="*/ 931543 w 1695407"/>
                <a:gd name="connsiteY22" fmla="*/ 242207 h 298099"/>
                <a:gd name="connsiteX23" fmla="*/ 1099220 w 1695407"/>
                <a:gd name="connsiteY23" fmla="*/ 242207 h 298099"/>
                <a:gd name="connsiteX24" fmla="*/ 1099220 w 1695407"/>
                <a:gd name="connsiteY24" fmla="*/ 298100 h 298099"/>
                <a:gd name="connsiteX25" fmla="*/ 1266898 w 1695407"/>
                <a:gd name="connsiteY25" fmla="*/ 298100 h 298099"/>
                <a:gd name="connsiteX26" fmla="*/ 1266898 w 1695407"/>
                <a:gd name="connsiteY26" fmla="*/ 242207 h 298099"/>
                <a:gd name="connsiteX27" fmla="*/ 1434576 w 1695407"/>
                <a:gd name="connsiteY27" fmla="*/ 242207 h 298099"/>
                <a:gd name="connsiteX28" fmla="*/ 1434576 w 1695407"/>
                <a:gd name="connsiteY28" fmla="*/ 298100 h 298099"/>
                <a:gd name="connsiteX29" fmla="*/ 1602254 w 1695407"/>
                <a:gd name="connsiteY29" fmla="*/ 298100 h 298099"/>
                <a:gd name="connsiteX30" fmla="*/ 1602254 w 1695407"/>
                <a:gd name="connsiteY30" fmla="*/ 242207 h 298099"/>
                <a:gd name="connsiteX31" fmla="*/ 1695408 w 1695407"/>
                <a:gd name="connsiteY31" fmla="*/ 242207 h 29809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Lst>
              <a:rect l="l" t="t" r="r" b="b"/>
              <a:pathLst>
                <a:path w="1695407" h="298099">
                  <a:moveTo>
                    <a:pt x="1695408" y="167684"/>
                  </a:moveTo>
                  <a:lnTo>
                    <a:pt x="1205733" y="167684"/>
                  </a:lnTo>
                  <a:cubicBezTo>
                    <a:pt x="1241748" y="124030"/>
                    <a:pt x="1235556" y="59446"/>
                    <a:pt x="1191903" y="23431"/>
                  </a:cubicBezTo>
                  <a:cubicBezTo>
                    <a:pt x="1148249" y="-12584"/>
                    <a:pt x="1083666" y="-6392"/>
                    <a:pt x="1047650" y="37262"/>
                  </a:cubicBezTo>
                  <a:cubicBezTo>
                    <a:pt x="1016412" y="75124"/>
                    <a:pt x="1016412" y="129820"/>
                    <a:pt x="1047650" y="167684"/>
                  </a:cubicBezTo>
                  <a:lnTo>
                    <a:pt x="647292" y="167684"/>
                  </a:lnTo>
                  <a:cubicBezTo>
                    <a:pt x="683302" y="124026"/>
                    <a:pt x="677099" y="59442"/>
                    <a:pt x="633442" y="23433"/>
                  </a:cubicBezTo>
                  <a:cubicBezTo>
                    <a:pt x="589782" y="-12575"/>
                    <a:pt x="525200" y="-6375"/>
                    <a:pt x="489190" y="37285"/>
                  </a:cubicBezTo>
                  <a:cubicBezTo>
                    <a:pt x="457965" y="75143"/>
                    <a:pt x="457965" y="129826"/>
                    <a:pt x="489190" y="167684"/>
                  </a:cubicBezTo>
                  <a:lnTo>
                    <a:pt x="0" y="167684"/>
                  </a:lnTo>
                  <a:lnTo>
                    <a:pt x="0" y="242207"/>
                  </a:lnTo>
                  <a:lnTo>
                    <a:pt x="93154" y="242207"/>
                  </a:lnTo>
                  <a:lnTo>
                    <a:pt x="93154" y="298100"/>
                  </a:lnTo>
                  <a:lnTo>
                    <a:pt x="260832" y="298100"/>
                  </a:lnTo>
                  <a:lnTo>
                    <a:pt x="260832" y="242207"/>
                  </a:lnTo>
                  <a:lnTo>
                    <a:pt x="428510" y="242207"/>
                  </a:lnTo>
                  <a:lnTo>
                    <a:pt x="428510" y="298100"/>
                  </a:lnTo>
                  <a:lnTo>
                    <a:pt x="596187" y="298100"/>
                  </a:lnTo>
                  <a:lnTo>
                    <a:pt x="596187" y="242207"/>
                  </a:lnTo>
                  <a:lnTo>
                    <a:pt x="763865" y="242207"/>
                  </a:lnTo>
                  <a:lnTo>
                    <a:pt x="763865" y="298100"/>
                  </a:lnTo>
                  <a:lnTo>
                    <a:pt x="931543" y="298100"/>
                  </a:lnTo>
                  <a:lnTo>
                    <a:pt x="931543" y="242207"/>
                  </a:lnTo>
                  <a:lnTo>
                    <a:pt x="1099220" y="242207"/>
                  </a:lnTo>
                  <a:lnTo>
                    <a:pt x="1099220" y="298100"/>
                  </a:lnTo>
                  <a:lnTo>
                    <a:pt x="1266898" y="298100"/>
                  </a:lnTo>
                  <a:lnTo>
                    <a:pt x="1266898" y="242207"/>
                  </a:lnTo>
                  <a:lnTo>
                    <a:pt x="1434576" y="242207"/>
                  </a:lnTo>
                  <a:lnTo>
                    <a:pt x="1434576" y="298100"/>
                  </a:lnTo>
                  <a:lnTo>
                    <a:pt x="1602254" y="298100"/>
                  </a:lnTo>
                  <a:lnTo>
                    <a:pt x="1602254" y="242207"/>
                  </a:lnTo>
                  <a:lnTo>
                    <a:pt x="1695408" y="242207"/>
                  </a:lnTo>
                  <a:close/>
                </a:path>
              </a:pathLst>
            </a:custGeom>
            <a:solidFill>
              <a:schemeClr val="bg1">
                <a:lumMod val="50000"/>
              </a:schemeClr>
            </a:solidFill>
            <a:ln w="18554"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 name="Freeform: Shape 11">
              <a:extLst>
                <a:ext uri="{FF2B5EF4-FFF2-40B4-BE49-F238E27FC236}">
                  <a16:creationId xmlns:a16="http://schemas.microsoft.com/office/drawing/2014/main" id="{7DECAFFF-53FD-4C30-B260-8457156E8571}"/>
                </a:ext>
              </a:extLst>
            </xdr:cNvPr>
            <xdr:cNvSpPr/>
          </xdr:nvSpPr>
          <xdr:spPr>
            <a:xfrm>
              <a:off x="1439586" y="4594233"/>
              <a:ext cx="1471837" cy="633449"/>
            </a:xfrm>
            <a:custGeom>
              <a:avLst/>
              <a:gdLst>
                <a:gd name="connsiteX0" fmla="*/ 265732 w 1471837"/>
                <a:gd name="connsiteY0" fmla="*/ 633449 h 633449"/>
                <a:gd name="connsiteX1" fmla="*/ 298559 w 1471837"/>
                <a:gd name="connsiteY1" fmla="*/ 633449 h 633449"/>
                <a:gd name="connsiteX2" fmla="*/ 465535 w 1471837"/>
                <a:gd name="connsiteY2" fmla="*/ 484631 h 633449"/>
                <a:gd name="connsiteX3" fmla="*/ 614352 w 1471837"/>
                <a:gd name="connsiteY3" fmla="*/ 633449 h 633449"/>
                <a:gd name="connsiteX4" fmla="*/ 857019 w 1471837"/>
                <a:gd name="connsiteY4" fmla="*/ 633449 h 633449"/>
                <a:gd name="connsiteX5" fmla="*/ 1024147 w 1471837"/>
                <a:gd name="connsiteY5" fmla="*/ 484803 h 633449"/>
                <a:gd name="connsiteX6" fmla="*/ 1172794 w 1471837"/>
                <a:gd name="connsiteY6" fmla="*/ 633449 h 633449"/>
                <a:gd name="connsiteX7" fmla="*/ 1205640 w 1471837"/>
                <a:gd name="connsiteY7" fmla="*/ 633449 h 633449"/>
                <a:gd name="connsiteX8" fmla="*/ 1417435 w 1471837"/>
                <a:gd name="connsiteY8" fmla="*/ 130416 h 633449"/>
                <a:gd name="connsiteX9" fmla="*/ 1471838 w 1471837"/>
                <a:gd name="connsiteY9" fmla="*/ 130416 h 633449"/>
                <a:gd name="connsiteX10" fmla="*/ 1471838 w 1471837"/>
                <a:gd name="connsiteY10" fmla="*/ 0 h 633449"/>
                <a:gd name="connsiteX11" fmla="*/ 0 w 1471837"/>
                <a:gd name="connsiteY11" fmla="*/ 0 h 633449"/>
                <a:gd name="connsiteX12" fmla="*/ 0 w 1471837"/>
                <a:gd name="connsiteY12" fmla="*/ 130416 h 633449"/>
                <a:gd name="connsiteX13" fmla="*/ 54029 w 1471837"/>
                <a:gd name="connsiteY13" fmla="*/ 130416 h 63344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471837" h="633449">
                  <a:moveTo>
                    <a:pt x="265732" y="633449"/>
                  </a:moveTo>
                  <a:lnTo>
                    <a:pt x="298559" y="633449"/>
                  </a:lnTo>
                  <a:cubicBezTo>
                    <a:pt x="303573" y="546245"/>
                    <a:pt x="378331" y="479618"/>
                    <a:pt x="465535" y="484631"/>
                  </a:cubicBezTo>
                  <a:cubicBezTo>
                    <a:pt x="545737" y="489244"/>
                    <a:pt x="609741" y="553247"/>
                    <a:pt x="614352" y="633449"/>
                  </a:cubicBezTo>
                  <a:lnTo>
                    <a:pt x="857019" y="633449"/>
                  </a:lnTo>
                  <a:cubicBezTo>
                    <a:pt x="862122" y="546251"/>
                    <a:pt x="936948" y="479698"/>
                    <a:pt x="1024147" y="484803"/>
                  </a:cubicBezTo>
                  <a:cubicBezTo>
                    <a:pt x="1104221" y="489488"/>
                    <a:pt x="1168108" y="553376"/>
                    <a:pt x="1172794" y="633449"/>
                  </a:cubicBezTo>
                  <a:lnTo>
                    <a:pt x="1205640" y="633449"/>
                  </a:lnTo>
                  <a:lnTo>
                    <a:pt x="1417435" y="130416"/>
                  </a:lnTo>
                  <a:lnTo>
                    <a:pt x="1471838" y="130416"/>
                  </a:lnTo>
                  <a:lnTo>
                    <a:pt x="1471838" y="0"/>
                  </a:lnTo>
                  <a:lnTo>
                    <a:pt x="0" y="0"/>
                  </a:lnTo>
                  <a:lnTo>
                    <a:pt x="0" y="130416"/>
                  </a:lnTo>
                  <a:lnTo>
                    <a:pt x="54029" y="130416"/>
                  </a:lnTo>
                  <a:close/>
                </a:path>
              </a:pathLst>
            </a:custGeom>
            <a:solidFill>
              <a:schemeClr val="accent1">
                <a:lumMod val="75000"/>
              </a:schemeClr>
            </a:solidFill>
            <a:ln w="18554"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4" name="Group 3">
            <a:extLst>
              <a:ext uri="{FF2B5EF4-FFF2-40B4-BE49-F238E27FC236}">
                <a16:creationId xmlns:a16="http://schemas.microsoft.com/office/drawing/2014/main" id="{7975D5AA-E3D6-4D3E-B6E1-CF26891F575D}"/>
              </a:ext>
            </a:extLst>
          </xdr:cNvPr>
          <xdr:cNvGrpSpPr/>
        </xdr:nvGrpSpPr>
        <xdr:grpSpPr>
          <a:xfrm>
            <a:off x="1810609" y="3675141"/>
            <a:ext cx="959107" cy="1017310"/>
            <a:chOff x="3692352" y="3705089"/>
            <a:chExt cx="1461307" cy="1549984"/>
          </a:xfrm>
        </xdr:grpSpPr>
        <xdr:sp macro="" textlink="">
          <xdr:nvSpPr>
            <xdr:cNvPr id="5" name="Freeform: Shape 4">
              <a:extLst>
                <a:ext uri="{FF2B5EF4-FFF2-40B4-BE49-F238E27FC236}">
                  <a16:creationId xmlns:a16="http://schemas.microsoft.com/office/drawing/2014/main" id="{6C953900-31BE-402F-A7B3-F87E73F0A842}"/>
                </a:ext>
              </a:extLst>
            </xdr:cNvPr>
            <xdr:cNvSpPr/>
          </xdr:nvSpPr>
          <xdr:spPr>
            <a:xfrm>
              <a:off x="4398970" y="3705089"/>
              <a:ext cx="754689" cy="751120"/>
            </a:xfrm>
            <a:custGeom>
              <a:avLst/>
              <a:gdLst>
                <a:gd name="connsiteX0" fmla="*/ 256952 w 754689"/>
                <a:gd name="connsiteY0" fmla="*/ 379967 h 751120"/>
                <a:gd name="connsiteX1" fmla="*/ 24981 w 754689"/>
                <a:gd name="connsiteY1" fmla="*/ 226510 h 751120"/>
                <a:gd name="connsiteX2" fmla="*/ 8922 w 754689"/>
                <a:gd name="connsiteY2" fmla="*/ 199744 h 751120"/>
                <a:gd name="connsiteX3" fmla="*/ 19628 w 754689"/>
                <a:gd name="connsiteY3" fmla="*/ 169409 h 751120"/>
                <a:gd name="connsiteX4" fmla="*/ 180223 w 754689"/>
                <a:gd name="connsiteY4" fmla="*/ 10599 h 751120"/>
                <a:gd name="connsiteX5" fmla="*/ 228402 w 754689"/>
                <a:gd name="connsiteY5" fmla="*/ 7030 h 751120"/>
                <a:gd name="connsiteX6" fmla="*/ 501414 w 754689"/>
                <a:gd name="connsiteY6" fmla="*/ 189038 h 751120"/>
                <a:gd name="connsiteX7" fmla="*/ 504982 w 754689"/>
                <a:gd name="connsiteY7" fmla="*/ 192607 h 751120"/>
                <a:gd name="connsiteX8" fmla="*/ 506767 w 754689"/>
                <a:gd name="connsiteY8" fmla="*/ 194391 h 751120"/>
                <a:gd name="connsiteX9" fmla="*/ 558514 w 754689"/>
                <a:gd name="connsiteY9" fmla="*/ 246138 h 751120"/>
                <a:gd name="connsiteX10" fmla="*/ 562083 w 754689"/>
                <a:gd name="connsiteY10" fmla="*/ 249707 h 751120"/>
                <a:gd name="connsiteX11" fmla="*/ 563867 w 754689"/>
                <a:gd name="connsiteY11" fmla="*/ 251491 h 751120"/>
                <a:gd name="connsiteX12" fmla="*/ 563867 w 754689"/>
                <a:gd name="connsiteY12" fmla="*/ 253276 h 751120"/>
                <a:gd name="connsiteX13" fmla="*/ 747659 w 754689"/>
                <a:gd name="connsiteY13" fmla="*/ 520934 h 751120"/>
                <a:gd name="connsiteX14" fmla="*/ 744091 w 754689"/>
                <a:gd name="connsiteY14" fmla="*/ 569113 h 751120"/>
                <a:gd name="connsiteX15" fmla="*/ 583495 w 754689"/>
                <a:gd name="connsiteY15" fmla="*/ 727923 h 751120"/>
                <a:gd name="connsiteX16" fmla="*/ 553161 w 754689"/>
                <a:gd name="connsiteY16" fmla="*/ 738630 h 751120"/>
                <a:gd name="connsiteX17" fmla="*/ 524611 w 754689"/>
                <a:gd name="connsiteY17" fmla="*/ 722570 h 751120"/>
                <a:gd name="connsiteX18" fmla="*/ 374722 w 754689"/>
                <a:gd name="connsiteY18" fmla="*/ 497737 h 751120"/>
                <a:gd name="connsiteX19" fmla="*/ 132045 w 754689"/>
                <a:gd name="connsiteY19" fmla="*/ 751120 h 751120"/>
                <a:gd name="connsiteX20" fmla="*/ 0 w 754689"/>
                <a:gd name="connsiteY20" fmla="*/ 624429 h 751120"/>
                <a:gd name="connsiteX21" fmla="*/ 256952 w 754689"/>
                <a:gd name="connsiteY21" fmla="*/ 379967 h 7511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754689" h="751120">
                  <a:moveTo>
                    <a:pt x="256952" y="379967"/>
                  </a:moveTo>
                  <a:lnTo>
                    <a:pt x="24981" y="226510"/>
                  </a:lnTo>
                  <a:cubicBezTo>
                    <a:pt x="16059" y="219372"/>
                    <a:pt x="10706" y="210450"/>
                    <a:pt x="8922" y="199744"/>
                  </a:cubicBezTo>
                  <a:cubicBezTo>
                    <a:pt x="8922" y="189038"/>
                    <a:pt x="12491" y="178331"/>
                    <a:pt x="19628" y="169409"/>
                  </a:cubicBezTo>
                  <a:lnTo>
                    <a:pt x="180223" y="10599"/>
                  </a:lnTo>
                  <a:cubicBezTo>
                    <a:pt x="192714" y="-1892"/>
                    <a:pt x="214127" y="-3676"/>
                    <a:pt x="228402" y="7030"/>
                  </a:cubicBezTo>
                  <a:lnTo>
                    <a:pt x="501414" y="189038"/>
                  </a:lnTo>
                  <a:cubicBezTo>
                    <a:pt x="503198" y="189038"/>
                    <a:pt x="504982" y="190822"/>
                    <a:pt x="504982" y="192607"/>
                  </a:cubicBezTo>
                  <a:lnTo>
                    <a:pt x="506767" y="194391"/>
                  </a:lnTo>
                  <a:lnTo>
                    <a:pt x="558514" y="246138"/>
                  </a:lnTo>
                  <a:lnTo>
                    <a:pt x="562083" y="249707"/>
                  </a:lnTo>
                  <a:lnTo>
                    <a:pt x="563867" y="251491"/>
                  </a:lnTo>
                  <a:lnTo>
                    <a:pt x="563867" y="253276"/>
                  </a:lnTo>
                  <a:lnTo>
                    <a:pt x="747659" y="520934"/>
                  </a:lnTo>
                  <a:cubicBezTo>
                    <a:pt x="758366" y="535209"/>
                    <a:pt x="756581" y="556622"/>
                    <a:pt x="744091" y="569113"/>
                  </a:cubicBezTo>
                  <a:lnTo>
                    <a:pt x="583495" y="727923"/>
                  </a:lnTo>
                  <a:cubicBezTo>
                    <a:pt x="576358" y="735061"/>
                    <a:pt x="563867" y="740414"/>
                    <a:pt x="553161" y="738630"/>
                  </a:cubicBezTo>
                  <a:cubicBezTo>
                    <a:pt x="542454" y="736845"/>
                    <a:pt x="531748" y="731492"/>
                    <a:pt x="524611" y="722570"/>
                  </a:cubicBezTo>
                  <a:lnTo>
                    <a:pt x="374722" y="497737"/>
                  </a:lnTo>
                  <a:lnTo>
                    <a:pt x="132045" y="751120"/>
                  </a:lnTo>
                  <a:lnTo>
                    <a:pt x="0" y="624429"/>
                  </a:lnTo>
                  <a:lnTo>
                    <a:pt x="256952" y="379967"/>
                  </a:lnTo>
                  <a:close/>
                </a:path>
              </a:pathLst>
            </a:custGeom>
            <a:solidFill>
              <a:schemeClr val="bg1">
                <a:lumMod val="65000"/>
              </a:schemeClr>
            </a:solidFill>
            <a:ln w="17760"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 name="Freeform: Shape 5">
              <a:extLst>
                <a:ext uri="{FF2B5EF4-FFF2-40B4-BE49-F238E27FC236}">
                  <a16:creationId xmlns:a16="http://schemas.microsoft.com/office/drawing/2014/main" id="{96227D90-1D9C-46D1-BE8F-6648F3BCDF08}"/>
                </a:ext>
              </a:extLst>
            </xdr:cNvPr>
            <xdr:cNvSpPr/>
          </xdr:nvSpPr>
          <xdr:spPr>
            <a:xfrm>
              <a:off x="3692352" y="4563273"/>
              <a:ext cx="599554" cy="601339"/>
            </a:xfrm>
            <a:custGeom>
              <a:avLst/>
              <a:gdLst>
                <a:gd name="connsiteX0" fmla="*/ 171301 w 599554"/>
                <a:gd name="connsiteY0" fmla="*/ 590633 h 601339"/>
                <a:gd name="connsiteX1" fmla="*/ 117770 w 599554"/>
                <a:gd name="connsiteY1" fmla="*/ 590633 h 601339"/>
                <a:gd name="connsiteX2" fmla="*/ 10706 w 599554"/>
                <a:gd name="connsiteY2" fmla="*/ 483570 h 601339"/>
                <a:gd name="connsiteX3" fmla="*/ 10706 w 599554"/>
                <a:gd name="connsiteY3" fmla="*/ 430038 h 601339"/>
                <a:gd name="connsiteX4" fmla="*/ 462157 w 599554"/>
                <a:gd name="connsiteY4" fmla="*/ 0 h 601339"/>
                <a:gd name="connsiteX5" fmla="*/ 599555 w 599554"/>
                <a:gd name="connsiteY5" fmla="*/ 142751 h 601339"/>
                <a:gd name="connsiteX6" fmla="*/ 171301 w 599554"/>
                <a:gd name="connsiteY6" fmla="*/ 590633 h 60133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599554" h="601339">
                  <a:moveTo>
                    <a:pt x="171301" y="590633"/>
                  </a:moveTo>
                  <a:cubicBezTo>
                    <a:pt x="157026" y="604908"/>
                    <a:pt x="132045" y="604908"/>
                    <a:pt x="117770" y="590633"/>
                  </a:cubicBezTo>
                  <a:lnTo>
                    <a:pt x="10706" y="483570"/>
                  </a:lnTo>
                  <a:cubicBezTo>
                    <a:pt x="-3569" y="469294"/>
                    <a:pt x="-3569" y="444313"/>
                    <a:pt x="10706" y="430038"/>
                  </a:cubicBezTo>
                  <a:lnTo>
                    <a:pt x="462157" y="0"/>
                  </a:lnTo>
                  <a:lnTo>
                    <a:pt x="599555" y="142751"/>
                  </a:lnTo>
                  <a:lnTo>
                    <a:pt x="171301" y="590633"/>
                  </a:lnTo>
                  <a:close/>
                </a:path>
              </a:pathLst>
            </a:custGeom>
            <a:solidFill>
              <a:schemeClr val="accent2">
                <a:lumMod val="75000"/>
              </a:schemeClr>
            </a:solidFill>
            <a:ln w="17760"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nvGrpSpPr>
            <xdr:cNvPr id="7" name="Group 6">
              <a:extLst>
                <a:ext uri="{FF2B5EF4-FFF2-40B4-BE49-F238E27FC236}">
                  <a16:creationId xmlns:a16="http://schemas.microsoft.com/office/drawing/2014/main" id="{63E23D71-4496-45A2-A318-B19CF2CA3635}"/>
                </a:ext>
              </a:extLst>
            </xdr:cNvPr>
            <xdr:cNvGrpSpPr/>
          </xdr:nvGrpSpPr>
          <xdr:grpSpPr>
            <a:xfrm>
              <a:off x="3692352" y="3871472"/>
              <a:ext cx="1365974" cy="1383601"/>
              <a:chOff x="6534122" y="4123643"/>
              <a:chExt cx="1365974" cy="1383601"/>
            </a:xfrm>
          </xdr:grpSpPr>
          <xdr:sp macro="" textlink="">
            <xdr:nvSpPr>
              <xdr:cNvPr id="8" name="Freeform: Shape 7">
                <a:extLst>
                  <a:ext uri="{FF2B5EF4-FFF2-40B4-BE49-F238E27FC236}">
                    <a16:creationId xmlns:a16="http://schemas.microsoft.com/office/drawing/2014/main" id="{31F16A13-9A4C-4289-8161-D2C4CE275855}"/>
                  </a:ext>
                </a:extLst>
              </xdr:cNvPr>
              <xdr:cNvSpPr/>
            </xdr:nvSpPr>
            <xdr:spPr>
              <a:xfrm>
                <a:off x="6787937" y="4314789"/>
                <a:ext cx="1112159" cy="1192455"/>
              </a:xfrm>
              <a:custGeom>
                <a:avLst/>
                <a:gdLst>
                  <a:gd name="connsiteX0" fmla="*/ 373615 w 1112159"/>
                  <a:gd name="connsiteY0" fmla="*/ 0 h 1192455"/>
                  <a:gd name="connsiteX1" fmla="*/ 366284 w 1112159"/>
                  <a:gd name="connsiteY1" fmla="*/ 18327 h 1192455"/>
                  <a:gd name="connsiteX2" fmla="*/ 212827 w 1112159"/>
                  <a:gd name="connsiteY2" fmla="*/ 173569 h 1192455"/>
                  <a:gd name="connsiteX3" fmla="*/ 1101453 w 1112159"/>
                  <a:gd name="connsiteY3" fmla="*/ 1022939 h 1192455"/>
                  <a:gd name="connsiteX4" fmla="*/ 1101453 w 1112159"/>
                  <a:gd name="connsiteY4" fmla="*/ 1076470 h 1192455"/>
                  <a:gd name="connsiteX5" fmla="*/ 996174 w 1112159"/>
                  <a:gd name="connsiteY5" fmla="*/ 1181749 h 1192455"/>
                  <a:gd name="connsiteX6" fmla="*/ 942642 w 1112159"/>
                  <a:gd name="connsiteY6" fmla="*/ 1181749 h 1192455"/>
                  <a:gd name="connsiteX7" fmla="*/ 93273 w 1112159"/>
                  <a:gd name="connsiteY7" fmla="*/ 293123 h 1192455"/>
                  <a:gd name="connsiteX8" fmla="*/ 48663 w 1112159"/>
                  <a:gd name="connsiteY8" fmla="*/ 337733 h 1192455"/>
                  <a:gd name="connsiteX9" fmla="*/ 18328 w 1112159"/>
                  <a:gd name="connsiteY9" fmla="*/ 355577 h 1192455"/>
                  <a:gd name="connsiteX10" fmla="*/ 0 w 1112159"/>
                  <a:gd name="connsiteY10" fmla="*/ 361565 h 1192455"/>
                  <a:gd name="connsiteX11" fmla="*/ 373615 w 1112159"/>
                  <a:gd name="connsiteY11" fmla="*/ 0 h 119245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1112159" h="1192455">
                    <a:moveTo>
                      <a:pt x="373615" y="0"/>
                    </a:moveTo>
                    <a:lnTo>
                      <a:pt x="366284" y="18327"/>
                    </a:lnTo>
                    <a:lnTo>
                      <a:pt x="212827" y="173569"/>
                    </a:lnTo>
                    <a:lnTo>
                      <a:pt x="1101453" y="1022939"/>
                    </a:lnTo>
                    <a:cubicBezTo>
                      <a:pt x="1115728" y="1037214"/>
                      <a:pt x="1115728" y="1062195"/>
                      <a:pt x="1101453" y="1076470"/>
                    </a:cubicBezTo>
                    <a:lnTo>
                      <a:pt x="996174" y="1181749"/>
                    </a:lnTo>
                    <a:cubicBezTo>
                      <a:pt x="981899" y="1196024"/>
                      <a:pt x="956917" y="1196024"/>
                      <a:pt x="942642" y="1181749"/>
                    </a:cubicBezTo>
                    <a:lnTo>
                      <a:pt x="93273" y="293123"/>
                    </a:lnTo>
                    <a:lnTo>
                      <a:pt x="48663" y="337733"/>
                    </a:lnTo>
                    <a:cubicBezTo>
                      <a:pt x="39741" y="346655"/>
                      <a:pt x="29035" y="352008"/>
                      <a:pt x="18328" y="355577"/>
                    </a:cubicBezTo>
                    <a:lnTo>
                      <a:pt x="0" y="361565"/>
                    </a:lnTo>
                    <a:lnTo>
                      <a:pt x="373615" y="0"/>
                    </a:lnTo>
                    <a:close/>
                  </a:path>
                </a:pathLst>
              </a:custGeom>
              <a:solidFill>
                <a:schemeClr val="accent2">
                  <a:lumMod val="75000"/>
                </a:schemeClr>
              </a:solidFill>
              <a:ln w="17760"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 name="Freeform: Shape 8">
                <a:extLst>
                  <a:ext uri="{FF2B5EF4-FFF2-40B4-BE49-F238E27FC236}">
                    <a16:creationId xmlns:a16="http://schemas.microsoft.com/office/drawing/2014/main" id="{1075E462-541E-468C-B667-9C9FAB014952}"/>
                  </a:ext>
                </a:extLst>
              </xdr:cNvPr>
              <xdr:cNvSpPr/>
            </xdr:nvSpPr>
            <xdr:spPr>
              <a:xfrm>
                <a:off x="6534122" y="4123643"/>
                <a:ext cx="676958" cy="665131"/>
              </a:xfrm>
              <a:custGeom>
                <a:avLst/>
                <a:gdLst>
                  <a:gd name="connsiteX0" fmla="*/ 466401 w 676958"/>
                  <a:gd name="connsiteY0" fmla="*/ 0 h 665131"/>
                  <a:gd name="connsiteX1" fmla="*/ 493167 w 676958"/>
                  <a:gd name="connsiteY1" fmla="*/ 10706 h 665131"/>
                  <a:gd name="connsiteX2" fmla="*/ 666252 w 676958"/>
                  <a:gd name="connsiteY2" fmla="*/ 185577 h 665131"/>
                  <a:gd name="connsiteX3" fmla="*/ 676958 w 676958"/>
                  <a:gd name="connsiteY3" fmla="*/ 212343 h 665131"/>
                  <a:gd name="connsiteX4" fmla="*/ 673583 w 676958"/>
                  <a:gd name="connsiteY4" fmla="*/ 220781 h 665131"/>
                  <a:gd name="connsiteX5" fmla="*/ 299968 w 676958"/>
                  <a:gd name="connsiteY5" fmla="*/ 582346 h 665131"/>
                  <a:gd name="connsiteX6" fmla="*/ 50638 w 676958"/>
                  <a:gd name="connsiteY6" fmla="*/ 663793 h 665131"/>
                  <a:gd name="connsiteX7" fmla="*/ 11381 w 676958"/>
                  <a:gd name="connsiteY7" fmla="*/ 653087 h 665131"/>
                  <a:gd name="connsiteX8" fmla="*/ 2459 w 676958"/>
                  <a:gd name="connsiteY8" fmla="*/ 615614 h 665131"/>
                  <a:gd name="connsiteX9" fmla="*/ 100601 w 676958"/>
                  <a:gd name="connsiteY9" fmla="*/ 358662 h 665131"/>
                  <a:gd name="connsiteX10" fmla="*/ 118445 w 676958"/>
                  <a:gd name="connsiteY10" fmla="*/ 331896 h 665131"/>
                  <a:gd name="connsiteX11" fmla="*/ 170192 w 676958"/>
                  <a:gd name="connsiteY11" fmla="*/ 280149 h 665131"/>
                  <a:gd name="connsiteX12" fmla="*/ 143426 w 676958"/>
                  <a:gd name="connsiteY12" fmla="*/ 251599 h 665131"/>
                  <a:gd name="connsiteX13" fmla="*/ 143426 w 676958"/>
                  <a:gd name="connsiteY13" fmla="*/ 198067 h 665131"/>
                  <a:gd name="connsiteX14" fmla="*/ 198742 w 676958"/>
                  <a:gd name="connsiteY14" fmla="*/ 142751 h 665131"/>
                  <a:gd name="connsiteX15" fmla="*/ 252274 w 676958"/>
                  <a:gd name="connsiteY15" fmla="*/ 142751 h 665131"/>
                  <a:gd name="connsiteX16" fmla="*/ 280824 w 676958"/>
                  <a:gd name="connsiteY16" fmla="*/ 169517 h 665131"/>
                  <a:gd name="connsiteX17" fmla="*/ 439635 w 676958"/>
                  <a:gd name="connsiteY17" fmla="*/ 10706 h 665131"/>
                  <a:gd name="connsiteX18" fmla="*/ 466401 w 676958"/>
                  <a:gd name="connsiteY18" fmla="*/ 0 h 6651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676958" h="665131">
                    <a:moveTo>
                      <a:pt x="466401" y="0"/>
                    </a:moveTo>
                    <a:cubicBezTo>
                      <a:pt x="476215" y="0"/>
                      <a:pt x="486029" y="3569"/>
                      <a:pt x="493167" y="10706"/>
                    </a:cubicBezTo>
                    <a:lnTo>
                      <a:pt x="666252" y="185577"/>
                    </a:lnTo>
                    <a:cubicBezTo>
                      <a:pt x="673390" y="192715"/>
                      <a:pt x="676958" y="202529"/>
                      <a:pt x="676958" y="212343"/>
                    </a:cubicBezTo>
                    <a:lnTo>
                      <a:pt x="673583" y="220781"/>
                    </a:lnTo>
                    <a:lnTo>
                      <a:pt x="299968" y="582346"/>
                    </a:lnTo>
                    <a:lnTo>
                      <a:pt x="50638" y="663793"/>
                    </a:lnTo>
                    <a:cubicBezTo>
                      <a:pt x="36363" y="667362"/>
                      <a:pt x="22088" y="663793"/>
                      <a:pt x="11381" y="653087"/>
                    </a:cubicBezTo>
                    <a:cubicBezTo>
                      <a:pt x="675" y="644165"/>
                      <a:pt x="-2894" y="628105"/>
                      <a:pt x="2459" y="615614"/>
                    </a:cubicBezTo>
                    <a:lnTo>
                      <a:pt x="100601" y="358662"/>
                    </a:lnTo>
                    <a:cubicBezTo>
                      <a:pt x="104170" y="347956"/>
                      <a:pt x="111307" y="339034"/>
                      <a:pt x="118445" y="331896"/>
                    </a:cubicBezTo>
                    <a:lnTo>
                      <a:pt x="170192" y="280149"/>
                    </a:lnTo>
                    <a:lnTo>
                      <a:pt x="143426" y="251599"/>
                    </a:lnTo>
                    <a:cubicBezTo>
                      <a:pt x="129151" y="237324"/>
                      <a:pt x="129151" y="212342"/>
                      <a:pt x="143426" y="198067"/>
                    </a:cubicBezTo>
                    <a:lnTo>
                      <a:pt x="198742" y="142751"/>
                    </a:lnTo>
                    <a:cubicBezTo>
                      <a:pt x="213017" y="128476"/>
                      <a:pt x="237999" y="128476"/>
                      <a:pt x="252274" y="142751"/>
                    </a:cubicBezTo>
                    <a:lnTo>
                      <a:pt x="280824" y="169517"/>
                    </a:lnTo>
                    <a:lnTo>
                      <a:pt x="439635" y="10706"/>
                    </a:lnTo>
                    <a:cubicBezTo>
                      <a:pt x="446773" y="3569"/>
                      <a:pt x="456587" y="0"/>
                      <a:pt x="466401" y="0"/>
                    </a:cubicBezTo>
                    <a:close/>
                  </a:path>
                </a:pathLst>
              </a:custGeom>
              <a:solidFill>
                <a:schemeClr val="bg1">
                  <a:lumMod val="50000"/>
                </a:schemeClr>
              </a:solidFill>
              <a:ln w="17760"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grpSp>
    <xdr:clientData/>
  </xdr:twoCellAnchor>
  <xdr:twoCellAnchor>
    <xdr:from>
      <xdr:col>22</xdr:col>
      <xdr:colOff>818855</xdr:colOff>
      <xdr:row>5</xdr:row>
      <xdr:rowOff>45893</xdr:rowOff>
    </xdr:from>
    <xdr:to>
      <xdr:col>24</xdr:col>
      <xdr:colOff>412462</xdr:colOff>
      <xdr:row>10</xdr:row>
      <xdr:rowOff>9011</xdr:rowOff>
    </xdr:to>
    <xdr:grpSp>
      <xdr:nvGrpSpPr>
        <xdr:cNvPr id="13" name="Group 12">
          <a:extLst>
            <a:ext uri="{FF2B5EF4-FFF2-40B4-BE49-F238E27FC236}">
              <a16:creationId xmlns:a16="http://schemas.microsoft.com/office/drawing/2014/main" id="{ADE5BBC0-887A-4CCA-9561-079950149110}"/>
            </a:ext>
          </a:extLst>
        </xdr:cNvPr>
        <xdr:cNvGrpSpPr/>
      </xdr:nvGrpSpPr>
      <xdr:grpSpPr>
        <a:xfrm>
          <a:off x="18773480" y="1569893"/>
          <a:ext cx="1022357" cy="915618"/>
          <a:chOff x="5491651" y="3321100"/>
          <a:chExt cx="780521" cy="751664"/>
        </a:xfrm>
        <a:scene3d>
          <a:camera prst="orthographicFront">
            <a:rot lat="0" lon="0" rev="0"/>
          </a:camera>
          <a:lightRig rig="glow" dir="t">
            <a:rot lat="0" lon="0" rev="4800000"/>
          </a:lightRig>
        </a:scene3d>
      </xdr:grpSpPr>
      <xdr:sp macro="" textlink="">
        <xdr:nvSpPr>
          <xdr:cNvPr id="14" name="Freeform: Shape 13">
            <a:extLst>
              <a:ext uri="{FF2B5EF4-FFF2-40B4-BE49-F238E27FC236}">
                <a16:creationId xmlns:a16="http://schemas.microsoft.com/office/drawing/2014/main" id="{B254EE6E-3356-4B93-ABCC-8966253A6FE9}"/>
              </a:ext>
            </a:extLst>
          </xdr:cNvPr>
          <xdr:cNvSpPr/>
        </xdr:nvSpPr>
        <xdr:spPr>
          <a:xfrm>
            <a:off x="5857625" y="3505065"/>
            <a:ext cx="250774" cy="520884"/>
          </a:xfrm>
          <a:custGeom>
            <a:avLst/>
            <a:gdLst>
              <a:gd name="connsiteX0" fmla="*/ 74657 w 250774"/>
              <a:gd name="connsiteY0" fmla="*/ 520884 h 520884"/>
              <a:gd name="connsiteX1" fmla="*/ 250774 w 250774"/>
              <a:gd name="connsiteY1" fmla="*/ 227409 h 520884"/>
              <a:gd name="connsiteX2" fmla="*/ 188128 w 250774"/>
              <a:gd name="connsiteY2" fmla="*/ 137274 h 520884"/>
              <a:gd name="connsiteX3" fmla="*/ 85420 w 250774"/>
              <a:gd name="connsiteY3" fmla="*/ 403308 h 520884"/>
              <a:gd name="connsiteX4" fmla="*/ 137817 w 250774"/>
              <a:gd name="connsiteY4" fmla="*/ 0 h 520884"/>
              <a:gd name="connsiteX5" fmla="*/ 0 w 250774"/>
              <a:gd name="connsiteY5" fmla="*/ 62636 h 520884"/>
              <a:gd name="connsiteX6" fmla="*/ 0 w 250774"/>
              <a:gd name="connsiteY6" fmla="*/ 520884 h 520884"/>
              <a:gd name="connsiteX7" fmla="*/ 74657 w 250774"/>
              <a:gd name="connsiteY7" fmla="*/ 520884 h 5208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0774" h="520884">
                <a:moveTo>
                  <a:pt x="74657" y="520884"/>
                </a:moveTo>
                <a:lnTo>
                  <a:pt x="250774" y="227409"/>
                </a:lnTo>
                <a:lnTo>
                  <a:pt x="188128" y="137274"/>
                </a:lnTo>
                <a:lnTo>
                  <a:pt x="85420" y="403308"/>
                </a:lnTo>
                <a:lnTo>
                  <a:pt x="137817" y="0"/>
                </a:lnTo>
                <a:lnTo>
                  <a:pt x="0" y="62636"/>
                </a:lnTo>
                <a:lnTo>
                  <a:pt x="0" y="520884"/>
                </a:lnTo>
                <a:lnTo>
                  <a:pt x="74657" y="520884"/>
                </a:lnTo>
                <a:close/>
              </a:path>
            </a:pathLst>
          </a:custGeom>
          <a:solidFill>
            <a:srgbClr val="023E8A"/>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5" name="Freeform: Shape 14">
            <a:extLst>
              <a:ext uri="{FF2B5EF4-FFF2-40B4-BE49-F238E27FC236}">
                <a16:creationId xmlns:a16="http://schemas.microsoft.com/office/drawing/2014/main" id="{61F1DA32-8619-42BD-A933-5E5DB4C84B0C}"/>
              </a:ext>
            </a:extLst>
          </xdr:cNvPr>
          <xdr:cNvSpPr/>
        </xdr:nvSpPr>
        <xdr:spPr>
          <a:xfrm>
            <a:off x="5857625" y="3321100"/>
            <a:ext cx="140769" cy="204758"/>
          </a:xfrm>
          <a:custGeom>
            <a:avLst/>
            <a:gdLst>
              <a:gd name="connsiteX0" fmla="*/ 0 w 140769"/>
              <a:gd name="connsiteY0" fmla="*/ 0 h 204758"/>
              <a:gd name="connsiteX1" fmla="*/ 0 w 140769"/>
              <a:gd name="connsiteY1" fmla="*/ 204759 h 204758"/>
              <a:gd name="connsiteX2" fmla="*/ 140770 w 140769"/>
              <a:gd name="connsiteY2" fmla="*/ 140770 h 204758"/>
              <a:gd name="connsiteX3" fmla="*/ 0 w 140769"/>
              <a:gd name="connsiteY3" fmla="*/ 0 h 204758"/>
            </a:gdLst>
            <a:ahLst/>
            <a:cxnLst>
              <a:cxn ang="0">
                <a:pos x="connsiteX0" y="connsiteY0"/>
              </a:cxn>
              <a:cxn ang="0">
                <a:pos x="connsiteX1" y="connsiteY1"/>
              </a:cxn>
              <a:cxn ang="0">
                <a:pos x="connsiteX2" y="connsiteY2"/>
              </a:cxn>
              <a:cxn ang="0">
                <a:pos x="connsiteX3" y="connsiteY3"/>
              </a:cxn>
            </a:cxnLst>
            <a:rect l="l" t="t" r="r" b="b"/>
            <a:pathLst>
              <a:path w="140769" h="204758">
                <a:moveTo>
                  <a:pt x="0" y="0"/>
                </a:moveTo>
                <a:lnTo>
                  <a:pt x="0" y="204759"/>
                </a:lnTo>
                <a:lnTo>
                  <a:pt x="140770" y="140770"/>
                </a:lnTo>
                <a:lnTo>
                  <a:pt x="0" y="0"/>
                </a:lnTo>
                <a:close/>
              </a:path>
            </a:pathLst>
          </a:custGeom>
          <a:solidFill>
            <a:srgbClr val="00B4D8"/>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 name="Freeform: Shape 15">
            <a:extLst>
              <a:ext uri="{FF2B5EF4-FFF2-40B4-BE49-F238E27FC236}">
                <a16:creationId xmlns:a16="http://schemas.microsoft.com/office/drawing/2014/main" id="{6C969C08-CADE-4049-B03C-6AC4DE9CBC3D}"/>
              </a:ext>
            </a:extLst>
          </xdr:cNvPr>
          <xdr:cNvSpPr/>
        </xdr:nvSpPr>
        <xdr:spPr>
          <a:xfrm>
            <a:off x="5678231" y="3321100"/>
            <a:ext cx="141293" cy="204882"/>
          </a:xfrm>
          <a:custGeom>
            <a:avLst/>
            <a:gdLst>
              <a:gd name="connsiteX0" fmla="*/ 141294 w 141293"/>
              <a:gd name="connsiteY0" fmla="*/ 0 h 204882"/>
              <a:gd name="connsiteX1" fmla="*/ 0 w 141293"/>
              <a:gd name="connsiteY1" fmla="*/ 141294 h 204882"/>
              <a:gd name="connsiteX2" fmla="*/ 141294 w 141293"/>
              <a:gd name="connsiteY2" fmla="*/ 204883 h 204882"/>
              <a:gd name="connsiteX3" fmla="*/ 141294 w 141293"/>
              <a:gd name="connsiteY3" fmla="*/ 0 h 204882"/>
            </a:gdLst>
            <a:ahLst/>
            <a:cxnLst>
              <a:cxn ang="0">
                <a:pos x="connsiteX0" y="connsiteY0"/>
              </a:cxn>
              <a:cxn ang="0">
                <a:pos x="connsiteX1" y="connsiteY1"/>
              </a:cxn>
              <a:cxn ang="0">
                <a:pos x="connsiteX2" y="connsiteY2"/>
              </a:cxn>
              <a:cxn ang="0">
                <a:pos x="connsiteX3" y="connsiteY3"/>
              </a:cxn>
            </a:cxnLst>
            <a:rect l="l" t="t" r="r" b="b"/>
            <a:pathLst>
              <a:path w="141293" h="204882">
                <a:moveTo>
                  <a:pt x="141294" y="0"/>
                </a:moveTo>
                <a:lnTo>
                  <a:pt x="0" y="141294"/>
                </a:lnTo>
                <a:lnTo>
                  <a:pt x="141294" y="204883"/>
                </a:lnTo>
                <a:lnTo>
                  <a:pt x="141294" y="0"/>
                </a:lnTo>
                <a:close/>
              </a:path>
            </a:pathLst>
          </a:custGeom>
          <a:solidFill>
            <a:srgbClr val="00B4D8"/>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 name="Freeform: Shape 16">
            <a:extLst>
              <a:ext uri="{FF2B5EF4-FFF2-40B4-BE49-F238E27FC236}">
                <a16:creationId xmlns:a16="http://schemas.microsoft.com/office/drawing/2014/main" id="{DF2B0903-0544-44C6-8CFC-5FDC156C5FBD}"/>
              </a:ext>
            </a:extLst>
          </xdr:cNvPr>
          <xdr:cNvSpPr/>
        </xdr:nvSpPr>
        <xdr:spPr>
          <a:xfrm>
            <a:off x="6066699" y="3592791"/>
            <a:ext cx="205473" cy="135883"/>
          </a:xfrm>
          <a:custGeom>
            <a:avLst/>
            <a:gdLst>
              <a:gd name="connsiteX0" fmla="*/ 205473 w 205473"/>
              <a:gd name="connsiteY0" fmla="*/ 135884 h 135883"/>
              <a:gd name="connsiteX1" fmla="*/ 145590 w 205473"/>
              <a:gd name="connsiteY1" fmla="*/ 0 h 135883"/>
              <a:gd name="connsiteX2" fmla="*/ 0 w 205473"/>
              <a:gd name="connsiteY2" fmla="*/ 12935 h 135883"/>
              <a:gd name="connsiteX3" fmla="*/ 75095 w 205473"/>
              <a:gd name="connsiteY3" fmla="*/ 120977 h 135883"/>
              <a:gd name="connsiteX4" fmla="*/ 205473 w 205473"/>
              <a:gd name="connsiteY4" fmla="*/ 135884 h 13588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05473" h="135883">
                <a:moveTo>
                  <a:pt x="205473" y="135884"/>
                </a:moveTo>
                <a:lnTo>
                  <a:pt x="145590" y="0"/>
                </a:lnTo>
                <a:lnTo>
                  <a:pt x="0" y="12935"/>
                </a:lnTo>
                <a:lnTo>
                  <a:pt x="75095" y="120977"/>
                </a:lnTo>
                <a:lnTo>
                  <a:pt x="205473" y="135884"/>
                </a:lnTo>
                <a:close/>
              </a:path>
            </a:pathLst>
          </a:custGeom>
          <a:solidFill>
            <a:srgbClr val="00B4D8"/>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 name="Freeform: Shape 17">
            <a:extLst>
              <a:ext uri="{FF2B5EF4-FFF2-40B4-BE49-F238E27FC236}">
                <a16:creationId xmlns:a16="http://schemas.microsoft.com/office/drawing/2014/main" id="{C052B181-ECFC-4522-9A98-1A3F9A3116B9}"/>
              </a:ext>
            </a:extLst>
          </xdr:cNvPr>
          <xdr:cNvSpPr/>
        </xdr:nvSpPr>
        <xdr:spPr>
          <a:xfrm>
            <a:off x="5622500" y="3505789"/>
            <a:ext cx="197024" cy="520160"/>
          </a:xfrm>
          <a:custGeom>
            <a:avLst/>
            <a:gdLst>
              <a:gd name="connsiteX0" fmla="*/ 131550 w 197024"/>
              <a:gd name="connsiteY0" fmla="*/ 520160 h 520160"/>
              <a:gd name="connsiteX1" fmla="*/ 197025 w 197024"/>
              <a:gd name="connsiteY1" fmla="*/ 520160 h 520160"/>
              <a:gd name="connsiteX2" fmla="*/ 197025 w 197024"/>
              <a:gd name="connsiteY2" fmla="*/ 61970 h 520160"/>
              <a:gd name="connsiteX3" fmla="*/ 59312 w 197024"/>
              <a:gd name="connsiteY3" fmla="*/ 0 h 520160"/>
              <a:gd name="connsiteX4" fmla="*/ 114586 w 197024"/>
              <a:gd name="connsiteY4" fmla="*/ 425472 h 520160"/>
              <a:gd name="connsiteX5" fmla="*/ 42177 w 197024"/>
              <a:gd name="connsiteY5" fmla="*/ 235353 h 520160"/>
              <a:gd name="connsiteX6" fmla="*/ 0 w 197024"/>
              <a:gd name="connsiteY6" fmla="*/ 295018 h 520160"/>
              <a:gd name="connsiteX7" fmla="*/ 131550 w 197024"/>
              <a:gd name="connsiteY7" fmla="*/ 520160 h 5201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97024" h="520160">
                <a:moveTo>
                  <a:pt x="131550" y="520160"/>
                </a:moveTo>
                <a:lnTo>
                  <a:pt x="197025" y="520160"/>
                </a:lnTo>
                <a:lnTo>
                  <a:pt x="197025" y="61970"/>
                </a:lnTo>
                <a:lnTo>
                  <a:pt x="59312" y="0"/>
                </a:lnTo>
                <a:lnTo>
                  <a:pt x="114586" y="425472"/>
                </a:lnTo>
                <a:lnTo>
                  <a:pt x="42177" y="235353"/>
                </a:lnTo>
                <a:lnTo>
                  <a:pt x="0" y="295018"/>
                </a:lnTo>
                <a:lnTo>
                  <a:pt x="131550" y="520160"/>
                </a:lnTo>
                <a:close/>
              </a:path>
            </a:pathLst>
          </a:custGeom>
          <a:solidFill>
            <a:srgbClr val="023E8A"/>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 name="Freeform: Shape 18">
            <a:extLst>
              <a:ext uri="{FF2B5EF4-FFF2-40B4-BE49-F238E27FC236}">
                <a16:creationId xmlns:a16="http://schemas.microsoft.com/office/drawing/2014/main" id="{49887925-638C-47E3-B478-A7BF7239A9D5}"/>
              </a:ext>
            </a:extLst>
          </xdr:cNvPr>
          <xdr:cNvSpPr/>
        </xdr:nvSpPr>
        <xdr:spPr>
          <a:xfrm>
            <a:off x="5516382" y="3820067"/>
            <a:ext cx="193538" cy="205882"/>
          </a:xfrm>
          <a:custGeom>
            <a:avLst/>
            <a:gdLst>
              <a:gd name="connsiteX0" fmla="*/ 193538 w 193538"/>
              <a:gd name="connsiteY0" fmla="*/ 205883 h 205882"/>
              <a:gd name="connsiteX1" fmla="*/ 73247 w 193538"/>
              <a:gd name="connsiteY1" fmla="*/ 0 h 205882"/>
              <a:gd name="connsiteX2" fmla="*/ 0 w 193538"/>
              <a:gd name="connsiteY2" fmla="*/ 7791 h 205882"/>
              <a:gd name="connsiteX3" fmla="*/ 158296 w 193538"/>
              <a:gd name="connsiteY3" fmla="*/ 205883 h 205882"/>
              <a:gd name="connsiteX4" fmla="*/ 193538 w 193538"/>
              <a:gd name="connsiteY4" fmla="*/ 205883 h 20588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3538" h="205882">
                <a:moveTo>
                  <a:pt x="193538" y="205883"/>
                </a:moveTo>
                <a:lnTo>
                  <a:pt x="73247" y="0"/>
                </a:lnTo>
                <a:lnTo>
                  <a:pt x="0" y="7791"/>
                </a:lnTo>
                <a:lnTo>
                  <a:pt x="158296" y="205883"/>
                </a:lnTo>
                <a:lnTo>
                  <a:pt x="193538" y="205883"/>
                </a:lnTo>
                <a:close/>
              </a:path>
            </a:pathLst>
          </a:custGeom>
          <a:solidFill>
            <a:srgbClr val="023E8A"/>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0" name="Freeform: Shape 19">
            <a:extLst>
              <a:ext uri="{FF2B5EF4-FFF2-40B4-BE49-F238E27FC236}">
                <a16:creationId xmlns:a16="http://schemas.microsoft.com/office/drawing/2014/main" id="{C88649F0-93F5-4502-A23F-2D6C6F428DDF}"/>
              </a:ext>
            </a:extLst>
          </xdr:cNvPr>
          <xdr:cNvSpPr/>
        </xdr:nvSpPr>
        <xdr:spPr>
          <a:xfrm>
            <a:off x="5976716" y="3752030"/>
            <a:ext cx="273129" cy="273919"/>
          </a:xfrm>
          <a:custGeom>
            <a:avLst/>
            <a:gdLst>
              <a:gd name="connsiteX0" fmla="*/ 0 w 273129"/>
              <a:gd name="connsiteY0" fmla="*/ 273920 h 273919"/>
              <a:gd name="connsiteX1" fmla="*/ 41272 w 273129"/>
              <a:gd name="connsiteY1" fmla="*/ 273920 h 273919"/>
              <a:gd name="connsiteX2" fmla="*/ 273129 w 273129"/>
              <a:gd name="connsiteY2" fmla="*/ 12440 h 273919"/>
              <a:gd name="connsiteX3" fmla="*/ 164382 w 273129"/>
              <a:gd name="connsiteY3" fmla="*/ 0 h 273919"/>
              <a:gd name="connsiteX4" fmla="*/ 0 w 273129"/>
              <a:gd name="connsiteY4" fmla="*/ 273920 h 27391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3129" h="273919">
                <a:moveTo>
                  <a:pt x="0" y="273920"/>
                </a:moveTo>
                <a:lnTo>
                  <a:pt x="41272" y="273920"/>
                </a:lnTo>
                <a:lnTo>
                  <a:pt x="273129" y="12440"/>
                </a:lnTo>
                <a:lnTo>
                  <a:pt x="164382" y="0"/>
                </a:lnTo>
                <a:lnTo>
                  <a:pt x="0" y="273920"/>
                </a:lnTo>
                <a:close/>
              </a:path>
            </a:pathLst>
          </a:custGeom>
          <a:solidFill>
            <a:srgbClr val="023E8A"/>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 name="Freeform: Shape 20">
            <a:extLst>
              <a:ext uri="{FF2B5EF4-FFF2-40B4-BE49-F238E27FC236}">
                <a16:creationId xmlns:a16="http://schemas.microsoft.com/office/drawing/2014/main" id="{CA7DEE5A-208B-4F61-9CE6-6A8A224501F5}"/>
              </a:ext>
            </a:extLst>
          </xdr:cNvPr>
          <xdr:cNvSpPr/>
        </xdr:nvSpPr>
        <xdr:spPr>
          <a:xfrm>
            <a:off x="5499828" y="3699842"/>
            <a:ext cx="141189" cy="91459"/>
          </a:xfrm>
          <a:custGeom>
            <a:avLst/>
            <a:gdLst>
              <a:gd name="connsiteX0" fmla="*/ 141189 w 141189"/>
              <a:gd name="connsiteY0" fmla="*/ 8763 h 91459"/>
              <a:gd name="connsiteX1" fmla="*/ 40062 w 141189"/>
              <a:gd name="connsiteY1" fmla="*/ 0 h 91459"/>
              <a:gd name="connsiteX2" fmla="*/ 0 w 141189"/>
              <a:gd name="connsiteY2" fmla="*/ 91459 h 91459"/>
              <a:gd name="connsiteX3" fmla="*/ 89459 w 141189"/>
              <a:gd name="connsiteY3" fmla="*/ 81953 h 91459"/>
              <a:gd name="connsiteX4" fmla="*/ 141189 w 141189"/>
              <a:gd name="connsiteY4" fmla="*/ 8763 h 9145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41189" h="91459">
                <a:moveTo>
                  <a:pt x="141189" y="8763"/>
                </a:moveTo>
                <a:lnTo>
                  <a:pt x="40062" y="0"/>
                </a:lnTo>
                <a:lnTo>
                  <a:pt x="0" y="91459"/>
                </a:lnTo>
                <a:lnTo>
                  <a:pt x="89459" y="81953"/>
                </a:lnTo>
                <a:lnTo>
                  <a:pt x="141189" y="8763"/>
                </a:lnTo>
                <a:close/>
              </a:path>
            </a:pathLst>
          </a:custGeom>
          <a:solidFill>
            <a:srgbClr val="00B4D8"/>
          </a:solidFill>
          <a:ln w="9525" cap="flat">
            <a:noFill/>
            <a:prstDash val="solid"/>
            <a:miter/>
          </a:ln>
          <a:effectLst>
            <a:outerShdw blurRad="190500" dist="228600" dir="2700000" algn="ctr">
              <a:srgbClr val="000000">
                <a:alpha val="30000"/>
              </a:srgbClr>
            </a:outerShdw>
          </a:effectLst>
          <a:sp3d prstMaterial="matte">
            <a:bevelT w="127000" h="635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 name="Rectangle: Rounded Corners 21">
            <a:extLst>
              <a:ext uri="{FF2B5EF4-FFF2-40B4-BE49-F238E27FC236}">
                <a16:creationId xmlns:a16="http://schemas.microsoft.com/office/drawing/2014/main" id="{43746358-1D11-452A-83AC-87A233B8F455}"/>
              </a:ext>
            </a:extLst>
          </xdr:cNvPr>
          <xdr:cNvSpPr/>
        </xdr:nvSpPr>
        <xdr:spPr>
          <a:xfrm>
            <a:off x="5491651" y="4027045"/>
            <a:ext cx="655818" cy="45719"/>
          </a:xfrm>
          <a:prstGeom prst="roundRect">
            <a:avLst/>
          </a:prstGeom>
          <a:solidFill>
            <a:schemeClr val="accent1">
              <a:lumMod val="60000"/>
              <a:lumOff val="40000"/>
            </a:schemeClr>
          </a:solidFill>
          <a:ln>
            <a:noFill/>
          </a:ln>
          <a:effectLst>
            <a:outerShdw blurRad="190500" dist="228600" dir="2700000" algn="ctr">
              <a:srgbClr val="000000">
                <a:alpha val="30000"/>
              </a:srgbClr>
            </a:outerShdw>
          </a:effectLst>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23</xdr:col>
      <xdr:colOff>313819</xdr:colOff>
      <xdr:row>5</xdr:row>
      <xdr:rowOff>101697</xdr:rowOff>
    </xdr:from>
    <xdr:to>
      <xdr:col>24</xdr:col>
      <xdr:colOff>540039</xdr:colOff>
      <xdr:row>8</xdr:row>
      <xdr:rowOff>161829</xdr:rowOff>
    </xdr:to>
    <xdr:grpSp>
      <xdr:nvGrpSpPr>
        <xdr:cNvPr id="23" name="Group 22">
          <a:extLst>
            <a:ext uri="{FF2B5EF4-FFF2-40B4-BE49-F238E27FC236}">
              <a16:creationId xmlns:a16="http://schemas.microsoft.com/office/drawing/2014/main" id="{B9DCC273-77DF-46AC-A799-6DFC29E81002}"/>
            </a:ext>
          </a:extLst>
        </xdr:cNvPr>
        <xdr:cNvGrpSpPr/>
      </xdr:nvGrpSpPr>
      <xdr:grpSpPr>
        <a:xfrm>
          <a:off x="19173319" y="1625697"/>
          <a:ext cx="750095" cy="631632"/>
          <a:chOff x="1083915" y="4628317"/>
          <a:chExt cx="1197629" cy="1198902"/>
        </a:xfrm>
        <a:solidFill>
          <a:srgbClr val="FB8500"/>
        </a:solidFill>
        <a:scene3d>
          <a:camera prst="orthographicFront">
            <a:rot lat="0" lon="0" rev="0"/>
          </a:camera>
          <a:lightRig rig="soft" dir="t">
            <a:rot lat="0" lon="0" rev="0"/>
          </a:lightRig>
        </a:scene3d>
      </xdr:grpSpPr>
      <xdr:sp macro="" textlink="">
        <xdr:nvSpPr>
          <xdr:cNvPr id="24" name="Freeform: Shape 23">
            <a:extLst>
              <a:ext uri="{FF2B5EF4-FFF2-40B4-BE49-F238E27FC236}">
                <a16:creationId xmlns:a16="http://schemas.microsoft.com/office/drawing/2014/main" id="{45CAB99F-2B8D-47A0-81B0-E6A5254EFE57}"/>
              </a:ext>
            </a:extLst>
          </xdr:cNvPr>
          <xdr:cNvSpPr/>
        </xdr:nvSpPr>
        <xdr:spPr>
          <a:xfrm>
            <a:off x="1519189" y="4628317"/>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5" name="Freeform: Shape 24">
            <a:extLst>
              <a:ext uri="{FF2B5EF4-FFF2-40B4-BE49-F238E27FC236}">
                <a16:creationId xmlns:a16="http://schemas.microsoft.com/office/drawing/2014/main" id="{66638019-E82B-4440-B640-24BC71DDEC29}"/>
              </a:ext>
            </a:extLst>
          </xdr:cNvPr>
          <xdr:cNvSpPr/>
        </xdr:nvSpPr>
        <xdr:spPr>
          <a:xfrm>
            <a:off x="1519189" y="5060204"/>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 name="Freeform: Shape 25">
            <a:extLst>
              <a:ext uri="{FF2B5EF4-FFF2-40B4-BE49-F238E27FC236}">
                <a16:creationId xmlns:a16="http://schemas.microsoft.com/office/drawing/2014/main" id="{970F8803-322E-4653-AF57-0AEB0D9EA98E}"/>
              </a:ext>
            </a:extLst>
          </xdr:cNvPr>
          <xdr:cNvSpPr/>
        </xdr:nvSpPr>
        <xdr:spPr>
          <a:xfrm>
            <a:off x="1519189" y="5492092"/>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 name="Freeform: Shape 26">
            <a:extLst>
              <a:ext uri="{FF2B5EF4-FFF2-40B4-BE49-F238E27FC236}">
                <a16:creationId xmlns:a16="http://schemas.microsoft.com/office/drawing/2014/main" id="{85BE4A29-986E-41E8-8C28-A6C481AAE281}"/>
              </a:ext>
            </a:extLst>
          </xdr:cNvPr>
          <xdr:cNvSpPr/>
        </xdr:nvSpPr>
        <xdr:spPr>
          <a:xfrm>
            <a:off x="1957629" y="4639529"/>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 name="Freeform: Shape 27">
            <a:extLst>
              <a:ext uri="{FF2B5EF4-FFF2-40B4-BE49-F238E27FC236}">
                <a16:creationId xmlns:a16="http://schemas.microsoft.com/office/drawing/2014/main" id="{CB397054-6CD2-4C25-A0C3-119C59AAB137}"/>
              </a:ext>
            </a:extLst>
          </xdr:cNvPr>
          <xdr:cNvSpPr/>
        </xdr:nvSpPr>
        <xdr:spPr>
          <a:xfrm>
            <a:off x="1957629" y="5071416"/>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9" name="Freeform: Shape 28">
            <a:extLst>
              <a:ext uri="{FF2B5EF4-FFF2-40B4-BE49-F238E27FC236}">
                <a16:creationId xmlns:a16="http://schemas.microsoft.com/office/drawing/2014/main" id="{2403743D-7752-45F2-8205-4DCDA2FBF523}"/>
              </a:ext>
            </a:extLst>
          </xdr:cNvPr>
          <xdr:cNvSpPr/>
        </xdr:nvSpPr>
        <xdr:spPr>
          <a:xfrm>
            <a:off x="1957629" y="5503304"/>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0" name="Freeform: Shape 29">
            <a:extLst>
              <a:ext uri="{FF2B5EF4-FFF2-40B4-BE49-F238E27FC236}">
                <a16:creationId xmlns:a16="http://schemas.microsoft.com/office/drawing/2014/main" id="{3B001BAA-7F64-4D38-ACD2-973EEE2010C4}"/>
              </a:ext>
            </a:extLst>
          </xdr:cNvPr>
          <xdr:cNvSpPr/>
        </xdr:nvSpPr>
        <xdr:spPr>
          <a:xfrm>
            <a:off x="1083915" y="4628317"/>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 name="Freeform: Shape 30">
            <a:extLst>
              <a:ext uri="{FF2B5EF4-FFF2-40B4-BE49-F238E27FC236}">
                <a16:creationId xmlns:a16="http://schemas.microsoft.com/office/drawing/2014/main" id="{C24B10C3-8DFE-43C1-BA05-3B294F3AF65F}"/>
              </a:ext>
            </a:extLst>
          </xdr:cNvPr>
          <xdr:cNvSpPr/>
        </xdr:nvSpPr>
        <xdr:spPr>
          <a:xfrm>
            <a:off x="1083915" y="5060204"/>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 name="Freeform: Shape 31">
            <a:extLst>
              <a:ext uri="{FF2B5EF4-FFF2-40B4-BE49-F238E27FC236}">
                <a16:creationId xmlns:a16="http://schemas.microsoft.com/office/drawing/2014/main" id="{392B5464-7739-4D72-A396-E2775F744D9E}"/>
              </a:ext>
            </a:extLst>
          </xdr:cNvPr>
          <xdr:cNvSpPr/>
        </xdr:nvSpPr>
        <xdr:spPr>
          <a:xfrm>
            <a:off x="1083915" y="5492092"/>
            <a:ext cx="323915" cy="323915"/>
          </a:xfrm>
          <a:custGeom>
            <a:avLst/>
            <a:gdLst>
              <a:gd name="connsiteX0" fmla="*/ 323916 w 323915"/>
              <a:gd name="connsiteY0" fmla="*/ 161958 h 323915"/>
              <a:gd name="connsiteX1" fmla="*/ 161958 w 323915"/>
              <a:gd name="connsiteY1" fmla="*/ 323916 h 323915"/>
              <a:gd name="connsiteX2" fmla="*/ 0 w 323915"/>
              <a:gd name="connsiteY2" fmla="*/ 161958 h 323915"/>
              <a:gd name="connsiteX3" fmla="*/ 161958 w 323915"/>
              <a:gd name="connsiteY3" fmla="*/ 0 h 323915"/>
              <a:gd name="connsiteX4" fmla="*/ 323916 w 323915"/>
              <a:gd name="connsiteY4" fmla="*/ 161958 h 3239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915" h="323915">
                <a:moveTo>
                  <a:pt x="323916" y="161958"/>
                </a:moveTo>
                <a:cubicBezTo>
                  <a:pt x="323916" y="251405"/>
                  <a:pt x="251405" y="323916"/>
                  <a:pt x="161958" y="323916"/>
                </a:cubicBezTo>
                <a:cubicBezTo>
                  <a:pt x="72511" y="323916"/>
                  <a:pt x="0" y="251405"/>
                  <a:pt x="0" y="161958"/>
                </a:cubicBezTo>
                <a:cubicBezTo>
                  <a:pt x="0" y="72511"/>
                  <a:pt x="72511" y="0"/>
                  <a:pt x="161958" y="0"/>
                </a:cubicBezTo>
                <a:cubicBezTo>
                  <a:pt x="251405" y="0"/>
                  <a:pt x="323916" y="72511"/>
                  <a:pt x="323916" y="161958"/>
                </a:cubicBezTo>
                <a:close/>
              </a:path>
            </a:pathLst>
          </a:custGeom>
          <a:grpFill/>
          <a:ln w="26988" cap="flat">
            <a:noFill/>
            <a:prstDash val="solid"/>
            <a:miter/>
          </a:ln>
          <a:effectLst>
            <a:outerShdw blurRad="107950" dist="12700" dir="5400000" algn="ctr">
              <a:srgbClr val="000000"/>
            </a:outerShdw>
          </a:effectLst>
          <a:sp3d contourW="44450" prstMaterial="matte">
            <a:bevelT w="63500" h="63500" prst="artDeco"/>
            <a:contourClr>
              <a:srgbClr val="FFFFFF"/>
            </a:contourClr>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28</xdr:col>
      <xdr:colOff>75622</xdr:colOff>
      <xdr:row>5</xdr:row>
      <xdr:rowOff>87168</xdr:rowOff>
    </xdr:from>
    <xdr:to>
      <xdr:col>29</xdr:col>
      <xdr:colOff>599787</xdr:colOff>
      <xdr:row>9</xdr:row>
      <xdr:rowOff>144417</xdr:rowOff>
    </xdr:to>
    <xdr:grpSp>
      <xdr:nvGrpSpPr>
        <xdr:cNvPr id="33" name="Group 32">
          <a:extLst>
            <a:ext uri="{FF2B5EF4-FFF2-40B4-BE49-F238E27FC236}">
              <a16:creationId xmlns:a16="http://schemas.microsoft.com/office/drawing/2014/main" id="{86F3C758-B55E-4BBF-B41F-93EAF5E47CFB}"/>
            </a:ext>
          </a:extLst>
        </xdr:cNvPr>
        <xdr:cNvGrpSpPr>
          <a:grpSpLocks noChangeAspect="1"/>
        </xdr:cNvGrpSpPr>
      </xdr:nvGrpSpPr>
      <xdr:grpSpPr>
        <a:xfrm>
          <a:off x="23364247" y="1611168"/>
          <a:ext cx="1048040" cy="819249"/>
          <a:chOff x="819415" y="-6320922"/>
          <a:chExt cx="3494719" cy="3448208"/>
        </a:xfrm>
        <a:scene3d>
          <a:camera prst="orthographicFront">
            <a:rot lat="0" lon="0" rev="0"/>
          </a:camera>
          <a:lightRig rig="balanced" dir="t">
            <a:rot lat="0" lon="0" rev="8700000"/>
          </a:lightRig>
        </a:scene3d>
      </xdr:grpSpPr>
      <xdr:sp macro="" textlink="">
        <xdr:nvSpPr>
          <xdr:cNvPr id="34" name="Octagon 33">
            <a:extLst>
              <a:ext uri="{FF2B5EF4-FFF2-40B4-BE49-F238E27FC236}">
                <a16:creationId xmlns:a16="http://schemas.microsoft.com/office/drawing/2014/main" id="{00C4AA70-9A7F-468E-BDF1-B1C60B238174}"/>
              </a:ext>
            </a:extLst>
          </xdr:cNvPr>
          <xdr:cNvSpPr/>
        </xdr:nvSpPr>
        <xdr:spPr>
          <a:xfrm>
            <a:off x="819415" y="-6320921"/>
            <a:ext cx="3494719" cy="3448207"/>
          </a:xfrm>
          <a:prstGeom prst="octagon">
            <a:avLst>
              <a:gd name="adj" fmla="val 13958"/>
            </a:avLst>
          </a:prstGeom>
          <a:pattFill prst="dkHorz">
            <a:fgClr>
              <a:srgbClr val="023E8A"/>
            </a:fgClr>
            <a:bgClr>
              <a:schemeClr val="accent5">
                <a:lumMod val="60000"/>
                <a:lumOff val="40000"/>
              </a:schemeClr>
            </a:bgClr>
          </a:pattFill>
          <a:ln>
            <a:noFill/>
          </a:ln>
          <a:effectLst>
            <a:outerShdw blurRad="44450" dist="27940" dir="5400000" algn="ctr">
              <a:srgbClr val="000000">
                <a:alpha val="32000"/>
              </a:srgbClr>
            </a:outerShdw>
          </a:effectLst>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35" name="Picture 34">
            <a:extLst>
              <a:ext uri="{FF2B5EF4-FFF2-40B4-BE49-F238E27FC236}">
                <a16:creationId xmlns:a16="http://schemas.microsoft.com/office/drawing/2014/main" id="{1C82EEA7-A28E-409B-AB9A-A86677677254}"/>
              </a:ext>
            </a:extLst>
          </xdr:cNvPr>
          <xdr:cNvPicPr>
            <a:picLocks noChangeAspect="1"/>
          </xdr:cNvPicPr>
        </xdr:nvPicPr>
        <xdr:blipFill>
          <a:blip xmlns:r="http://schemas.openxmlformats.org/officeDocument/2006/relationships" r:embed="rId1"/>
          <a:stretch>
            <a:fillRect/>
          </a:stretch>
        </xdr:blipFill>
        <xdr:spPr>
          <a:xfrm>
            <a:off x="1646335" y="-6320921"/>
            <a:ext cx="148309" cy="3448207"/>
          </a:xfrm>
          <a:prstGeom prst="rect">
            <a:avLst/>
          </a:prstGeom>
          <a:ln>
            <a:noFill/>
          </a:ln>
          <a:effectLst>
            <a:outerShdw blurRad="44450" dist="27940" dir="5400000" algn="ctr">
              <a:srgbClr val="000000">
                <a:alpha val="32000"/>
              </a:srgbClr>
            </a:outerShdw>
          </a:effectLst>
          <a:sp3d>
            <a:bevelT w="190500" h="38100"/>
          </a:sp3d>
        </xdr:spPr>
      </xdr:pic>
      <xdr:pic>
        <xdr:nvPicPr>
          <xdr:cNvPr id="36" name="Picture 35">
            <a:extLst>
              <a:ext uri="{FF2B5EF4-FFF2-40B4-BE49-F238E27FC236}">
                <a16:creationId xmlns:a16="http://schemas.microsoft.com/office/drawing/2014/main" id="{6BD38AFB-465B-4475-9D9E-2339F3B67D54}"/>
              </a:ext>
            </a:extLst>
          </xdr:cNvPr>
          <xdr:cNvPicPr>
            <a:picLocks noChangeAspect="1"/>
          </xdr:cNvPicPr>
        </xdr:nvPicPr>
        <xdr:blipFill>
          <a:blip xmlns:r="http://schemas.openxmlformats.org/officeDocument/2006/relationships" r:embed="rId1"/>
          <a:stretch>
            <a:fillRect/>
          </a:stretch>
        </xdr:blipFill>
        <xdr:spPr>
          <a:xfrm>
            <a:off x="3300724" y="-6320922"/>
            <a:ext cx="148309" cy="3448207"/>
          </a:xfrm>
          <a:prstGeom prst="rect">
            <a:avLst/>
          </a:prstGeom>
          <a:ln>
            <a:noFill/>
          </a:ln>
          <a:effectLst>
            <a:outerShdw blurRad="44450" dist="27940" dir="5400000" algn="ctr">
              <a:srgbClr val="000000">
                <a:alpha val="32000"/>
              </a:srgbClr>
            </a:outerShdw>
          </a:effectLst>
          <a:sp3d>
            <a:bevelT w="190500" h="38100"/>
          </a:sp3d>
        </xdr:spPr>
      </xdr:pic>
    </xdr:grpSp>
    <xdr:clientData/>
  </xdr:twoCellAnchor>
  <xdr:twoCellAnchor>
    <xdr:from>
      <xdr:col>33</xdr:col>
      <xdr:colOff>2886</xdr:colOff>
      <xdr:row>6</xdr:row>
      <xdr:rowOff>36368</xdr:rowOff>
    </xdr:from>
    <xdr:to>
      <xdr:col>34</xdr:col>
      <xdr:colOff>800045</xdr:colOff>
      <xdr:row>9</xdr:row>
      <xdr:rowOff>49123</xdr:rowOff>
    </xdr:to>
    <xdr:grpSp>
      <xdr:nvGrpSpPr>
        <xdr:cNvPr id="37" name="Group 36">
          <a:extLst>
            <a:ext uri="{FF2B5EF4-FFF2-40B4-BE49-F238E27FC236}">
              <a16:creationId xmlns:a16="http://schemas.microsoft.com/office/drawing/2014/main" id="{8EAFEFFB-F31A-42CD-A3BB-ED1709CDA4E3}"/>
            </a:ext>
          </a:extLst>
        </xdr:cNvPr>
        <xdr:cNvGrpSpPr/>
      </xdr:nvGrpSpPr>
      <xdr:grpSpPr>
        <a:xfrm>
          <a:off x="28196886" y="1750868"/>
          <a:ext cx="1321034" cy="584255"/>
          <a:chOff x="8311738" y="2981263"/>
          <a:chExt cx="1146697" cy="558855"/>
        </a:xfrm>
        <a:effectLst>
          <a:outerShdw blurRad="50800" dist="38100" dir="5400000" algn="t" rotWithShape="0">
            <a:prstClr val="black">
              <a:alpha val="40000"/>
            </a:prstClr>
          </a:outerShdw>
        </a:effectLst>
        <a:scene3d>
          <a:camera prst="orthographicFront">
            <a:rot lat="0" lon="0" rev="0"/>
          </a:camera>
          <a:lightRig rig="balanced" dir="t">
            <a:rot lat="0" lon="0" rev="8700000"/>
          </a:lightRig>
        </a:scene3d>
      </xdr:grpSpPr>
      <xdr:sp macro="" textlink="">
        <xdr:nvSpPr>
          <xdr:cNvPr id="38" name="Freeform: Shape 37">
            <a:extLst>
              <a:ext uri="{FF2B5EF4-FFF2-40B4-BE49-F238E27FC236}">
                <a16:creationId xmlns:a16="http://schemas.microsoft.com/office/drawing/2014/main" id="{97054244-3A8D-4DFD-9AC4-A1555140B150}"/>
              </a:ext>
            </a:extLst>
          </xdr:cNvPr>
          <xdr:cNvSpPr/>
        </xdr:nvSpPr>
        <xdr:spPr>
          <a:xfrm>
            <a:off x="8755072" y="3170940"/>
            <a:ext cx="260029" cy="146211"/>
          </a:xfrm>
          <a:custGeom>
            <a:avLst/>
            <a:gdLst>
              <a:gd name="connsiteX0" fmla="*/ 0 w 254701"/>
              <a:gd name="connsiteY0" fmla="*/ 143215 h 143215"/>
              <a:gd name="connsiteX1" fmla="*/ 254701 w 254701"/>
              <a:gd name="connsiteY1" fmla="*/ 143215 h 143215"/>
              <a:gd name="connsiteX2" fmla="*/ 236334 w 254701"/>
              <a:gd name="connsiteY2" fmla="*/ 0 h 143215"/>
              <a:gd name="connsiteX3" fmla="*/ 18367 w 254701"/>
              <a:gd name="connsiteY3" fmla="*/ 0 h 143215"/>
              <a:gd name="connsiteX4" fmla="*/ 0 w 254701"/>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54701" h="143215">
                <a:moveTo>
                  <a:pt x="0" y="143215"/>
                </a:moveTo>
                <a:lnTo>
                  <a:pt x="254701" y="143215"/>
                </a:lnTo>
                <a:lnTo>
                  <a:pt x="236334" y="0"/>
                </a:lnTo>
                <a:lnTo>
                  <a:pt x="18367" y="0"/>
                </a:lnTo>
                <a:lnTo>
                  <a:pt x="0" y="143215"/>
                </a:lnTo>
                <a:close/>
              </a:path>
            </a:pathLst>
          </a:custGeom>
          <a:solidFill>
            <a:srgbClr val="023047"/>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9" name="Freeform: Shape 38">
            <a:extLst>
              <a:ext uri="{FF2B5EF4-FFF2-40B4-BE49-F238E27FC236}">
                <a16:creationId xmlns:a16="http://schemas.microsoft.com/office/drawing/2014/main" id="{8CC87E5D-B0DC-4D78-A3E0-93C85E4D4817}"/>
              </a:ext>
            </a:extLst>
          </xdr:cNvPr>
          <xdr:cNvSpPr/>
        </xdr:nvSpPr>
        <xdr:spPr>
          <a:xfrm>
            <a:off x="9033352" y="2981263"/>
            <a:ext cx="232213" cy="128843"/>
          </a:xfrm>
          <a:custGeom>
            <a:avLst/>
            <a:gdLst>
              <a:gd name="connsiteX0" fmla="*/ 16178 w 227455"/>
              <a:gd name="connsiteY0" fmla="*/ 126204 h 126203"/>
              <a:gd name="connsiteX1" fmla="*/ 227455 w 227455"/>
              <a:gd name="connsiteY1" fmla="*/ 126204 h 126203"/>
              <a:gd name="connsiteX2" fmla="*/ 170670 w 227455"/>
              <a:gd name="connsiteY2" fmla="*/ 0 h 126203"/>
              <a:gd name="connsiteX3" fmla="*/ 0 w 227455"/>
              <a:gd name="connsiteY3" fmla="*/ 0 h 126203"/>
              <a:gd name="connsiteX4" fmla="*/ 16178 w 227455"/>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27455" h="126203">
                <a:moveTo>
                  <a:pt x="16178" y="126204"/>
                </a:moveTo>
                <a:lnTo>
                  <a:pt x="227455" y="126204"/>
                </a:lnTo>
                <a:lnTo>
                  <a:pt x="170670" y="0"/>
                </a:lnTo>
                <a:lnTo>
                  <a:pt x="0" y="0"/>
                </a:lnTo>
                <a:lnTo>
                  <a:pt x="16178" y="126204"/>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0" name="Freeform: Shape 39">
            <a:extLst>
              <a:ext uri="{FF2B5EF4-FFF2-40B4-BE49-F238E27FC236}">
                <a16:creationId xmlns:a16="http://schemas.microsoft.com/office/drawing/2014/main" id="{828CDAA1-D616-4E4A-AC57-868DEE83055D}"/>
              </a:ext>
            </a:extLst>
          </xdr:cNvPr>
          <xdr:cNvSpPr/>
        </xdr:nvSpPr>
        <xdr:spPr>
          <a:xfrm>
            <a:off x="9057669" y="3170940"/>
            <a:ext cx="301075" cy="146211"/>
          </a:xfrm>
          <a:custGeom>
            <a:avLst/>
            <a:gdLst>
              <a:gd name="connsiteX0" fmla="*/ 18367 w 294906"/>
              <a:gd name="connsiteY0" fmla="*/ 143215 h 143215"/>
              <a:gd name="connsiteX1" fmla="*/ 294907 w 294906"/>
              <a:gd name="connsiteY1" fmla="*/ 143215 h 143215"/>
              <a:gd name="connsiteX2" fmla="*/ 230465 w 294906"/>
              <a:gd name="connsiteY2" fmla="*/ 0 h 143215"/>
              <a:gd name="connsiteX3" fmla="*/ 0 w 294906"/>
              <a:gd name="connsiteY3" fmla="*/ 0 h 143215"/>
              <a:gd name="connsiteX4" fmla="*/ 18367 w 294906"/>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4906" h="143215">
                <a:moveTo>
                  <a:pt x="18367" y="143215"/>
                </a:moveTo>
                <a:lnTo>
                  <a:pt x="294907" y="143215"/>
                </a:lnTo>
                <a:lnTo>
                  <a:pt x="230465" y="0"/>
                </a:lnTo>
                <a:lnTo>
                  <a:pt x="0" y="0"/>
                </a:lnTo>
                <a:lnTo>
                  <a:pt x="18367" y="143215"/>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 name="Freeform: Shape 40">
            <a:extLst>
              <a:ext uri="{FF2B5EF4-FFF2-40B4-BE49-F238E27FC236}">
                <a16:creationId xmlns:a16="http://schemas.microsoft.com/office/drawing/2014/main" id="{3EBD17BC-2FC5-4869-914F-A846B128410B}"/>
              </a:ext>
            </a:extLst>
          </xdr:cNvPr>
          <xdr:cNvSpPr/>
        </xdr:nvSpPr>
        <xdr:spPr>
          <a:xfrm>
            <a:off x="9084223" y="3377984"/>
            <a:ext cx="374212" cy="162134"/>
          </a:xfrm>
          <a:custGeom>
            <a:avLst/>
            <a:gdLst>
              <a:gd name="connsiteX0" fmla="*/ 0 w 366544"/>
              <a:gd name="connsiteY0" fmla="*/ 0 h 158812"/>
              <a:gd name="connsiteX1" fmla="*/ 20349 w 366544"/>
              <a:gd name="connsiteY1" fmla="*/ 158812 h 158812"/>
              <a:gd name="connsiteX2" fmla="*/ 366530 w 366544"/>
              <a:gd name="connsiteY2" fmla="*/ 158812 h 158812"/>
              <a:gd name="connsiteX3" fmla="*/ 366530 w 366544"/>
              <a:gd name="connsiteY3" fmla="*/ 157397 h 158812"/>
              <a:gd name="connsiteX4" fmla="*/ 366545 w 366544"/>
              <a:gd name="connsiteY4" fmla="*/ 157397 h 158812"/>
              <a:gd name="connsiteX5" fmla="*/ 295712 w 366544"/>
              <a:gd name="connsiteY5" fmla="*/ 0 h 158812"/>
              <a:gd name="connsiteX6" fmla="*/ 0 w 366544"/>
              <a:gd name="connsiteY6" fmla="*/ 0 h 158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66544" h="158812">
                <a:moveTo>
                  <a:pt x="0" y="0"/>
                </a:moveTo>
                <a:lnTo>
                  <a:pt x="20349" y="158812"/>
                </a:lnTo>
                <a:lnTo>
                  <a:pt x="366530" y="158812"/>
                </a:lnTo>
                <a:lnTo>
                  <a:pt x="366530" y="157397"/>
                </a:lnTo>
                <a:lnTo>
                  <a:pt x="366545" y="157397"/>
                </a:lnTo>
                <a:lnTo>
                  <a:pt x="295712" y="0"/>
                </a:lnTo>
                <a:lnTo>
                  <a:pt x="0" y="0"/>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 name="Freeform: Shape 41">
            <a:extLst>
              <a:ext uri="{FF2B5EF4-FFF2-40B4-BE49-F238E27FC236}">
                <a16:creationId xmlns:a16="http://schemas.microsoft.com/office/drawing/2014/main" id="{784207CD-F911-4612-83A2-D61F15EB1987}"/>
              </a:ext>
            </a:extLst>
          </xdr:cNvPr>
          <xdr:cNvSpPr/>
        </xdr:nvSpPr>
        <xdr:spPr>
          <a:xfrm>
            <a:off x="8781610" y="2981263"/>
            <a:ext cx="206937" cy="128843"/>
          </a:xfrm>
          <a:custGeom>
            <a:avLst/>
            <a:gdLst>
              <a:gd name="connsiteX0" fmla="*/ 0 w 202697"/>
              <a:gd name="connsiteY0" fmla="*/ 126204 h 126203"/>
              <a:gd name="connsiteX1" fmla="*/ 202697 w 202697"/>
              <a:gd name="connsiteY1" fmla="*/ 126204 h 126203"/>
              <a:gd name="connsiteX2" fmla="*/ 186520 w 202697"/>
              <a:gd name="connsiteY2" fmla="*/ 0 h 126203"/>
              <a:gd name="connsiteX3" fmla="*/ 16178 w 202697"/>
              <a:gd name="connsiteY3" fmla="*/ 0 h 126203"/>
              <a:gd name="connsiteX4" fmla="*/ 0 w 202697"/>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02697" h="126203">
                <a:moveTo>
                  <a:pt x="0" y="126204"/>
                </a:moveTo>
                <a:lnTo>
                  <a:pt x="202697" y="126204"/>
                </a:lnTo>
                <a:lnTo>
                  <a:pt x="186520" y="0"/>
                </a:lnTo>
                <a:lnTo>
                  <a:pt x="16178" y="0"/>
                </a:lnTo>
                <a:lnTo>
                  <a:pt x="0" y="126204"/>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 name="Freeform: Shape 42">
            <a:extLst>
              <a:ext uri="{FF2B5EF4-FFF2-40B4-BE49-F238E27FC236}">
                <a16:creationId xmlns:a16="http://schemas.microsoft.com/office/drawing/2014/main" id="{E341F016-1936-4000-9465-EB57305644C9}"/>
              </a:ext>
            </a:extLst>
          </xdr:cNvPr>
          <xdr:cNvSpPr/>
        </xdr:nvSpPr>
        <xdr:spPr>
          <a:xfrm>
            <a:off x="8411443" y="3170940"/>
            <a:ext cx="301061" cy="146211"/>
          </a:xfrm>
          <a:custGeom>
            <a:avLst/>
            <a:gdLst>
              <a:gd name="connsiteX0" fmla="*/ 276525 w 294892"/>
              <a:gd name="connsiteY0" fmla="*/ 143215 h 143215"/>
              <a:gd name="connsiteX1" fmla="*/ 294892 w 294892"/>
              <a:gd name="connsiteY1" fmla="*/ 0 h 143215"/>
              <a:gd name="connsiteX2" fmla="*/ 64442 w 294892"/>
              <a:gd name="connsiteY2" fmla="*/ 0 h 143215"/>
              <a:gd name="connsiteX3" fmla="*/ 0 w 294892"/>
              <a:gd name="connsiteY3" fmla="*/ 143215 h 143215"/>
              <a:gd name="connsiteX4" fmla="*/ 276525 w 294892"/>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4892" h="143215">
                <a:moveTo>
                  <a:pt x="276525" y="143215"/>
                </a:moveTo>
                <a:lnTo>
                  <a:pt x="294892" y="0"/>
                </a:lnTo>
                <a:lnTo>
                  <a:pt x="64442" y="0"/>
                </a:lnTo>
                <a:lnTo>
                  <a:pt x="0" y="143215"/>
                </a:lnTo>
                <a:lnTo>
                  <a:pt x="276525" y="143215"/>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4" name="Freeform: Shape 43">
            <a:extLst>
              <a:ext uri="{FF2B5EF4-FFF2-40B4-BE49-F238E27FC236}">
                <a16:creationId xmlns:a16="http://schemas.microsoft.com/office/drawing/2014/main" id="{7E128A57-DE92-4A75-9333-4654DA7159F3}"/>
              </a:ext>
            </a:extLst>
          </xdr:cNvPr>
          <xdr:cNvSpPr/>
        </xdr:nvSpPr>
        <xdr:spPr>
          <a:xfrm>
            <a:off x="8726496" y="3377984"/>
            <a:ext cx="317181" cy="162134"/>
          </a:xfrm>
          <a:custGeom>
            <a:avLst/>
            <a:gdLst>
              <a:gd name="connsiteX0" fmla="*/ 310682 w 310682"/>
              <a:gd name="connsiteY0" fmla="*/ 158812 h 158812"/>
              <a:gd name="connsiteX1" fmla="*/ 290334 w 310682"/>
              <a:gd name="connsiteY1" fmla="*/ 0 h 158812"/>
              <a:gd name="connsiteX2" fmla="*/ 20364 w 310682"/>
              <a:gd name="connsiteY2" fmla="*/ 0 h 158812"/>
              <a:gd name="connsiteX3" fmla="*/ 0 w 310682"/>
              <a:gd name="connsiteY3" fmla="*/ 158812 h 158812"/>
              <a:gd name="connsiteX4" fmla="*/ 310682 w 310682"/>
              <a:gd name="connsiteY4" fmla="*/ 158812 h 1588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10682" h="158812">
                <a:moveTo>
                  <a:pt x="310682" y="158812"/>
                </a:moveTo>
                <a:lnTo>
                  <a:pt x="290334" y="0"/>
                </a:lnTo>
                <a:lnTo>
                  <a:pt x="20364" y="0"/>
                </a:lnTo>
                <a:lnTo>
                  <a:pt x="0" y="158812"/>
                </a:lnTo>
                <a:lnTo>
                  <a:pt x="310682" y="158812"/>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5" name="Freeform: Shape 44">
            <a:extLst>
              <a:ext uri="{FF2B5EF4-FFF2-40B4-BE49-F238E27FC236}">
                <a16:creationId xmlns:a16="http://schemas.microsoft.com/office/drawing/2014/main" id="{86F88F5C-0AFA-4754-BC14-038E2FF7695D}"/>
              </a:ext>
            </a:extLst>
          </xdr:cNvPr>
          <xdr:cNvSpPr/>
        </xdr:nvSpPr>
        <xdr:spPr>
          <a:xfrm>
            <a:off x="8311738" y="3377984"/>
            <a:ext cx="374212" cy="162134"/>
          </a:xfrm>
          <a:custGeom>
            <a:avLst/>
            <a:gdLst>
              <a:gd name="connsiteX0" fmla="*/ 346196 w 366544"/>
              <a:gd name="connsiteY0" fmla="*/ 158812 h 158812"/>
              <a:gd name="connsiteX1" fmla="*/ 366545 w 366544"/>
              <a:gd name="connsiteY1" fmla="*/ 0 h 158812"/>
              <a:gd name="connsiteX2" fmla="*/ 70848 w 366544"/>
              <a:gd name="connsiteY2" fmla="*/ 0 h 158812"/>
              <a:gd name="connsiteX3" fmla="*/ 0 w 366544"/>
              <a:gd name="connsiteY3" fmla="*/ 157397 h 158812"/>
              <a:gd name="connsiteX4" fmla="*/ 0 w 366544"/>
              <a:gd name="connsiteY4" fmla="*/ 158812 h 158812"/>
              <a:gd name="connsiteX5" fmla="*/ 346196 w 366544"/>
              <a:gd name="connsiteY5" fmla="*/ 158812 h 158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66544" h="158812">
                <a:moveTo>
                  <a:pt x="346196" y="158812"/>
                </a:moveTo>
                <a:lnTo>
                  <a:pt x="366545" y="0"/>
                </a:lnTo>
                <a:lnTo>
                  <a:pt x="70848" y="0"/>
                </a:lnTo>
                <a:lnTo>
                  <a:pt x="0" y="157397"/>
                </a:lnTo>
                <a:lnTo>
                  <a:pt x="0" y="158812"/>
                </a:lnTo>
                <a:lnTo>
                  <a:pt x="346196" y="158812"/>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 name="Freeform: Shape 45">
            <a:extLst>
              <a:ext uri="{FF2B5EF4-FFF2-40B4-BE49-F238E27FC236}">
                <a16:creationId xmlns:a16="http://schemas.microsoft.com/office/drawing/2014/main" id="{EFA06837-A1FE-46C5-A351-D6D0073D8A44}"/>
              </a:ext>
            </a:extLst>
          </xdr:cNvPr>
          <xdr:cNvSpPr/>
        </xdr:nvSpPr>
        <xdr:spPr>
          <a:xfrm>
            <a:off x="8504608" y="2981263"/>
            <a:ext cx="232198" cy="128843"/>
          </a:xfrm>
          <a:custGeom>
            <a:avLst/>
            <a:gdLst>
              <a:gd name="connsiteX0" fmla="*/ 211263 w 227440"/>
              <a:gd name="connsiteY0" fmla="*/ 126204 h 126203"/>
              <a:gd name="connsiteX1" fmla="*/ 227441 w 227440"/>
              <a:gd name="connsiteY1" fmla="*/ 0 h 126203"/>
              <a:gd name="connsiteX2" fmla="*/ 56801 w 227440"/>
              <a:gd name="connsiteY2" fmla="*/ 0 h 126203"/>
              <a:gd name="connsiteX3" fmla="*/ 0 w 227440"/>
              <a:gd name="connsiteY3" fmla="*/ 126204 h 126203"/>
              <a:gd name="connsiteX4" fmla="*/ 211263 w 227440"/>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27440" h="126203">
                <a:moveTo>
                  <a:pt x="211263" y="126204"/>
                </a:moveTo>
                <a:lnTo>
                  <a:pt x="227441" y="0"/>
                </a:lnTo>
                <a:lnTo>
                  <a:pt x="56801" y="0"/>
                </a:lnTo>
                <a:lnTo>
                  <a:pt x="0" y="126204"/>
                </a:lnTo>
                <a:lnTo>
                  <a:pt x="211263" y="126204"/>
                </a:lnTo>
                <a:close/>
              </a:path>
            </a:pathLst>
          </a:custGeom>
          <a:solidFill>
            <a:schemeClr val="bg1">
              <a:lumMod val="75000"/>
              <a:alpha val="48000"/>
            </a:schemeClr>
          </a:solid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38</xdr:col>
      <xdr:colOff>56575</xdr:colOff>
      <xdr:row>6</xdr:row>
      <xdr:rowOff>69562</xdr:rowOff>
    </xdr:from>
    <xdr:to>
      <xdr:col>39</xdr:col>
      <xdr:colOff>568326</xdr:colOff>
      <xdr:row>9</xdr:row>
      <xdr:rowOff>123537</xdr:rowOff>
    </xdr:to>
    <xdr:grpSp>
      <xdr:nvGrpSpPr>
        <xdr:cNvPr id="47" name="Group 46">
          <a:extLst>
            <a:ext uri="{FF2B5EF4-FFF2-40B4-BE49-F238E27FC236}">
              <a16:creationId xmlns:a16="http://schemas.microsoft.com/office/drawing/2014/main" id="{B40D9028-CC82-4841-8D64-439821917F49}"/>
            </a:ext>
          </a:extLst>
        </xdr:cNvPr>
        <xdr:cNvGrpSpPr/>
      </xdr:nvGrpSpPr>
      <xdr:grpSpPr>
        <a:xfrm>
          <a:off x="32965450" y="1784062"/>
          <a:ext cx="1035626" cy="625475"/>
          <a:chOff x="10363918" y="3013944"/>
          <a:chExt cx="1146697" cy="953415"/>
        </a:xfrm>
      </xdr:grpSpPr>
      <xdr:sp macro="" textlink="">
        <xdr:nvSpPr>
          <xdr:cNvPr id="48" name="Freeform: Shape 47">
            <a:extLst>
              <a:ext uri="{FF2B5EF4-FFF2-40B4-BE49-F238E27FC236}">
                <a16:creationId xmlns:a16="http://schemas.microsoft.com/office/drawing/2014/main" id="{1A8C13FB-2EC6-4347-89BE-1DF0A3755BE1}"/>
              </a:ext>
            </a:extLst>
          </xdr:cNvPr>
          <xdr:cNvSpPr/>
        </xdr:nvSpPr>
        <xdr:spPr>
          <a:xfrm>
            <a:off x="10363918" y="3633632"/>
            <a:ext cx="1146682" cy="333727"/>
          </a:xfrm>
          <a:custGeom>
            <a:avLst/>
            <a:gdLst>
              <a:gd name="connsiteX0" fmla="*/ 1123185 w 1123185"/>
              <a:gd name="connsiteY0" fmla="*/ 95010 h 326889"/>
              <a:gd name="connsiteX1" fmla="*/ 1123185 w 1123185"/>
              <a:gd name="connsiteY1" fmla="*/ 0 h 326889"/>
              <a:gd name="connsiteX2" fmla="*/ 0 w 1123185"/>
              <a:gd name="connsiteY2" fmla="*/ 0 h 326889"/>
              <a:gd name="connsiteX3" fmla="*/ 0 w 1123185"/>
              <a:gd name="connsiteY3" fmla="*/ 95010 h 326889"/>
              <a:gd name="connsiteX4" fmla="*/ 516910 w 1123185"/>
              <a:gd name="connsiteY4" fmla="*/ 95010 h 326889"/>
              <a:gd name="connsiteX5" fmla="*/ 516910 w 1123185"/>
              <a:gd name="connsiteY5" fmla="*/ 237511 h 326889"/>
              <a:gd name="connsiteX6" fmla="*/ 358798 w 1123185"/>
              <a:gd name="connsiteY6" fmla="*/ 237511 h 326889"/>
              <a:gd name="connsiteX7" fmla="*/ 358798 w 1123185"/>
              <a:gd name="connsiteY7" fmla="*/ 326890 h 326889"/>
              <a:gd name="connsiteX8" fmla="*/ 764387 w 1123185"/>
              <a:gd name="connsiteY8" fmla="*/ 326890 h 326889"/>
              <a:gd name="connsiteX9" fmla="*/ 764387 w 1123185"/>
              <a:gd name="connsiteY9" fmla="*/ 237511 h 326889"/>
              <a:gd name="connsiteX10" fmla="*/ 606290 w 1123185"/>
              <a:gd name="connsiteY10" fmla="*/ 237511 h 326889"/>
              <a:gd name="connsiteX11" fmla="*/ 606290 w 1123185"/>
              <a:gd name="connsiteY11" fmla="*/ 95010 h 326889"/>
              <a:gd name="connsiteX12" fmla="*/ 1123185 w 1123185"/>
              <a:gd name="connsiteY12" fmla="*/ 95010 h 32688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23185" h="326889">
                <a:moveTo>
                  <a:pt x="1123185" y="95010"/>
                </a:moveTo>
                <a:lnTo>
                  <a:pt x="1123185" y="0"/>
                </a:lnTo>
                <a:lnTo>
                  <a:pt x="0" y="0"/>
                </a:lnTo>
                <a:lnTo>
                  <a:pt x="0" y="95010"/>
                </a:lnTo>
                <a:lnTo>
                  <a:pt x="516910" y="95010"/>
                </a:lnTo>
                <a:lnTo>
                  <a:pt x="516910" y="237511"/>
                </a:lnTo>
                <a:lnTo>
                  <a:pt x="358798" y="237511"/>
                </a:lnTo>
                <a:lnTo>
                  <a:pt x="358798" y="326890"/>
                </a:lnTo>
                <a:lnTo>
                  <a:pt x="764387" y="326890"/>
                </a:lnTo>
                <a:lnTo>
                  <a:pt x="764387" y="237511"/>
                </a:lnTo>
                <a:lnTo>
                  <a:pt x="606290" y="237511"/>
                </a:lnTo>
                <a:lnTo>
                  <a:pt x="606290" y="95010"/>
                </a:lnTo>
                <a:lnTo>
                  <a:pt x="1123185" y="95010"/>
                </a:lnTo>
                <a:close/>
              </a:path>
            </a:pathLst>
          </a:custGeom>
          <a:solidFill>
            <a:schemeClr val="accent3">
              <a:lumMod val="75000"/>
            </a:schemeClr>
          </a:solidFill>
          <a:ln w="14883" cap="flat">
            <a:noFill/>
            <a:prstDash val="solid"/>
            <a:miter/>
          </a:ln>
          <a:effectLst>
            <a:outerShdw blurRad="50800" dist="38100" dir="5400000" algn="t" rotWithShape="0">
              <a:prstClr val="black">
                <a:alpha val="40000"/>
              </a:prstClr>
            </a:outerShdw>
          </a:effectLst>
          <a:scene3d>
            <a:camera prst="orthographicFront">
              <a:rot lat="0" lon="0" rev="0"/>
            </a:camera>
            <a:lightRig rig="balanced" dir="t">
              <a:rot lat="0" lon="0" rev="8700000"/>
            </a:lightRig>
          </a:scene3d>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nvGrpSpPr>
          <xdr:cNvPr id="49" name="Group 48">
            <a:extLst>
              <a:ext uri="{FF2B5EF4-FFF2-40B4-BE49-F238E27FC236}">
                <a16:creationId xmlns:a16="http://schemas.microsoft.com/office/drawing/2014/main" id="{59B9F27D-2500-40B6-A841-D2504126E1AD}"/>
              </a:ext>
            </a:extLst>
          </xdr:cNvPr>
          <xdr:cNvGrpSpPr/>
        </xdr:nvGrpSpPr>
        <xdr:grpSpPr>
          <a:xfrm>
            <a:off x="10363918" y="3013944"/>
            <a:ext cx="1146697" cy="558855"/>
            <a:chOff x="10239631" y="2981263"/>
            <a:chExt cx="1146697" cy="558855"/>
          </a:xfrm>
          <a:solidFill>
            <a:srgbClr val="023047"/>
          </a:solidFill>
          <a:effectLst>
            <a:outerShdw blurRad="50800" dist="38100" dir="5400000" algn="t" rotWithShape="0">
              <a:prstClr val="black">
                <a:alpha val="40000"/>
              </a:prstClr>
            </a:outerShdw>
          </a:effectLst>
          <a:scene3d>
            <a:camera prst="orthographicFront">
              <a:rot lat="0" lon="0" rev="0"/>
            </a:camera>
            <a:lightRig rig="balanced" dir="t">
              <a:rot lat="0" lon="0" rev="8700000"/>
            </a:lightRig>
          </a:scene3d>
        </xdr:grpSpPr>
        <xdr:sp macro="" textlink="">
          <xdr:nvSpPr>
            <xdr:cNvPr id="50" name="Freeform: Shape 49">
              <a:extLst>
                <a:ext uri="{FF2B5EF4-FFF2-40B4-BE49-F238E27FC236}">
                  <a16:creationId xmlns:a16="http://schemas.microsoft.com/office/drawing/2014/main" id="{871C677E-410A-4651-8F4C-40821809862B}"/>
                </a:ext>
              </a:extLst>
            </xdr:cNvPr>
            <xdr:cNvSpPr/>
          </xdr:nvSpPr>
          <xdr:spPr>
            <a:xfrm>
              <a:off x="10682965" y="3170940"/>
              <a:ext cx="260029" cy="146211"/>
            </a:xfrm>
            <a:custGeom>
              <a:avLst/>
              <a:gdLst>
                <a:gd name="connsiteX0" fmla="*/ 0 w 254701"/>
                <a:gd name="connsiteY0" fmla="*/ 143215 h 143215"/>
                <a:gd name="connsiteX1" fmla="*/ 254701 w 254701"/>
                <a:gd name="connsiteY1" fmla="*/ 143215 h 143215"/>
                <a:gd name="connsiteX2" fmla="*/ 236334 w 254701"/>
                <a:gd name="connsiteY2" fmla="*/ 0 h 143215"/>
                <a:gd name="connsiteX3" fmla="*/ 18367 w 254701"/>
                <a:gd name="connsiteY3" fmla="*/ 0 h 143215"/>
                <a:gd name="connsiteX4" fmla="*/ 0 w 254701"/>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54701" h="143215">
                  <a:moveTo>
                    <a:pt x="0" y="143215"/>
                  </a:moveTo>
                  <a:lnTo>
                    <a:pt x="254701" y="143215"/>
                  </a:lnTo>
                  <a:lnTo>
                    <a:pt x="236334" y="0"/>
                  </a:lnTo>
                  <a:lnTo>
                    <a:pt x="18367" y="0"/>
                  </a:lnTo>
                  <a:lnTo>
                    <a:pt x="0" y="143215"/>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 name="Freeform: Shape 50">
              <a:extLst>
                <a:ext uri="{FF2B5EF4-FFF2-40B4-BE49-F238E27FC236}">
                  <a16:creationId xmlns:a16="http://schemas.microsoft.com/office/drawing/2014/main" id="{4B1CC4CC-6F90-4034-ADEE-76B1F44510FC}"/>
                </a:ext>
              </a:extLst>
            </xdr:cNvPr>
            <xdr:cNvSpPr/>
          </xdr:nvSpPr>
          <xdr:spPr>
            <a:xfrm>
              <a:off x="10961245" y="2981263"/>
              <a:ext cx="232213" cy="128843"/>
            </a:xfrm>
            <a:custGeom>
              <a:avLst/>
              <a:gdLst>
                <a:gd name="connsiteX0" fmla="*/ 16178 w 227455"/>
                <a:gd name="connsiteY0" fmla="*/ 126204 h 126203"/>
                <a:gd name="connsiteX1" fmla="*/ 227455 w 227455"/>
                <a:gd name="connsiteY1" fmla="*/ 126204 h 126203"/>
                <a:gd name="connsiteX2" fmla="*/ 170670 w 227455"/>
                <a:gd name="connsiteY2" fmla="*/ 0 h 126203"/>
                <a:gd name="connsiteX3" fmla="*/ 0 w 227455"/>
                <a:gd name="connsiteY3" fmla="*/ 0 h 126203"/>
                <a:gd name="connsiteX4" fmla="*/ 16178 w 227455"/>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27455" h="126203">
                  <a:moveTo>
                    <a:pt x="16178" y="126204"/>
                  </a:moveTo>
                  <a:lnTo>
                    <a:pt x="227455" y="126204"/>
                  </a:lnTo>
                  <a:lnTo>
                    <a:pt x="170670" y="0"/>
                  </a:lnTo>
                  <a:lnTo>
                    <a:pt x="0" y="0"/>
                  </a:lnTo>
                  <a:lnTo>
                    <a:pt x="16178" y="126204"/>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2" name="Freeform: Shape 51">
              <a:extLst>
                <a:ext uri="{FF2B5EF4-FFF2-40B4-BE49-F238E27FC236}">
                  <a16:creationId xmlns:a16="http://schemas.microsoft.com/office/drawing/2014/main" id="{2746512D-D094-492A-93D8-CAAB04CADC07}"/>
                </a:ext>
              </a:extLst>
            </xdr:cNvPr>
            <xdr:cNvSpPr/>
          </xdr:nvSpPr>
          <xdr:spPr>
            <a:xfrm>
              <a:off x="10985562" y="3170940"/>
              <a:ext cx="301075" cy="146211"/>
            </a:xfrm>
            <a:custGeom>
              <a:avLst/>
              <a:gdLst>
                <a:gd name="connsiteX0" fmla="*/ 18367 w 294906"/>
                <a:gd name="connsiteY0" fmla="*/ 143215 h 143215"/>
                <a:gd name="connsiteX1" fmla="*/ 294907 w 294906"/>
                <a:gd name="connsiteY1" fmla="*/ 143215 h 143215"/>
                <a:gd name="connsiteX2" fmla="*/ 230465 w 294906"/>
                <a:gd name="connsiteY2" fmla="*/ 0 h 143215"/>
                <a:gd name="connsiteX3" fmla="*/ 0 w 294906"/>
                <a:gd name="connsiteY3" fmla="*/ 0 h 143215"/>
                <a:gd name="connsiteX4" fmla="*/ 18367 w 294906"/>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4906" h="143215">
                  <a:moveTo>
                    <a:pt x="18367" y="143215"/>
                  </a:moveTo>
                  <a:lnTo>
                    <a:pt x="294907" y="143215"/>
                  </a:lnTo>
                  <a:lnTo>
                    <a:pt x="230465" y="0"/>
                  </a:lnTo>
                  <a:lnTo>
                    <a:pt x="0" y="0"/>
                  </a:lnTo>
                  <a:lnTo>
                    <a:pt x="18367" y="143215"/>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3" name="Freeform: Shape 52">
              <a:extLst>
                <a:ext uri="{FF2B5EF4-FFF2-40B4-BE49-F238E27FC236}">
                  <a16:creationId xmlns:a16="http://schemas.microsoft.com/office/drawing/2014/main" id="{EBD41114-B94A-4F63-B382-E81CD66C4E3B}"/>
                </a:ext>
              </a:extLst>
            </xdr:cNvPr>
            <xdr:cNvSpPr/>
          </xdr:nvSpPr>
          <xdr:spPr>
            <a:xfrm>
              <a:off x="11012116" y="3377984"/>
              <a:ext cx="374212" cy="162134"/>
            </a:xfrm>
            <a:custGeom>
              <a:avLst/>
              <a:gdLst>
                <a:gd name="connsiteX0" fmla="*/ 0 w 366544"/>
                <a:gd name="connsiteY0" fmla="*/ 0 h 158812"/>
                <a:gd name="connsiteX1" fmla="*/ 20349 w 366544"/>
                <a:gd name="connsiteY1" fmla="*/ 158812 h 158812"/>
                <a:gd name="connsiteX2" fmla="*/ 366530 w 366544"/>
                <a:gd name="connsiteY2" fmla="*/ 158812 h 158812"/>
                <a:gd name="connsiteX3" fmla="*/ 366530 w 366544"/>
                <a:gd name="connsiteY3" fmla="*/ 157397 h 158812"/>
                <a:gd name="connsiteX4" fmla="*/ 366545 w 366544"/>
                <a:gd name="connsiteY4" fmla="*/ 157397 h 158812"/>
                <a:gd name="connsiteX5" fmla="*/ 295712 w 366544"/>
                <a:gd name="connsiteY5" fmla="*/ 0 h 158812"/>
                <a:gd name="connsiteX6" fmla="*/ 0 w 366544"/>
                <a:gd name="connsiteY6" fmla="*/ 0 h 158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66544" h="158812">
                  <a:moveTo>
                    <a:pt x="0" y="0"/>
                  </a:moveTo>
                  <a:lnTo>
                    <a:pt x="20349" y="158812"/>
                  </a:lnTo>
                  <a:lnTo>
                    <a:pt x="366530" y="158812"/>
                  </a:lnTo>
                  <a:lnTo>
                    <a:pt x="366530" y="157397"/>
                  </a:lnTo>
                  <a:lnTo>
                    <a:pt x="366545" y="157397"/>
                  </a:lnTo>
                  <a:lnTo>
                    <a:pt x="295712" y="0"/>
                  </a:lnTo>
                  <a:lnTo>
                    <a:pt x="0" y="0"/>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 name="Freeform: Shape 53">
              <a:extLst>
                <a:ext uri="{FF2B5EF4-FFF2-40B4-BE49-F238E27FC236}">
                  <a16:creationId xmlns:a16="http://schemas.microsoft.com/office/drawing/2014/main" id="{E41F5DE4-863B-4645-A509-47B50151501B}"/>
                </a:ext>
              </a:extLst>
            </xdr:cNvPr>
            <xdr:cNvSpPr/>
          </xdr:nvSpPr>
          <xdr:spPr>
            <a:xfrm>
              <a:off x="10709503" y="2981263"/>
              <a:ext cx="206937" cy="128843"/>
            </a:xfrm>
            <a:custGeom>
              <a:avLst/>
              <a:gdLst>
                <a:gd name="connsiteX0" fmla="*/ 0 w 202697"/>
                <a:gd name="connsiteY0" fmla="*/ 126204 h 126203"/>
                <a:gd name="connsiteX1" fmla="*/ 202697 w 202697"/>
                <a:gd name="connsiteY1" fmla="*/ 126204 h 126203"/>
                <a:gd name="connsiteX2" fmla="*/ 186520 w 202697"/>
                <a:gd name="connsiteY2" fmla="*/ 0 h 126203"/>
                <a:gd name="connsiteX3" fmla="*/ 16178 w 202697"/>
                <a:gd name="connsiteY3" fmla="*/ 0 h 126203"/>
                <a:gd name="connsiteX4" fmla="*/ 0 w 202697"/>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02697" h="126203">
                  <a:moveTo>
                    <a:pt x="0" y="126204"/>
                  </a:moveTo>
                  <a:lnTo>
                    <a:pt x="202697" y="126204"/>
                  </a:lnTo>
                  <a:lnTo>
                    <a:pt x="186520" y="0"/>
                  </a:lnTo>
                  <a:lnTo>
                    <a:pt x="16178" y="0"/>
                  </a:lnTo>
                  <a:lnTo>
                    <a:pt x="0" y="126204"/>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 name="Freeform: Shape 54">
              <a:extLst>
                <a:ext uri="{FF2B5EF4-FFF2-40B4-BE49-F238E27FC236}">
                  <a16:creationId xmlns:a16="http://schemas.microsoft.com/office/drawing/2014/main" id="{5948DA68-4D53-492D-B062-D9FC849824AA}"/>
                </a:ext>
              </a:extLst>
            </xdr:cNvPr>
            <xdr:cNvSpPr/>
          </xdr:nvSpPr>
          <xdr:spPr>
            <a:xfrm>
              <a:off x="10339336" y="3170940"/>
              <a:ext cx="301061" cy="146211"/>
            </a:xfrm>
            <a:custGeom>
              <a:avLst/>
              <a:gdLst>
                <a:gd name="connsiteX0" fmla="*/ 276525 w 294892"/>
                <a:gd name="connsiteY0" fmla="*/ 143215 h 143215"/>
                <a:gd name="connsiteX1" fmla="*/ 294892 w 294892"/>
                <a:gd name="connsiteY1" fmla="*/ 0 h 143215"/>
                <a:gd name="connsiteX2" fmla="*/ 64442 w 294892"/>
                <a:gd name="connsiteY2" fmla="*/ 0 h 143215"/>
                <a:gd name="connsiteX3" fmla="*/ 0 w 294892"/>
                <a:gd name="connsiteY3" fmla="*/ 143215 h 143215"/>
                <a:gd name="connsiteX4" fmla="*/ 276525 w 294892"/>
                <a:gd name="connsiteY4" fmla="*/ 143215 h 1432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4892" h="143215">
                  <a:moveTo>
                    <a:pt x="276525" y="143215"/>
                  </a:moveTo>
                  <a:lnTo>
                    <a:pt x="294892" y="0"/>
                  </a:lnTo>
                  <a:lnTo>
                    <a:pt x="64442" y="0"/>
                  </a:lnTo>
                  <a:lnTo>
                    <a:pt x="0" y="143215"/>
                  </a:lnTo>
                  <a:lnTo>
                    <a:pt x="276525" y="143215"/>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 name="Freeform: Shape 55">
              <a:extLst>
                <a:ext uri="{FF2B5EF4-FFF2-40B4-BE49-F238E27FC236}">
                  <a16:creationId xmlns:a16="http://schemas.microsoft.com/office/drawing/2014/main" id="{72ABD1A6-7E03-4133-AF21-5A5D19540A72}"/>
                </a:ext>
              </a:extLst>
            </xdr:cNvPr>
            <xdr:cNvSpPr/>
          </xdr:nvSpPr>
          <xdr:spPr>
            <a:xfrm>
              <a:off x="10654389" y="3377984"/>
              <a:ext cx="317181" cy="162134"/>
            </a:xfrm>
            <a:custGeom>
              <a:avLst/>
              <a:gdLst>
                <a:gd name="connsiteX0" fmla="*/ 310682 w 310682"/>
                <a:gd name="connsiteY0" fmla="*/ 158812 h 158812"/>
                <a:gd name="connsiteX1" fmla="*/ 290334 w 310682"/>
                <a:gd name="connsiteY1" fmla="*/ 0 h 158812"/>
                <a:gd name="connsiteX2" fmla="*/ 20364 w 310682"/>
                <a:gd name="connsiteY2" fmla="*/ 0 h 158812"/>
                <a:gd name="connsiteX3" fmla="*/ 0 w 310682"/>
                <a:gd name="connsiteY3" fmla="*/ 158812 h 158812"/>
                <a:gd name="connsiteX4" fmla="*/ 310682 w 310682"/>
                <a:gd name="connsiteY4" fmla="*/ 158812 h 1588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10682" h="158812">
                  <a:moveTo>
                    <a:pt x="310682" y="158812"/>
                  </a:moveTo>
                  <a:lnTo>
                    <a:pt x="290334" y="0"/>
                  </a:lnTo>
                  <a:lnTo>
                    <a:pt x="20364" y="0"/>
                  </a:lnTo>
                  <a:lnTo>
                    <a:pt x="0" y="158812"/>
                  </a:lnTo>
                  <a:lnTo>
                    <a:pt x="310682" y="158812"/>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7" name="Freeform: Shape 56">
              <a:extLst>
                <a:ext uri="{FF2B5EF4-FFF2-40B4-BE49-F238E27FC236}">
                  <a16:creationId xmlns:a16="http://schemas.microsoft.com/office/drawing/2014/main" id="{C38060A7-5AA8-48B9-9BE7-0D9D18F9797F}"/>
                </a:ext>
              </a:extLst>
            </xdr:cNvPr>
            <xdr:cNvSpPr/>
          </xdr:nvSpPr>
          <xdr:spPr>
            <a:xfrm>
              <a:off x="10239631" y="3377984"/>
              <a:ext cx="374212" cy="162134"/>
            </a:xfrm>
            <a:custGeom>
              <a:avLst/>
              <a:gdLst>
                <a:gd name="connsiteX0" fmla="*/ 346196 w 366544"/>
                <a:gd name="connsiteY0" fmla="*/ 158812 h 158812"/>
                <a:gd name="connsiteX1" fmla="*/ 366545 w 366544"/>
                <a:gd name="connsiteY1" fmla="*/ 0 h 158812"/>
                <a:gd name="connsiteX2" fmla="*/ 70848 w 366544"/>
                <a:gd name="connsiteY2" fmla="*/ 0 h 158812"/>
                <a:gd name="connsiteX3" fmla="*/ 0 w 366544"/>
                <a:gd name="connsiteY3" fmla="*/ 157397 h 158812"/>
                <a:gd name="connsiteX4" fmla="*/ 0 w 366544"/>
                <a:gd name="connsiteY4" fmla="*/ 158812 h 158812"/>
                <a:gd name="connsiteX5" fmla="*/ 346196 w 366544"/>
                <a:gd name="connsiteY5" fmla="*/ 158812 h 158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66544" h="158812">
                  <a:moveTo>
                    <a:pt x="346196" y="158812"/>
                  </a:moveTo>
                  <a:lnTo>
                    <a:pt x="366545" y="0"/>
                  </a:lnTo>
                  <a:lnTo>
                    <a:pt x="70848" y="0"/>
                  </a:lnTo>
                  <a:lnTo>
                    <a:pt x="0" y="157397"/>
                  </a:lnTo>
                  <a:lnTo>
                    <a:pt x="0" y="158812"/>
                  </a:lnTo>
                  <a:lnTo>
                    <a:pt x="346196" y="158812"/>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8" name="Freeform: Shape 57">
              <a:extLst>
                <a:ext uri="{FF2B5EF4-FFF2-40B4-BE49-F238E27FC236}">
                  <a16:creationId xmlns:a16="http://schemas.microsoft.com/office/drawing/2014/main" id="{9D885F4C-A490-47C6-A9BF-80ED42EEC53C}"/>
                </a:ext>
              </a:extLst>
            </xdr:cNvPr>
            <xdr:cNvSpPr/>
          </xdr:nvSpPr>
          <xdr:spPr>
            <a:xfrm>
              <a:off x="10432501" y="2981263"/>
              <a:ext cx="232198" cy="128843"/>
            </a:xfrm>
            <a:custGeom>
              <a:avLst/>
              <a:gdLst>
                <a:gd name="connsiteX0" fmla="*/ 211263 w 227440"/>
                <a:gd name="connsiteY0" fmla="*/ 126204 h 126203"/>
                <a:gd name="connsiteX1" fmla="*/ 227441 w 227440"/>
                <a:gd name="connsiteY1" fmla="*/ 0 h 126203"/>
                <a:gd name="connsiteX2" fmla="*/ 56801 w 227440"/>
                <a:gd name="connsiteY2" fmla="*/ 0 h 126203"/>
                <a:gd name="connsiteX3" fmla="*/ 0 w 227440"/>
                <a:gd name="connsiteY3" fmla="*/ 126204 h 126203"/>
                <a:gd name="connsiteX4" fmla="*/ 211263 w 227440"/>
                <a:gd name="connsiteY4" fmla="*/ 126204 h 12620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27440" h="126203">
                  <a:moveTo>
                    <a:pt x="211263" y="126204"/>
                  </a:moveTo>
                  <a:lnTo>
                    <a:pt x="227441" y="0"/>
                  </a:lnTo>
                  <a:lnTo>
                    <a:pt x="56801" y="0"/>
                  </a:lnTo>
                  <a:lnTo>
                    <a:pt x="0" y="126204"/>
                  </a:lnTo>
                  <a:lnTo>
                    <a:pt x="211263" y="126204"/>
                  </a:lnTo>
                  <a:close/>
                </a:path>
              </a:pathLst>
            </a:custGeom>
            <a:grpFill/>
            <a:ln w="14883" cap="flat">
              <a:noFill/>
              <a:prstDash val="solid"/>
              <a:miter/>
            </a:ln>
            <a:effectLst>
              <a:outerShdw blurRad="44450" dist="27940" dir="5400000" algn="ctr">
                <a:srgbClr val="000000">
                  <a:alpha val="32000"/>
                </a:srgbClr>
              </a:outerShdw>
            </a:effectLst>
            <a:sp3d>
              <a:bevelT w="190500" h="38100"/>
            </a:sp3d>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clientData/>
  </xdr:twoCellAnchor>
  <xdr:twoCellAnchor>
    <xdr:from>
      <xdr:col>1</xdr:col>
      <xdr:colOff>171264</xdr:colOff>
      <xdr:row>23</xdr:row>
      <xdr:rowOff>46502</xdr:rowOff>
    </xdr:from>
    <xdr:to>
      <xdr:col>1</xdr:col>
      <xdr:colOff>420967</xdr:colOff>
      <xdr:row>23</xdr:row>
      <xdr:rowOff>145675</xdr:rowOff>
    </xdr:to>
    <xdr:grpSp>
      <xdr:nvGrpSpPr>
        <xdr:cNvPr id="59" name="Group 58">
          <a:extLst>
            <a:ext uri="{FF2B5EF4-FFF2-40B4-BE49-F238E27FC236}">
              <a16:creationId xmlns:a16="http://schemas.microsoft.com/office/drawing/2014/main" id="{8DBBBF0F-12EF-486C-B4A1-956A53C6B12A}"/>
            </a:ext>
          </a:extLst>
        </xdr:cNvPr>
        <xdr:cNvGrpSpPr/>
      </xdr:nvGrpSpPr>
      <xdr:grpSpPr>
        <a:xfrm>
          <a:off x="1790514" y="4999502"/>
          <a:ext cx="249703" cy="99173"/>
          <a:chOff x="2380895" y="2086104"/>
          <a:chExt cx="657294" cy="479838"/>
        </a:xfrm>
      </xdr:grpSpPr>
      <xdr:sp macro="" textlink="">
        <xdr:nvSpPr>
          <xdr:cNvPr id="60" name="Rectangle 59">
            <a:extLst>
              <a:ext uri="{FF2B5EF4-FFF2-40B4-BE49-F238E27FC236}">
                <a16:creationId xmlns:a16="http://schemas.microsoft.com/office/drawing/2014/main" id="{8BC3A58C-15BF-4AAC-B8DC-10266FEAF928}"/>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61" name="Arrow: Right 60">
            <a:extLst>
              <a:ext uri="{FF2B5EF4-FFF2-40B4-BE49-F238E27FC236}">
                <a16:creationId xmlns:a16="http://schemas.microsoft.com/office/drawing/2014/main" id="{DCE55E96-4F1A-464E-9F87-60854D83DACF}"/>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1</xdr:col>
      <xdr:colOff>142502</xdr:colOff>
      <xdr:row>21</xdr:row>
      <xdr:rowOff>44823</xdr:rowOff>
    </xdr:from>
    <xdr:to>
      <xdr:col>1</xdr:col>
      <xdr:colOff>344207</xdr:colOff>
      <xdr:row>21</xdr:row>
      <xdr:rowOff>160057</xdr:rowOff>
    </xdr:to>
    <xdr:grpSp>
      <xdr:nvGrpSpPr>
        <xdr:cNvPr id="62" name="Group 61">
          <a:extLst>
            <a:ext uri="{FF2B5EF4-FFF2-40B4-BE49-F238E27FC236}">
              <a16:creationId xmlns:a16="http://schemas.microsoft.com/office/drawing/2014/main" id="{16F49B52-F822-4661-8E47-53F0C483EECA}"/>
            </a:ext>
          </a:extLst>
        </xdr:cNvPr>
        <xdr:cNvGrpSpPr/>
      </xdr:nvGrpSpPr>
      <xdr:grpSpPr>
        <a:xfrm>
          <a:off x="1761752" y="4616823"/>
          <a:ext cx="201705" cy="115234"/>
          <a:chOff x="1041239" y="1239474"/>
          <a:chExt cx="306094" cy="216270"/>
        </a:xfrm>
      </xdr:grpSpPr>
      <xdr:sp macro="" textlink="">
        <xdr:nvSpPr>
          <xdr:cNvPr id="63" name="Rectangle 62">
            <a:extLst>
              <a:ext uri="{FF2B5EF4-FFF2-40B4-BE49-F238E27FC236}">
                <a16:creationId xmlns:a16="http://schemas.microsoft.com/office/drawing/2014/main" id="{EEB8E762-423D-49CF-BD23-3C78F04F158F}"/>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64" name="Arrow: Right 63">
            <a:extLst>
              <a:ext uri="{FF2B5EF4-FFF2-40B4-BE49-F238E27FC236}">
                <a16:creationId xmlns:a16="http://schemas.microsoft.com/office/drawing/2014/main" id="{8E43CD44-F2F7-4FC5-B323-B516FE5E5B10}"/>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6</xdr:col>
      <xdr:colOff>160432</xdr:colOff>
      <xdr:row>21</xdr:row>
      <xdr:rowOff>40340</xdr:rowOff>
    </xdr:from>
    <xdr:to>
      <xdr:col>6</xdr:col>
      <xdr:colOff>362137</xdr:colOff>
      <xdr:row>21</xdr:row>
      <xdr:rowOff>155574</xdr:rowOff>
    </xdr:to>
    <xdr:grpSp>
      <xdr:nvGrpSpPr>
        <xdr:cNvPr id="65" name="Group 64">
          <a:extLst>
            <a:ext uri="{FF2B5EF4-FFF2-40B4-BE49-F238E27FC236}">
              <a16:creationId xmlns:a16="http://schemas.microsoft.com/office/drawing/2014/main" id="{43FBEDED-AF53-4B45-ADE5-50B4F9FB0BBE}"/>
            </a:ext>
          </a:extLst>
        </xdr:cNvPr>
        <xdr:cNvGrpSpPr/>
      </xdr:nvGrpSpPr>
      <xdr:grpSpPr>
        <a:xfrm>
          <a:off x="5041995" y="4612340"/>
          <a:ext cx="201705" cy="115234"/>
          <a:chOff x="1041239" y="1239474"/>
          <a:chExt cx="306094" cy="216270"/>
        </a:xfrm>
      </xdr:grpSpPr>
      <xdr:sp macro="" textlink="">
        <xdr:nvSpPr>
          <xdr:cNvPr id="66" name="Rectangle 65">
            <a:extLst>
              <a:ext uri="{FF2B5EF4-FFF2-40B4-BE49-F238E27FC236}">
                <a16:creationId xmlns:a16="http://schemas.microsoft.com/office/drawing/2014/main" id="{CD373C45-BFDB-4B9A-B5A9-5BD091F19A3F}"/>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67" name="Arrow: Right 66">
            <a:extLst>
              <a:ext uri="{FF2B5EF4-FFF2-40B4-BE49-F238E27FC236}">
                <a16:creationId xmlns:a16="http://schemas.microsoft.com/office/drawing/2014/main" id="{A7831CAE-679B-46FA-A46E-0ABBF37FA64D}"/>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16</xdr:col>
      <xdr:colOff>160432</xdr:colOff>
      <xdr:row>21</xdr:row>
      <xdr:rowOff>40340</xdr:rowOff>
    </xdr:from>
    <xdr:to>
      <xdr:col>16</xdr:col>
      <xdr:colOff>362137</xdr:colOff>
      <xdr:row>21</xdr:row>
      <xdr:rowOff>155574</xdr:rowOff>
    </xdr:to>
    <xdr:grpSp>
      <xdr:nvGrpSpPr>
        <xdr:cNvPr id="68" name="Group 67">
          <a:extLst>
            <a:ext uri="{FF2B5EF4-FFF2-40B4-BE49-F238E27FC236}">
              <a16:creationId xmlns:a16="http://schemas.microsoft.com/office/drawing/2014/main" id="{73F8FEFF-DCE0-43F7-8E47-25D2A74F8680}"/>
            </a:ext>
          </a:extLst>
        </xdr:cNvPr>
        <xdr:cNvGrpSpPr/>
      </xdr:nvGrpSpPr>
      <xdr:grpSpPr>
        <a:xfrm>
          <a:off x="13614495" y="4612340"/>
          <a:ext cx="201705" cy="115234"/>
          <a:chOff x="1041239" y="1239474"/>
          <a:chExt cx="306094" cy="216270"/>
        </a:xfrm>
      </xdr:grpSpPr>
      <xdr:sp macro="" textlink="">
        <xdr:nvSpPr>
          <xdr:cNvPr id="69" name="Rectangle 68">
            <a:extLst>
              <a:ext uri="{FF2B5EF4-FFF2-40B4-BE49-F238E27FC236}">
                <a16:creationId xmlns:a16="http://schemas.microsoft.com/office/drawing/2014/main" id="{E43AAA09-658B-432A-8E93-6C407396ECBA}"/>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70" name="Arrow: Right 69">
            <a:extLst>
              <a:ext uri="{FF2B5EF4-FFF2-40B4-BE49-F238E27FC236}">
                <a16:creationId xmlns:a16="http://schemas.microsoft.com/office/drawing/2014/main" id="{0082516C-E61C-46C7-9121-0323BB174C8B}"/>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21</xdr:col>
      <xdr:colOff>173505</xdr:colOff>
      <xdr:row>21</xdr:row>
      <xdr:rowOff>26332</xdr:rowOff>
    </xdr:from>
    <xdr:to>
      <xdr:col>21</xdr:col>
      <xdr:colOff>368860</xdr:colOff>
      <xdr:row>21</xdr:row>
      <xdr:rowOff>141566</xdr:rowOff>
    </xdr:to>
    <xdr:grpSp>
      <xdr:nvGrpSpPr>
        <xdr:cNvPr id="71" name="Group 70">
          <a:extLst>
            <a:ext uri="{FF2B5EF4-FFF2-40B4-BE49-F238E27FC236}">
              <a16:creationId xmlns:a16="http://schemas.microsoft.com/office/drawing/2014/main" id="{96499A7B-E85C-451E-B734-AA49282385C7}"/>
            </a:ext>
          </a:extLst>
        </xdr:cNvPr>
        <xdr:cNvGrpSpPr/>
      </xdr:nvGrpSpPr>
      <xdr:grpSpPr>
        <a:xfrm>
          <a:off x="17651880" y="4598332"/>
          <a:ext cx="195355" cy="115234"/>
          <a:chOff x="1041239" y="1239474"/>
          <a:chExt cx="306094" cy="216270"/>
        </a:xfrm>
      </xdr:grpSpPr>
      <xdr:sp macro="" textlink="">
        <xdr:nvSpPr>
          <xdr:cNvPr id="72" name="Rectangle 71">
            <a:extLst>
              <a:ext uri="{FF2B5EF4-FFF2-40B4-BE49-F238E27FC236}">
                <a16:creationId xmlns:a16="http://schemas.microsoft.com/office/drawing/2014/main" id="{67145BDA-221B-439C-8EB1-B27A792E4670}"/>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73" name="Arrow: Right 72">
            <a:extLst>
              <a:ext uri="{FF2B5EF4-FFF2-40B4-BE49-F238E27FC236}">
                <a16:creationId xmlns:a16="http://schemas.microsoft.com/office/drawing/2014/main" id="{031E5DD7-7D7E-4A0F-9896-3CA56525B677}"/>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26</xdr:col>
      <xdr:colOff>178362</xdr:colOff>
      <xdr:row>21</xdr:row>
      <xdr:rowOff>47063</xdr:rowOff>
    </xdr:from>
    <xdr:to>
      <xdr:col>26</xdr:col>
      <xdr:colOff>380067</xdr:colOff>
      <xdr:row>21</xdr:row>
      <xdr:rowOff>162297</xdr:rowOff>
    </xdr:to>
    <xdr:grpSp>
      <xdr:nvGrpSpPr>
        <xdr:cNvPr id="74" name="Group 73">
          <a:extLst>
            <a:ext uri="{FF2B5EF4-FFF2-40B4-BE49-F238E27FC236}">
              <a16:creationId xmlns:a16="http://schemas.microsoft.com/office/drawing/2014/main" id="{2641CB78-5753-4D3F-8A5C-88C75A0D516C}"/>
            </a:ext>
          </a:extLst>
        </xdr:cNvPr>
        <xdr:cNvGrpSpPr/>
      </xdr:nvGrpSpPr>
      <xdr:grpSpPr>
        <a:xfrm>
          <a:off x="22085862" y="4619063"/>
          <a:ext cx="201705" cy="115234"/>
          <a:chOff x="1041239" y="1239474"/>
          <a:chExt cx="306094" cy="216270"/>
        </a:xfrm>
      </xdr:grpSpPr>
      <xdr:sp macro="" textlink="">
        <xdr:nvSpPr>
          <xdr:cNvPr id="75" name="Rectangle 74">
            <a:extLst>
              <a:ext uri="{FF2B5EF4-FFF2-40B4-BE49-F238E27FC236}">
                <a16:creationId xmlns:a16="http://schemas.microsoft.com/office/drawing/2014/main" id="{6A2C974A-0A91-42FC-AFD6-2587C939C6DC}"/>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76" name="Arrow: Right 75">
            <a:extLst>
              <a:ext uri="{FF2B5EF4-FFF2-40B4-BE49-F238E27FC236}">
                <a16:creationId xmlns:a16="http://schemas.microsoft.com/office/drawing/2014/main" id="{A92AC3DD-E523-42C1-970B-6D5EF83E44DD}"/>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31</xdr:col>
      <xdr:colOff>178362</xdr:colOff>
      <xdr:row>21</xdr:row>
      <xdr:rowOff>47063</xdr:rowOff>
    </xdr:from>
    <xdr:to>
      <xdr:col>31</xdr:col>
      <xdr:colOff>380067</xdr:colOff>
      <xdr:row>21</xdr:row>
      <xdr:rowOff>162297</xdr:rowOff>
    </xdr:to>
    <xdr:grpSp>
      <xdr:nvGrpSpPr>
        <xdr:cNvPr id="77" name="Group 76">
          <a:extLst>
            <a:ext uri="{FF2B5EF4-FFF2-40B4-BE49-F238E27FC236}">
              <a16:creationId xmlns:a16="http://schemas.microsoft.com/office/drawing/2014/main" id="{88A51961-3D74-4D64-B34D-2959A39C8651}"/>
            </a:ext>
          </a:extLst>
        </xdr:cNvPr>
        <xdr:cNvGrpSpPr/>
      </xdr:nvGrpSpPr>
      <xdr:grpSpPr>
        <a:xfrm>
          <a:off x="27134112" y="4619063"/>
          <a:ext cx="201705" cy="115234"/>
          <a:chOff x="1041239" y="1239474"/>
          <a:chExt cx="306094" cy="216270"/>
        </a:xfrm>
      </xdr:grpSpPr>
      <xdr:sp macro="" textlink="">
        <xdr:nvSpPr>
          <xdr:cNvPr id="78" name="Rectangle 77">
            <a:extLst>
              <a:ext uri="{FF2B5EF4-FFF2-40B4-BE49-F238E27FC236}">
                <a16:creationId xmlns:a16="http://schemas.microsoft.com/office/drawing/2014/main" id="{5F0D434A-1487-42E1-97B0-8BCCA57C76ED}"/>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79" name="Arrow: Right 78">
            <a:extLst>
              <a:ext uri="{FF2B5EF4-FFF2-40B4-BE49-F238E27FC236}">
                <a16:creationId xmlns:a16="http://schemas.microsoft.com/office/drawing/2014/main" id="{7E57ADED-FDCC-4D35-A8F3-94B5321BCDC8}"/>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36</xdr:col>
      <xdr:colOff>191436</xdr:colOff>
      <xdr:row>21</xdr:row>
      <xdr:rowOff>36230</xdr:rowOff>
    </xdr:from>
    <xdr:to>
      <xdr:col>36</xdr:col>
      <xdr:colOff>393141</xdr:colOff>
      <xdr:row>21</xdr:row>
      <xdr:rowOff>145114</xdr:rowOff>
    </xdr:to>
    <xdr:grpSp>
      <xdr:nvGrpSpPr>
        <xdr:cNvPr id="80" name="Group 79">
          <a:extLst>
            <a:ext uri="{FF2B5EF4-FFF2-40B4-BE49-F238E27FC236}">
              <a16:creationId xmlns:a16="http://schemas.microsoft.com/office/drawing/2014/main" id="{7B80BD03-C9B7-495D-898E-C2986E30B351}"/>
            </a:ext>
          </a:extLst>
        </xdr:cNvPr>
        <xdr:cNvGrpSpPr/>
      </xdr:nvGrpSpPr>
      <xdr:grpSpPr>
        <a:xfrm>
          <a:off x="31719186" y="4608230"/>
          <a:ext cx="201705" cy="108884"/>
          <a:chOff x="1041239" y="1239474"/>
          <a:chExt cx="306094" cy="216270"/>
        </a:xfrm>
      </xdr:grpSpPr>
      <xdr:sp macro="" textlink="">
        <xdr:nvSpPr>
          <xdr:cNvPr id="81" name="Rectangle 80">
            <a:extLst>
              <a:ext uri="{FF2B5EF4-FFF2-40B4-BE49-F238E27FC236}">
                <a16:creationId xmlns:a16="http://schemas.microsoft.com/office/drawing/2014/main" id="{DDEA1690-EA0E-4A81-8EB4-A04804FBA6E6}"/>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82" name="Arrow: Right 81">
            <a:extLst>
              <a:ext uri="{FF2B5EF4-FFF2-40B4-BE49-F238E27FC236}">
                <a16:creationId xmlns:a16="http://schemas.microsoft.com/office/drawing/2014/main" id="{FADD65FC-CB4D-4DAA-995B-4E9E99E8E5ED}"/>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6</xdr:col>
      <xdr:colOff>171264</xdr:colOff>
      <xdr:row>29</xdr:row>
      <xdr:rowOff>49677</xdr:rowOff>
    </xdr:from>
    <xdr:to>
      <xdr:col>6</xdr:col>
      <xdr:colOff>420967</xdr:colOff>
      <xdr:row>29</xdr:row>
      <xdr:rowOff>142500</xdr:rowOff>
    </xdr:to>
    <xdr:grpSp>
      <xdr:nvGrpSpPr>
        <xdr:cNvPr id="83" name="Group 82">
          <a:extLst>
            <a:ext uri="{FF2B5EF4-FFF2-40B4-BE49-F238E27FC236}">
              <a16:creationId xmlns:a16="http://schemas.microsoft.com/office/drawing/2014/main" id="{5E76AE90-2B7E-4DDC-9CF1-737001E75C68}"/>
            </a:ext>
          </a:extLst>
        </xdr:cNvPr>
        <xdr:cNvGrpSpPr/>
      </xdr:nvGrpSpPr>
      <xdr:grpSpPr>
        <a:xfrm>
          <a:off x="5052827" y="6145677"/>
          <a:ext cx="249703" cy="92823"/>
          <a:chOff x="2380895" y="2086104"/>
          <a:chExt cx="657294" cy="479838"/>
        </a:xfrm>
      </xdr:grpSpPr>
      <xdr:sp macro="" textlink="">
        <xdr:nvSpPr>
          <xdr:cNvPr id="84" name="Rectangle 83">
            <a:extLst>
              <a:ext uri="{FF2B5EF4-FFF2-40B4-BE49-F238E27FC236}">
                <a16:creationId xmlns:a16="http://schemas.microsoft.com/office/drawing/2014/main" id="{4F5AC53A-F6DF-4461-854B-91F2B78BC3BE}"/>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85" name="Arrow: Right 84">
            <a:extLst>
              <a:ext uri="{FF2B5EF4-FFF2-40B4-BE49-F238E27FC236}">
                <a16:creationId xmlns:a16="http://schemas.microsoft.com/office/drawing/2014/main" id="{63133446-8534-46B8-B336-46302317C533}"/>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16</xdr:col>
      <xdr:colOff>171264</xdr:colOff>
      <xdr:row>28</xdr:row>
      <xdr:rowOff>46502</xdr:rowOff>
    </xdr:from>
    <xdr:to>
      <xdr:col>16</xdr:col>
      <xdr:colOff>420967</xdr:colOff>
      <xdr:row>28</xdr:row>
      <xdr:rowOff>145675</xdr:rowOff>
    </xdr:to>
    <xdr:grpSp>
      <xdr:nvGrpSpPr>
        <xdr:cNvPr id="86" name="Group 85">
          <a:extLst>
            <a:ext uri="{FF2B5EF4-FFF2-40B4-BE49-F238E27FC236}">
              <a16:creationId xmlns:a16="http://schemas.microsoft.com/office/drawing/2014/main" id="{37B615BF-16B8-4193-AAE9-717E29127362}"/>
            </a:ext>
          </a:extLst>
        </xdr:cNvPr>
        <xdr:cNvGrpSpPr/>
      </xdr:nvGrpSpPr>
      <xdr:grpSpPr>
        <a:xfrm>
          <a:off x="13625327" y="5952002"/>
          <a:ext cx="249703" cy="99173"/>
          <a:chOff x="2380895" y="2086104"/>
          <a:chExt cx="657294" cy="479838"/>
        </a:xfrm>
      </xdr:grpSpPr>
      <xdr:sp macro="" textlink="">
        <xdr:nvSpPr>
          <xdr:cNvPr id="87" name="Rectangle 86">
            <a:extLst>
              <a:ext uri="{FF2B5EF4-FFF2-40B4-BE49-F238E27FC236}">
                <a16:creationId xmlns:a16="http://schemas.microsoft.com/office/drawing/2014/main" id="{4F9AD28E-A9AA-40EB-8DEB-9FE46B0C5C8A}"/>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88" name="Arrow: Right 87">
            <a:extLst>
              <a:ext uri="{FF2B5EF4-FFF2-40B4-BE49-F238E27FC236}">
                <a16:creationId xmlns:a16="http://schemas.microsoft.com/office/drawing/2014/main" id="{7541D8A5-C78B-4C85-9BDD-7B2CBF14C780}"/>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21</xdr:col>
      <xdr:colOff>171264</xdr:colOff>
      <xdr:row>30</xdr:row>
      <xdr:rowOff>49677</xdr:rowOff>
    </xdr:from>
    <xdr:to>
      <xdr:col>21</xdr:col>
      <xdr:colOff>420967</xdr:colOff>
      <xdr:row>30</xdr:row>
      <xdr:rowOff>142500</xdr:rowOff>
    </xdr:to>
    <xdr:grpSp>
      <xdr:nvGrpSpPr>
        <xdr:cNvPr id="89" name="Group 88">
          <a:extLst>
            <a:ext uri="{FF2B5EF4-FFF2-40B4-BE49-F238E27FC236}">
              <a16:creationId xmlns:a16="http://schemas.microsoft.com/office/drawing/2014/main" id="{3B1CD97F-690A-4C9D-A675-A3866A38B3D3}"/>
            </a:ext>
          </a:extLst>
        </xdr:cNvPr>
        <xdr:cNvGrpSpPr/>
      </xdr:nvGrpSpPr>
      <xdr:grpSpPr>
        <a:xfrm>
          <a:off x="17649639" y="6336177"/>
          <a:ext cx="249703" cy="92823"/>
          <a:chOff x="2380895" y="2086104"/>
          <a:chExt cx="657294" cy="479838"/>
        </a:xfrm>
      </xdr:grpSpPr>
      <xdr:sp macro="" textlink="">
        <xdr:nvSpPr>
          <xdr:cNvPr id="90" name="Rectangle 89">
            <a:extLst>
              <a:ext uri="{FF2B5EF4-FFF2-40B4-BE49-F238E27FC236}">
                <a16:creationId xmlns:a16="http://schemas.microsoft.com/office/drawing/2014/main" id="{F56E1E8B-3E1D-4DCD-B92A-75B98F7639BF}"/>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91" name="Arrow: Right 90">
            <a:extLst>
              <a:ext uri="{FF2B5EF4-FFF2-40B4-BE49-F238E27FC236}">
                <a16:creationId xmlns:a16="http://schemas.microsoft.com/office/drawing/2014/main" id="{859A990E-CB01-4BFA-9131-339F2C798EA5}"/>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26</xdr:col>
      <xdr:colOff>171264</xdr:colOff>
      <xdr:row>44</xdr:row>
      <xdr:rowOff>46502</xdr:rowOff>
    </xdr:from>
    <xdr:to>
      <xdr:col>26</xdr:col>
      <xdr:colOff>420967</xdr:colOff>
      <xdr:row>44</xdr:row>
      <xdr:rowOff>145675</xdr:rowOff>
    </xdr:to>
    <xdr:grpSp>
      <xdr:nvGrpSpPr>
        <xdr:cNvPr id="92" name="Group 91">
          <a:extLst>
            <a:ext uri="{FF2B5EF4-FFF2-40B4-BE49-F238E27FC236}">
              <a16:creationId xmlns:a16="http://schemas.microsoft.com/office/drawing/2014/main" id="{31D75F14-74F3-4555-ADAC-581E82E52D0F}"/>
            </a:ext>
          </a:extLst>
        </xdr:cNvPr>
        <xdr:cNvGrpSpPr/>
      </xdr:nvGrpSpPr>
      <xdr:grpSpPr>
        <a:xfrm>
          <a:off x="22078764" y="9000002"/>
          <a:ext cx="249703" cy="99173"/>
          <a:chOff x="2380895" y="2086104"/>
          <a:chExt cx="657294" cy="479838"/>
        </a:xfrm>
      </xdr:grpSpPr>
      <xdr:sp macro="" textlink="">
        <xdr:nvSpPr>
          <xdr:cNvPr id="93" name="Rectangle 92">
            <a:extLst>
              <a:ext uri="{FF2B5EF4-FFF2-40B4-BE49-F238E27FC236}">
                <a16:creationId xmlns:a16="http://schemas.microsoft.com/office/drawing/2014/main" id="{D2FF5D83-7725-4EA8-8475-92F158E0F953}"/>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94" name="Arrow: Right 93">
            <a:extLst>
              <a:ext uri="{FF2B5EF4-FFF2-40B4-BE49-F238E27FC236}">
                <a16:creationId xmlns:a16="http://schemas.microsoft.com/office/drawing/2014/main" id="{58AB561A-CD8F-4651-B60E-140EEBE8098D}"/>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31</xdr:col>
      <xdr:colOff>171264</xdr:colOff>
      <xdr:row>50</xdr:row>
      <xdr:rowOff>49677</xdr:rowOff>
    </xdr:from>
    <xdr:to>
      <xdr:col>31</xdr:col>
      <xdr:colOff>420967</xdr:colOff>
      <xdr:row>50</xdr:row>
      <xdr:rowOff>142500</xdr:rowOff>
    </xdr:to>
    <xdr:grpSp>
      <xdr:nvGrpSpPr>
        <xdr:cNvPr id="95" name="Group 94">
          <a:extLst>
            <a:ext uri="{FF2B5EF4-FFF2-40B4-BE49-F238E27FC236}">
              <a16:creationId xmlns:a16="http://schemas.microsoft.com/office/drawing/2014/main" id="{1867F212-AA76-4C49-BDD2-0BE70ED5B344}"/>
            </a:ext>
          </a:extLst>
        </xdr:cNvPr>
        <xdr:cNvGrpSpPr/>
      </xdr:nvGrpSpPr>
      <xdr:grpSpPr>
        <a:xfrm>
          <a:off x="27127014" y="10146177"/>
          <a:ext cx="249703" cy="92823"/>
          <a:chOff x="2380895" y="2086104"/>
          <a:chExt cx="657294" cy="479838"/>
        </a:xfrm>
      </xdr:grpSpPr>
      <xdr:sp macro="" textlink="">
        <xdr:nvSpPr>
          <xdr:cNvPr id="96" name="Rectangle 95">
            <a:extLst>
              <a:ext uri="{FF2B5EF4-FFF2-40B4-BE49-F238E27FC236}">
                <a16:creationId xmlns:a16="http://schemas.microsoft.com/office/drawing/2014/main" id="{2078C0C1-BA45-40CB-BEE5-828940D9E281}"/>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97" name="Arrow: Right 96">
            <a:extLst>
              <a:ext uri="{FF2B5EF4-FFF2-40B4-BE49-F238E27FC236}">
                <a16:creationId xmlns:a16="http://schemas.microsoft.com/office/drawing/2014/main" id="{B197C1D9-6E27-4C4B-B05E-973E09548FF6}"/>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36</xdr:col>
      <xdr:colOff>171264</xdr:colOff>
      <xdr:row>45</xdr:row>
      <xdr:rowOff>46502</xdr:rowOff>
    </xdr:from>
    <xdr:to>
      <xdr:col>36</xdr:col>
      <xdr:colOff>420967</xdr:colOff>
      <xdr:row>45</xdr:row>
      <xdr:rowOff>145675</xdr:rowOff>
    </xdr:to>
    <xdr:grpSp>
      <xdr:nvGrpSpPr>
        <xdr:cNvPr id="98" name="Group 97">
          <a:extLst>
            <a:ext uri="{FF2B5EF4-FFF2-40B4-BE49-F238E27FC236}">
              <a16:creationId xmlns:a16="http://schemas.microsoft.com/office/drawing/2014/main" id="{C4468D5A-1EE7-4B1C-85E9-8205E36DFE75}"/>
            </a:ext>
          </a:extLst>
        </xdr:cNvPr>
        <xdr:cNvGrpSpPr/>
      </xdr:nvGrpSpPr>
      <xdr:grpSpPr>
        <a:xfrm>
          <a:off x="31699014" y="9190502"/>
          <a:ext cx="249703" cy="99173"/>
          <a:chOff x="2380895" y="2086104"/>
          <a:chExt cx="657294" cy="479838"/>
        </a:xfrm>
      </xdr:grpSpPr>
      <xdr:sp macro="" textlink="">
        <xdr:nvSpPr>
          <xdr:cNvPr id="99" name="Rectangle 98">
            <a:extLst>
              <a:ext uri="{FF2B5EF4-FFF2-40B4-BE49-F238E27FC236}">
                <a16:creationId xmlns:a16="http://schemas.microsoft.com/office/drawing/2014/main" id="{ED5F8F4A-F084-4C41-BFDD-C6A347E64BD7}"/>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100" name="Arrow: Right 99">
            <a:extLst>
              <a:ext uri="{FF2B5EF4-FFF2-40B4-BE49-F238E27FC236}">
                <a16:creationId xmlns:a16="http://schemas.microsoft.com/office/drawing/2014/main" id="{2A1D78B5-8EA0-4BBE-A02C-4BA5E4AEFFEE}"/>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1</xdr:col>
      <xdr:colOff>25596</xdr:colOff>
      <xdr:row>11</xdr:row>
      <xdr:rowOff>2</xdr:rowOff>
    </xdr:from>
    <xdr:to>
      <xdr:col>2</xdr:col>
      <xdr:colOff>106507</xdr:colOff>
      <xdr:row>20</xdr:row>
      <xdr:rowOff>7506</xdr:rowOff>
    </xdr:to>
    <xdr:grpSp>
      <xdr:nvGrpSpPr>
        <xdr:cNvPr id="101" name="Group 100">
          <a:extLst>
            <a:ext uri="{FF2B5EF4-FFF2-40B4-BE49-F238E27FC236}">
              <a16:creationId xmlns:a16="http://schemas.microsoft.com/office/drawing/2014/main" id="{D71E6293-7435-4045-8D55-93984A37F2CA}"/>
            </a:ext>
          </a:extLst>
        </xdr:cNvPr>
        <xdr:cNvGrpSpPr/>
      </xdr:nvGrpSpPr>
      <xdr:grpSpPr>
        <a:xfrm>
          <a:off x="1644846" y="2667002"/>
          <a:ext cx="557161" cy="1722004"/>
          <a:chOff x="1641671" y="2710297"/>
          <a:chExt cx="572170" cy="1718829"/>
        </a:xfrm>
      </xdr:grpSpPr>
      <xdr:pic>
        <xdr:nvPicPr>
          <xdr:cNvPr id="102" name="Picture 101">
            <a:extLst>
              <a:ext uri="{FF2B5EF4-FFF2-40B4-BE49-F238E27FC236}">
                <a16:creationId xmlns:a16="http://schemas.microsoft.com/office/drawing/2014/main" id="{DCE558C1-D16E-463C-A53C-31121BD89D9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Graphic 4" descr="Sustainability">
            <a:extLst>
              <a:ext uri="{FF2B5EF4-FFF2-40B4-BE49-F238E27FC236}">
                <a16:creationId xmlns:a16="http://schemas.microsoft.com/office/drawing/2014/main" id="{C699B4E3-1E81-49CE-8AEC-3B0BD50706E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104" name="Group 103">
            <a:extLst>
              <a:ext uri="{FF2B5EF4-FFF2-40B4-BE49-F238E27FC236}">
                <a16:creationId xmlns:a16="http://schemas.microsoft.com/office/drawing/2014/main" id="{6D6F0A68-BDBA-44DB-9180-C7F85EB9F0CA}"/>
              </a:ext>
            </a:extLst>
          </xdr:cNvPr>
          <xdr:cNvGrpSpPr/>
        </xdr:nvGrpSpPr>
        <xdr:grpSpPr>
          <a:xfrm>
            <a:off x="1641671" y="2920347"/>
            <a:ext cx="572170" cy="1139745"/>
            <a:chOff x="1641671" y="2920347"/>
            <a:chExt cx="572170" cy="1139745"/>
          </a:xfrm>
        </xdr:grpSpPr>
        <xdr:grpSp>
          <xdr:nvGrpSpPr>
            <xdr:cNvPr id="105" name="Group 104">
              <a:extLst>
                <a:ext uri="{FF2B5EF4-FFF2-40B4-BE49-F238E27FC236}">
                  <a16:creationId xmlns:a16="http://schemas.microsoft.com/office/drawing/2014/main" id="{FC18768D-8758-4F49-B8C3-A2F93CE6488B}"/>
                </a:ext>
              </a:extLst>
            </xdr:cNvPr>
            <xdr:cNvGrpSpPr/>
          </xdr:nvGrpSpPr>
          <xdr:grpSpPr>
            <a:xfrm>
              <a:off x="1743651" y="3094862"/>
              <a:ext cx="324687" cy="190299"/>
              <a:chOff x="6257925" y="3439792"/>
              <a:chExt cx="324687" cy="180784"/>
            </a:xfrm>
          </xdr:grpSpPr>
          <xdr:pic>
            <xdr:nvPicPr>
              <xdr:cNvPr id="148" name="Graphic 147" descr="Oil Barrel with solid fill">
                <a:extLst>
                  <a:ext uri="{FF2B5EF4-FFF2-40B4-BE49-F238E27FC236}">
                    <a16:creationId xmlns:a16="http://schemas.microsoft.com/office/drawing/2014/main" id="{8E75BD5F-D1A6-4F14-A773-2403F2168DB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149" name="Graphic 148" descr="Oil Barrel with solid fill">
                <a:extLst>
                  <a:ext uri="{FF2B5EF4-FFF2-40B4-BE49-F238E27FC236}">
                    <a16:creationId xmlns:a16="http://schemas.microsoft.com/office/drawing/2014/main" id="{4633A954-FFCE-4D60-A25F-326CDBE962D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106" name="Graphic 105" descr="Radioactive with solid fill">
              <a:extLst>
                <a:ext uri="{FF2B5EF4-FFF2-40B4-BE49-F238E27FC236}">
                  <a16:creationId xmlns:a16="http://schemas.microsoft.com/office/drawing/2014/main" id="{8324FCB9-B22D-4B79-BAFE-8D1ED126ACE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107" name="Group 106">
              <a:extLst>
                <a:ext uri="{FF2B5EF4-FFF2-40B4-BE49-F238E27FC236}">
                  <a16:creationId xmlns:a16="http://schemas.microsoft.com/office/drawing/2014/main" id="{7D8D1F05-16ED-4E3F-814B-B1FF8AAAE6B9}"/>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145" name="Freeform: Shape 144">
                <a:extLst>
                  <a:ext uri="{FF2B5EF4-FFF2-40B4-BE49-F238E27FC236}">
                    <a16:creationId xmlns:a16="http://schemas.microsoft.com/office/drawing/2014/main" id="{25123006-8EC4-4ED8-B3E1-AB089FC5F4EC}"/>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146" name="Freeform: Shape 145">
                <a:extLst>
                  <a:ext uri="{FF2B5EF4-FFF2-40B4-BE49-F238E27FC236}">
                    <a16:creationId xmlns:a16="http://schemas.microsoft.com/office/drawing/2014/main" id="{42091026-3EBD-47AA-B4C7-721093DEF654}"/>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147" name="Freeform: Shape 146">
                <a:extLst>
                  <a:ext uri="{FF2B5EF4-FFF2-40B4-BE49-F238E27FC236}">
                    <a16:creationId xmlns:a16="http://schemas.microsoft.com/office/drawing/2014/main" id="{52D4B5D5-CA32-43E7-86B6-5AC2A7F30FD4}"/>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108" name="Group 107">
              <a:extLst>
                <a:ext uri="{FF2B5EF4-FFF2-40B4-BE49-F238E27FC236}">
                  <a16:creationId xmlns:a16="http://schemas.microsoft.com/office/drawing/2014/main" id="{5903825B-B7D9-43E6-BB15-AB2566CB5747}"/>
                </a:ext>
              </a:extLst>
            </xdr:cNvPr>
            <xdr:cNvGrpSpPr/>
          </xdr:nvGrpSpPr>
          <xdr:grpSpPr>
            <a:xfrm>
              <a:off x="1641671" y="3850936"/>
              <a:ext cx="572170" cy="209156"/>
              <a:chOff x="1576728" y="6574220"/>
              <a:chExt cx="572170" cy="209156"/>
            </a:xfrm>
          </xdr:grpSpPr>
          <xdr:pic>
            <xdr:nvPicPr>
              <xdr:cNvPr id="113" name="Picture 112" descr="Outline geothermal energy icon isolated black Vector Image">
                <a:extLst>
                  <a:ext uri="{FF2B5EF4-FFF2-40B4-BE49-F238E27FC236}">
                    <a16:creationId xmlns:a16="http://schemas.microsoft.com/office/drawing/2014/main" id="{B21D39E5-12E0-43D0-94B0-159532AABCFC}"/>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114" name="Group 113">
                <a:extLst>
                  <a:ext uri="{FF2B5EF4-FFF2-40B4-BE49-F238E27FC236}">
                    <a16:creationId xmlns:a16="http://schemas.microsoft.com/office/drawing/2014/main" id="{0DC3A54B-72A2-44A2-A6F8-EDF292DA190B}"/>
                  </a:ext>
                </a:extLst>
              </xdr:cNvPr>
              <xdr:cNvGrpSpPr/>
            </xdr:nvGrpSpPr>
            <xdr:grpSpPr>
              <a:xfrm>
                <a:off x="1576728" y="6605260"/>
                <a:ext cx="139401" cy="164013"/>
                <a:chOff x="6140932" y="3337168"/>
                <a:chExt cx="752033" cy="877177"/>
              </a:xfrm>
            </xdr:grpSpPr>
            <xdr:sp macro="" textlink="">
              <xdr:nvSpPr>
                <xdr:cNvPr id="135" name="Freeform: Shape 134">
                  <a:extLst>
                    <a:ext uri="{FF2B5EF4-FFF2-40B4-BE49-F238E27FC236}">
                      <a16:creationId xmlns:a16="http://schemas.microsoft.com/office/drawing/2014/main" id="{86AFACC3-A56B-4E7C-A32C-DD9978030AC1}"/>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6" name="Freeform: Shape 135">
                  <a:extLst>
                    <a:ext uri="{FF2B5EF4-FFF2-40B4-BE49-F238E27FC236}">
                      <a16:creationId xmlns:a16="http://schemas.microsoft.com/office/drawing/2014/main" id="{49BE4B27-7E5A-47DB-8A58-B1ED835215B6}"/>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7" name="Freeform: Shape 136">
                  <a:extLst>
                    <a:ext uri="{FF2B5EF4-FFF2-40B4-BE49-F238E27FC236}">
                      <a16:creationId xmlns:a16="http://schemas.microsoft.com/office/drawing/2014/main" id="{F3DE46EE-1393-4636-8DEF-16E37E344FEE}"/>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8" name="Freeform: Shape 137">
                  <a:extLst>
                    <a:ext uri="{FF2B5EF4-FFF2-40B4-BE49-F238E27FC236}">
                      <a16:creationId xmlns:a16="http://schemas.microsoft.com/office/drawing/2014/main" id="{4AED98D6-1FD4-495B-9760-10F0B876E7A6}"/>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9" name="Freeform: Shape 138">
                  <a:extLst>
                    <a:ext uri="{FF2B5EF4-FFF2-40B4-BE49-F238E27FC236}">
                      <a16:creationId xmlns:a16="http://schemas.microsoft.com/office/drawing/2014/main" id="{A4C78F8D-FCB7-41DA-B168-581EEA61D09D}"/>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0" name="Freeform: Shape 139">
                  <a:extLst>
                    <a:ext uri="{FF2B5EF4-FFF2-40B4-BE49-F238E27FC236}">
                      <a16:creationId xmlns:a16="http://schemas.microsoft.com/office/drawing/2014/main" id="{5924AA62-9E37-4C07-872C-8D6FD43E1E11}"/>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1" name="Freeform: Shape 140">
                  <a:extLst>
                    <a:ext uri="{FF2B5EF4-FFF2-40B4-BE49-F238E27FC236}">
                      <a16:creationId xmlns:a16="http://schemas.microsoft.com/office/drawing/2014/main" id="{D5303B63-2EA5-4A2A-B289-F8464B989FE9}"/>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2" name="Freeform: Shape 141">
                  <a:extLst>
                    <a:ext uri="{FF2B5EF4-FFF2-40B4-BE49-F238E27FC236}">
                      <a16:creationId xmlns:a16="http://schemas.microsoft.com/office/drawing/2014/main" id="{8F5B6EBE-BB76-414A-AC7F-6346FC2CF1D1}"/>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3" name="Freeform: Shape 142">
                  <a:extLst>
                    <a:ext uri="{FF2B5EF4-FFF2-40B4-BE49-F238E27FC236}">
                      <a16:creationId xmlns:a16="http://schemas.microsoft.com/office/drawing/2014/main" id="{26AB0F98-C412-43FF-8742-C24CA7071B87}"/>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4" name="Freeform: Shape 143">
                  <a:extLst>
                    <a:ext uri="{FF2B5EF4-FFF2-40B4-BE49-F238E27FC236}">
                      <a16:creationId xmlns:a16="http://schemas.microsoft.com/office/drawing/2014/main" id="{F93B1D0E-2D02-435D-87E6-2CC9EA69DDD6}"/>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115" name="Group 114">
                <a:extLst>
                  <a:ext uri="{FF2B5EF4-FFF2-40B4-BE49-F238E27FC236}">
                    <a16:creationId xmlns:a16="http://schemas.microsoft.com/office/drawing/2014/main" id="{2A2256C5-3B71-4F28-83B9-EB632F33EEAF}"/>
                  </a:ext>
                </a:extLst>
              </xdr:cNvPr>
              <xdr:cNvGrpSpPr/>
            </xdr:nvGrpSpPr>
            <xdr:grpSpPr>
              <a:xfrm>
                <a:off x="1744225" y="6590247"/>
                <a:ext cx="172680" cy="169356"/>
                <a:chOff x="5246544" y="2661039"/>
                <a:chExt cx="528834" cy="505485"/>
              </a:xfrm>
            </xdr:grpSpPr>
            <xdr:sp macro="" textlink="">
              <xdr:nvSpPr>
                <xdr:cNvPr id="116" name="Freeform: Shape 115">
                  <a:extLst>
                    <a:ext uri="{FF2B5EF4-FFF2-40B4-BE49-F238E27FC236}">
                      <a16:creationId xmlns:a16="http://schemas.microsoft.com/office/drawing/2014/main" id="{99C5557D-7405-48D0-B87B-5813FE91416B}"/>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7" name="Freeform: Shape 116">
                  <a:extLst>
                    <a:ext uri="{FF2B5EF4-FFF2-40B4-BE49-F238E27FC236}">
                      <a16:creationId xmlns:a16="http://schemas.microsoft.com/office/drawing/2014/main" id="{D4324FEB-D507-42F1-A50D-AC58D4B959C7}"/>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8" name="Freeform: Shape 117">
                  <a:extLst>
                    <a:ext uri="{FF2B5EF4-FFF2-40B4-BE49-F238E27FC236}">
                      <a16:creationId xmlns:a16="http://schemas.microsoft.com/office/drawing/2014/main" id="{9EDF355B-0DA5-42DC-BB6A-AFE71C953646}"/>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9" name="Freeform: Shape 118">
                  <a:extLst>
                    <a:ext uri="{FF2B5EF4-FFF2-40B4-BE49-F238E27FC236}">
                      <a16:creationId xmlns:a16="http://schemas.microsoft.com/office/drawing/2014/main" id="{E4FFC9A4-8A2B-47A4-997B-614433B4D1B7}"/>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0" name="Freeform: Shape 119">
                  <a:extLst>
                    <a:ext uri="{FF2B5EF4-FFF2-40B4-BE49-F238E27FC236}">
                      <a16:creationId xmlns:a16="http://schemas.microsoft.com/office/drawing/2014/main" id="{01F1A3CE-44AB-420E-93A6-F19529317078}"/>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1" name="Freeform: Shape 120">
                  <a:extLst>
                    <a:ext uri="{FF2B5EF4-FFF2-40B4-BE49-F238E27FC236}">
                      <a16:creationId xmlns:a16="http://schemas.microsoft.com/office/drawing/2014/main" id="{F01503F5-93F9-4FFA-8E2F-2554997DCAA3}"/>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2" name="Freeform: Shape 121">
                  <a:extLst>
                    <a:ext uri="{FF2B5EF4-FFF2-40B4-BE49-F238E27FC236}">
                      <a16:creationId xmlns:a16="http://schemas.microsoft.com/office/drawing/2014/main" id="{736D9B30-23B7-4BF1-BAC5-F25C0BA5A64E}"/>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3" name="Freeform: Shape 122">
                  <a:extLst>
                    <a:ext uri="{FF2B5EF4-FFF2-40B4-BE49-F238E27FC236}">
                      <a16:creationId xmlns:a16="http://schemas.microsoft.com/office/drawing/2014/main" id="{7480D22D-FF4F-46AA-9377-1D3BA4C3466B}"/>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4" name="Freeform: Shape 123">
                  <a:extLst>
                    <a:ext uri="{FF2B5EF4-FFF2-40B4-BE49-F238E27FC236}">
                      <a16:creationId xmlns:a16="http://schemas.microsoft.com/office/drawing/2014/main" id="{465D3429-B802-4EAA-A47C-EDB9009D8F2B}"/>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5" name="Freeform: Shape 124">
                  <a:extLst>
                    <a:ext uri="{FF2B5EF4-FFF2-40B4-BE49-F238E27FC236}">
                      <a16:creationId xmlns:a16="http://schemas.microsoft.com/office/drawing/2014/main" id="{63AD5608-9465-41F3-89D5-C3F2DE65FDF3}"/>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6" name="Freeform: Shape 125">
                  <a:extLst>
                    <a:ext uri="{FF2B5EF4-FFF2-40B4-BE49-F238E27FC236}">
                      <a16:creationId xmlns:a16="http://schemas.microsoft.com/office/drawing/2014/main" id="{1C24C008-7EEC-45BD-96F1-989075FAC33F}"/>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7" name="Freeform: Shape 126">
                  <a:extLst>
                    <a:ext uri="{FF2B5EF4-FFF2-40B4-BE49-F238E27FC236}">
                      <a16:creationId xmlns:a16="http://schemas.microsoft.com/office/drawing/2014/main" id="{008FEF63-E58B-4684-A10F-95A988ADE7B8}"/>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8" name="Freeform: Shape 127">
                  <a:extLst>
                    <a:ext uri="{FF2B5EF4-FFF2-40B4-BE49-F238E27FC236}">
                      <a16:creationId xmlns:a16="http://schemas.microsoft.com/office/drawing/2014/main" id="{B723FFDC-178E-4428-99A6-81E921245300}"/>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9" name="Freeform: Shape 128">
                  <a:extLst>
                    <a:ext uri="{FF2B5EF4-FFF2-40B4-BE49-F238E27FC236}">
                      <a16:creationId xmlns:a16="http://schemas.microsoft.com/office/drawing/2014/main" id="{D9C082A2-D396-464A-8CBD-FE84A3BB8931}"/>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0" name="Freeform: Shape 129">
                  <a:extLst>
                    <a:ext uri="{FF2B5EF4-FFF2-40B4-BE49-F238E27FC236}">
                      <a16:creationId xmlns:a16="http://schemas.microsoft.com/office/drawing/2014/main" id="{F1BCD3DB-0263-4232-91F3-E4D76BE86738}"/>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1" name="Freeform: Shape 130">
                  <a:extLst>
                    <a:ext uri="{FF2B5EF4-FFF2-40B4-BE49-F238E27FC236}">
                      <a16:creationId xmlns:a16="http://schemas.microsoft.com/office/drawing/2014/main" id="{68127A18-03F2-416F-9BE9-3E7299684439}"/>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2" name="Freeform: Shape 131">
                  <a:extLst>
                    <a:ext uri="{FF2B5EF4-FFF2-40B4-BE49-F238E27FC236}">
                      <a16:creationId xmlns:a16="http://schemas.microsoft.com/office/drawing/2014/main" id="{556D9B30-3A98-4D8E-AB59-C197D8E5D83A}"/>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3" name="Freeform: Shape 132">
                  <a:extLst>
                    <a:ext uri="{FF2B5EF4-FFF2-40B4-BE49-F238E27FC236}">
                      <a16:creationId xmlns:a16="http://schemas.microsoft.com/office/drawing/2014/main" id="{5C1C24D3-4A85-4A23-ADE6-CFC68003DC3D}"/>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4" name="Freeform: Shape 133">
                  <a:extLst>
                    <a:ext uri="{FF2B5EF4-FFF2-40B4-BE49-F238E27FC236}">
                      <a16:creationId xmlns:a16="http://schemas.microsoft.com/office/drawing/2014/main" id="{A0E331F5-2340-486A-9E64-914DF693556E}"/>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109" name="Graphic 2" descr="Fir tree">
              <a:extLst>
                <a:ext uri="{FF2B5EF4-FFF2-40B4-BE49-F238E27FC236}">
                  <a16:creationId xmlns:a16="http://schemas.microsoft.com/office/drawing/2014/main" id="{082F9334-EEBB-4AAB-9D49-BB58BD99A948}"/>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110" name="Group 109">
              <a:extLst>
                <a:ext uri="{FF2B5EF4-FFF2-40B4-BE49-F238E27FC236}">
                  <a16:creationId xmlns:a16="http://schemas.microsoft.com/office/drawing/2014/main" id="{E1F93DA7-9958-4665-8B3A-663F6589CB3C}"/>
                </a:ext>
              </a:extLst>
            </xdr:cNvPr>
            <xdr:cNvGrpSpPr/>
          </xdr:nvGrpSpPr>
          <xdr:grpSpPr>
            <a:xfrm>
              <a:off x="1795937" y="2920347"/>
              <a:ext cx="234619" cy="153814"/>
              <a:chOff x="1834903" y="4357756"/>
              <a:chExt cx="234619" cy="153814"/>
            </a:xfrm>
          </xdr:grpSpPr>
          <xdr:pic>
            <xdr:nvPicPr>
              <xdr:cNvPr id="111" name="Graphic 110" descr="Deciduous tree with solid fill">
                <a:extLst>
                  <a:ext uri="{FF2B5EF4-FFF2-40B4-BE49-F238E27FC236}">
                    <a16:creationId xmlns:a16="http://schemas.microsoft.com/office/drawing/2014/main" id="{CE6E5DD1-912F-416E-B648-C341B85D581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112" name="Graphic 111" descr="Deciduous tree with solid fill">
                <a:extLst>
                  <a:ext uri="{FF2B5EF4-FFF2-40B4-BE49-F238E27FC236}">
                    <a16:creationId xmlns:a16="http://schemas.microsoft.com/office/drawing/2014/main" id="{7FB4E22D-9F9B-4C4C-A3FC-A7DB3721EAC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xdr:from>
      <xdr:col>6</xdr:col>
      <xdr:colOff>18957</xdr:colOff>
      <xdr:row>11</xdr:row>
      <xdr:rowOff>8373</xdr:rowOff>
    </xdr:from>
    <xdr:to>
      <xdr:col>7</xdr:col>
      <xdr:colOff>103043</xdr:colOff>
      <xdr:row>20</xdr:row>
      <xdr:rowOff>6352</xdr:rowOff>
    </xdr:to>
    <xdr:grpSp>
      <xdr:nvGrpSpPr>
        <xdr:cNvPr id="150" name="Group 149">
          <a:extLst>
            <a:ext uri="{FF2B5EF4-FFF2-40B4-BE49-F238E27FC236}">
              <a16:creationId xmlns:a16="http://schemas.microsoft.com/office/drawing/2014/main" id="{E7E11498-60E7-482C-B8DC-D2F6FD93F9B2}"/>
            </a:ext>
          </a:extLst>
        </xdr:cNvPr>
        <xdr:cNvGrpSpPr/>
      </xdr:nvGrpSpPr>
      <xdr:grpSpPr>
        <a:xfrm>
          <a:off x="4900520" y="2675373"/>
          <a:ext cx="560336" cy="1712479"/>
          <a:chOff x="1641671" y="2710297"/>
          <a:chExt cx="572170" cy="1718829"/>
        </a:xfrm>
      </xdr:grpSpPr>
      <xdr:pic>
        <xdr:nvPicPr>
          <xdr:cNvPr id="151" name="Picture 150">
            <a:extLst>
              <a:ext uri="{FF2B5EF4-FFF2-40B4-BE49-F238E27FC236}">
                <a16:creationId xmlns:a16="http://schemas.microsoft.com/office/drawing/2014/main" id="{EC156BEA-F733-4613-9860-3456DA96321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52" name="Graphic 4" descr="Sustainability">
            <a:extLst>
              <a:ext uri="{FF2B5EF4-FFF2-40B4-BE49-F238E27FC236}">
                <a16:creationId xmlns:a16="http://schemas.microsoft.com/office/drawing/2014/main" id="{822AF633-208E-4F94-8AD6-6C0854127E4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153" name="Group 152">
            <a:extLst>
              <a:ext uri="{FF2B5EF4-FFF2-40B4-BE49-F238E27FC236}">
                <a16:creationId xmlns:a16="http://schemas.microsoft.com/office/drawing/2014/main" id="{3372BA3A-2F7E-4DE8-AD3C-657CAEBC6E4D}"/>
              </a:ext>
            </a:extLst>
          </xdr:cNvPr>
          <xdr:cNvGrpSpPr/>
        </xdr:nvGrpSpPr>
        <xdr:grpSpPr>
          <a:xfrm>
            <a:off x="1641671" y="2920347"/>
            <a:ext cx="572170" cy="1139745"/>
            <a:chOff x="1641671" y="2920347"/>
            <a:chExt cx="572170" cy="1139745"/>
          </a:xfrm>
        </xdr:grpSpPr>
        <xdr:grpSp>
          <xdr:nvGrpSpPr>
            <xdr:cNvPr id="154" name="Group 153">
              <a:extLst>
                <a:ext uri="{FF2B5EF4-FFF2-40B4-BE49-F238E27FC236}">
                  <a16:creationId xmlns:a16="http://schemas.microsoft.com/office/drawing/2014/main" id="{828104F2-216D-4C50-9A48-A93E0AF59BEA}"/>
                </a:ext>
              </a:extLst>
            </xdr:cNvPr>
            <xdr:cNvGrpSpPr/>
          </xdr:nvGrpSpPr>
          <xdr:grpSpPr>
            <a:xfrm>
              <a:off x="1743651" y="3094862"/>
              <a:ext cx="324687" cy="190299"/>
              <a:chOff x="6257925" y="3439792"/>
              <a:chExt cx="324687" cy="180784"/>
            </a:xfrm>
          </xdr:grpSpPr>
          <xdr:pic>
            <xdr:nvPicPr>
              <xdr:cNvPr id="197" name="Graphic 196" descr="Oil Barrel with solid fill">
                <a:extLst>
                  <a:ext uri="{FF2B5EF4-FFF2-40B4-BE49-F238E27FC236}">
                    <a16:creationId xmlns:a16="http://schemas.microsoft.com/office/drawing/2014/main" id="{EDFE3BD7-8B99-4BB4-A97A-78C2C1F52AD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198" name="Graphic 197" descr="Oil Barrel with solid fill">
                <a:extLst>
                  <a:ext uri="{FF2B5EF4-FFF2-40B4-BE49-F238E27FC236}">
                    <a16:creationId xmlns:a16="http://schemas.microsoft.com/office/drawing/2014/main" id="{1F9587E2-FC43-4106-9271-02895F0D48D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155" name="Graphic 154" descr="Radioactive with solid fill">
              <a:extLst>
                <a:ext uri="{FF2B5EF4-FFF2-40B4-BE49-F238E27FC236}">
                  <a16:creationId xmlns:a16="http://schemas.microsoft.com/office/drawing/2014/main" id="{8268FC36-AE3C-40A9-AF06-6F221802665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156" name="Group 155">
              <a:extLst>
                <a:ext uri="{FF2B5EF4-FFF2-40B4-BE49-F238E27FC236}">
                  <a16:creationId xmlns:a16="http://schemas.microsoft.com/office/drawing/2014/main" id="{D167381C-1C16-41A3-BC50-463BD42A4EE8}"/>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194" name="Freeform: Shape 193">
                <a:extLst>
                  <a:ext uri="{FF2B5EF4-FFF2-40B4-BE49-F238E27FC236}">
                    <a16:creationId xmlns:a16="http://schemas.microsoft.com/office/drawing/2014/main" id="{0E13AD28-7BB1-4B85-A865-039ACD4C0805}"/>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195" name="Freeform: Shape 194">
                <a:extLst>
                  <a:ext uri="{FF2B5EF4-FFF2-40B4-BE49-F238E27FC236}">
                    <a16:creationId xmlns:a16="http://schemas.microsoft.com/office/drawing/2014/main" id="{06C9DA74-FD9D-450A-88D6-6BA8799B22D6}"/>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196" name="Freeform: Shape 195">
                <a:extLst>
                  <a:ext uri="{FF2B5EF4-FFF2-40B4-BE49-F238E27FC236}">
                    <a16:creationId xmlns:a16="http://schemas.microsoft.com/office/drawing/2014/main" id="{50B46B09-0F2C-4A24-8ACB-60BBF69AEFD0}"/>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157" name="Group 156">
              <a:extLst>
                <a:ext uri="{FF2B5EF4-FFF2-40B4-BE49-F238E27FC236}">
                  <a16:creationId xmlns:a16="http://schemas.microsoft.com/office/drawing/2014/main" id="{88437E05-E0DA-48EB-B0D1-61BCCFAA937E}"/>
                </a:ext>
              </a:extLst>
            </xdr:cNvPr>
            <xdr:cNvGrpSpPr/>
          </xdr:nvGrpSpPr>
          <xdr:grpSpPr>
            <a:xfrm>
              <a:off x="1641671" y="3850936"/>
              <a:ext cx="572170" cy="209156"/>
              <a:chOff x="1576728" y="6574220"/>
              <a:chExt cx="572170" cy="209156"/>
            </a:xfrm>
          </xdr:grpSpPr>
          <xdr:pic>
            <xdr:nvPicPr>
              <xdr:cNvPr id="162" name="Picture 161" descr="Outline geothermal energy icon isolated black Vector Image">
                <a:extLst>
                  <a:ext uri="{FF2B5EF4-FFF2-40B4-BE49-F238E27FC236}">
                    <a16:creationId xmlns:a16="http://schemas.microsoft.com/office/drawing/2014/main" id="{4D13B2A3-E934-4FF3-9DC3-EB5424816EAF}"/>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163" name="Group 162">
                <a:extLst>
                  <a:ext uri="{FF2B5EF4-FFF2-40B4-BE49-F238E27FC236}">
                    <a16:creationId xmlns:a16="http://schemas.microsoft.com/office/drawing/2014/main" id="{E159B2AB-9BF7-4293-91F3-47D5CCBC0B5D}"/>
                  </a:ext>
                </a:extLst>
              </xdr:cNvPr>
              <xdr:cNvGrpSpPr/>
            </xdr:nvGrpSpPr>
            <xdr:grpSpPr>
              <a:xfrm>
                <a:off x="1576728" y="6605260"/>
                <a:ext cx="139401" cy="164013"/>
                <a:chOff x="6140932" y="3337168"/>
                <a:chExt cx="752033" cy="877177"/>
              </a:xfrm>
            </xdr:grpSpPr>
            <xdr:sp macro="" textlink="">
              <xdr:nvSpPr>
                <xdr:cNvPr id="184" name="Freeform: Shape 183">
                  <a:extLst>
                    <a:ext uri="{FF2B5EF4-FFF2-40B4-BE49-F238E27FC236}">
                      <a16:creationId xmlns:a16="http://schemas.microsoft.com/office/drawing/2014/main" id="{8548CCB8-86F8-4F62-AB07-C6C73AB62B0E}"/>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5" name="Freeform: Shape 184">
                  <a:extLst>
                    <a:ext uri="{FF2B5EF4-FFF2-40B4-BE49-F238E27FC236}">
                      <a16:creationId xmlns:a16="http://schemas.microsoft.com/office/drawing/2014/main" id="{AB0301FD-D317-43FC-8C28-5D0CCAA159D5}"/>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6" name="Freeform: Shape 185">
                  <a:extLst>
                    <a:ext uri="{FF2B5EF4-FFF2-40B4-BE49-F238E27FC236}">
                      <a16:creationId xmlns:a16="http://schemas.microsoft.com/office/drawing/2014/main" id="{5222B862-54F8-4B46-8429-99ADF0F5C0FC}"/>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7" name="Freeform: Shape 186">
                  <a:extLst>
                    <a:ext uri="{FF2B5EF4-FFF2-40B4-BE49-F238E27FC236}">
                      <a16:creationId xmlns:a16="http://schemas.microsoft.com/office/drawing/2014/main" id="{9035F6CF-9D28-4938-BE56-EBB95E7C86F0}"/>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8" name="Freeform: Shape 187">
                  <a:extLst>
                    <a:ext uri="{FF2B5EF4-FFF2-40B4-BE49-F238E27FC236}">
                      <a16:creationId xmlns:a16="http://schemas.microsoft.com/office/drawing/2014/main" id="{78F4F164-7B52-4074-9FD8-2D89E4544913}"/>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9" name="Freeform: Shape 188">
                  <a:extLst>
                    <a:ext uri="{FF2B5EF4-FFF2-40B4-BE49-F238E27FC236}">
                      <a16:creationId xmlns:a16="http://schemas.microsoft.com/office/drawing/2014/main" id="{49C9E7CC-1101-4E37-A32B-3EAE0109F60F}"/>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0" name="Freeform: Shape 189">
                  <a:extLst>
                    <a:ext uri="{FF2B5EF4-FFF2-40B4-BE49-F238E27FC236}">
                      <a16:creationId xmlns:a16="http://schemas.microsoft.com/office/drawing/2014/main" id="{9091B308-0583-4849-875E-A15B6529F3FC}"/>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1" name="Freeform: Shape 190">
                  <a:extLst>
                    <a:ext uri="{FF2B5EF4-FFF2-40B4-BE49-F238E27FC236}">
                      <a16:creationId xmlns:a16="http://schemas.microsoft.com/office/drawing/2014/main" id="{18D6B42F-6DB3-46FB-82E6-16FF720552E5}"/>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2" name="Freeform: Shape 191">
                  <a:extLst>
                    <a:ext uri="{FF2B5EF4-FFF2-40B4-BE49-F238E27FC236}">
                      <a16:creationId xmlns:a16="http://schemas.microsoft.com/office/drawing/2014/main" id="{41347937-D717-4F80-BF7B-DCDC9658CB71}"/>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3" name="Freeform: Shape 192">
                  <a:extLst>
                    <a:ext uri="{FF2B5EF4-FFF2-40B4-BE49-F238E27FC236}">
                      <a16:creationId xmlns:a16="http://schemas.microsoft.com/office/drawing/2014/main" id="{C7F42BF5-9B5A-4FE2-8D1E-6A1800AEE03E}"/>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164" name="Group 163">
                <a:extLst>
                  <a:ext uri="{FF2B5EF4-FFF2-40B4-BE49-F238E27FC236}">
                    <a16:creationId xmlns:a16="http://schemas.microsoft.com/office/drawing/2014/main" id="{1E829DCF-6F4C-48CF-B658-5EB76ADF9A99}"/>
                  </a:ext>
                </a:extLst>
              </xdr:cNvPr>
              <xdr:cNvGrpSpPr/>
            </xdr:nvGrpSpPr>
            <xdr:grpSpPr>
              <a:xfrm>
                <a:off x="1744225" y="6590247"/>
                <a:ext cx="172680" cy="169356"/>
                <a:chOff x="5246544" y="2661039"/>
                <a:chExt cx="528834" cy="505485"/>
              </a:xfrm>
            </xdr:grpSpPr>
            <xdr:sp macro="" textlink="">
              <xdr:nvSpPr>
                <xdr:cNvPr id="165" name="Freeform: Shape 164">
                  <a:extLst>
                    <a:ext uri="{FF2B5EF4-FFF2-40B4-BE49-F238E27FC236}">
                      <a16:creationId xmlns:a16="http://schemas.microsoft.com/office/drawing/2014/main" id="{0877CE40-C8ED-4B3C-B37E-AFF8563F04F1}"/>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6" name="Freeform: Shape 165">
                  <a:extLst>
                    <a:ext uri="{FF2B5EF4-FFF2-40B4-BE49-F238E27FC236}">
                      <a16:creationId xmlns:a16="http://schemas.microsoft.com/office/drawing/2014/main" id="{D80F7965-A5E4-4544-9CE2-64A5BD6F9AC2}"/>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7" name="Freeform: Shape 166">
                  <a:extLst>
                    <a:ext uri="{FF2B5EF4-FFF2-40B4-BE49-F238E27FC236}">
                      <a16:creationId xmlns:a16="http://schemas.microsoft.com/office/drawing/2014/main" id="{7ACEF95D-717A-4C26-B7E3-5BECAFF36C15}"/>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8" name="Freeform: Shape 167">
                  <a:extLst>
                    <a:ext uri="{FF2B5EF4-FFF2-40B4-BE49-F238E27FC236}">
                      <a16:creationId xmlns:a16="http://schemas.microsoft.com/office/drawing/2014/main" id="{2D56A75F-917B-4BB8-9A19-BA120A1A3351}"/>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9" name="Freeform: Shape 168">
                  <a:extLst>
                    <a:ext uri="{FF2B5EF4-FFF2-40B4-BE49-F238E27FC236}">
                      <a16:creationId xmlns:a16="http://schemas.microsoft.com/office/drawing/2014/main" id="{19223AF8-F5B7-4DAC-8F14-51DA54EE93BC}"/>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0" name="Freeform: Shape 169">
                  <a:extLst>
                    <a:ext uri="{FF2B5EF4-FFF2-40B4-BE49-F238E27FC236}">
                      <a16:creationId xmlns:a16="http://schemas.microsoft.com/office/drawing/2014/main" id="{0CD40159-2529-456D-82D6-EE50F8333B8E}"/>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1" name="Freeform: Shape 170">
                  <a:extLst>
                    <a:ext uri="{FF2B5EF4-FFF2-40B4-BE49-F238E27FC236}">
                      <a16:creationId xmlns:a16="http://schemas.microsoft.com/office/drawing/2014/main" id="{FAC3CDF6-48D8-4A83-BE29-A832DD4D8C57}"/>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2" name="Freeform: Shape 171">
                  <a:extLst>
                    <a:ext uri="{FF2B5EF4-FFF2-40B4-BE49-F238E27FC236}">
                      <a16:creationId xmlns:a16="http://schemas.microsoft.com/office/drawing/2014/main" id="{895BB5A7-A4CF-4296-A9CD-0957468D5733}"/>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3" name="Freeform: Shape 172">
                  <a:extLst>
                    <a:ext uri="{FF2B5EF4-FFF2-40B4-BE49-F238E27FC236}">
                      <a16:creationId xmlns:a16="http://schemas.microsoft.com/office/drawing/2014/main" id="{3C5FD882-39CC-45D4-B309-750EDE4E7C4A}"/>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4" name="Freeform: Shape 173">
                  <a:extLst>
                    <a:ext uri="{FF2B5EF4-FFF2-40B4-BE49-F238E27FC236}">
                      <a16:creationId xmlns:a16="http://schemas.microsoft.com/office/drawing/2014/main" id="{1CB90DA4-655F-471B-8849-14F8E6F6E542}"/>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5" name="Freeform: Shape 174">
                  <a:extLst>
                    <a:ext uri="{FF2B5EF4-FFF2-40B4-BE49-F238E27FC236}">
                      <a16:creationId xmlns:a16="http://schemas.microsoft.com/office/drawing/2014/main" id="{4C8E5E86-6A34-47FD-B8F0-DC3954F2B355}"/>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6" name="Freeform: Shape 175">
                  <a:extLst>
                    <a:ext uri="{FF2B5EF4-FFF2-40B4-BE49-F238E27FC236}">
                      <a16:creationId xmlns:a16="http://schemas.microsoft.com/office/drawing/2014/main" id="{89818473-AEE7-401E-829C-C749D02B3029}"/>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7" name="Freeform: Shape 176">
                  <a:extLst>
                    <a:ext uri="{FF2B5EF4-FFF2-40B4-BE49-F238E27FC236}">
                      <a16:creationId xmlns:a16="http://schemas.microsoft.com/office/drawing/2014/main" id="{5B47DEE3-A174-4088-B3B1-590BD0D15689}"/>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8" name="Freeform: Shape 177">
                  <a:extLst>
                    <a:ext uri="{FF2B5EF4-FFF2-40B4-BE49-F238E27FC236}">
                      <a16:creationId xmlns:a16="http://schemas.microsoft.com/office/drawing/2014/main" id="{6D895510-C231-4304-A204-5197111E9D81}"/>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9" name="Freeform: Shape 178">
                  <a:extLst>
                    <a:ext uri="{FF2B5EF4-FFF2-40B4-BE49-F238E27FC236}">
                      <a16:creationId xmlns:a16="http://schemas.microsoft.com/office/drawing/2014/main" id="{1537038F-4AB6-4D1C-A097-8BF884D6DFA0}"/>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0" name="Freeform: Shape 179">
                  <a:extLst>
                    <a:ext uri="{FF2B5EF4-FFF2-40B4-BE49-F238E27FC236}">
                      <a16:creationId xmlns:a16="http://schemas.microsoft.com/office/drawing/2014/main" id="{059C2D9B-C238-4426-B498-B37E6FF4DBFD}"/>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1" name="Freeform: Shape 180">
                  <a:extLst>
                    <a:ext uri="{FF2B5EF4-FFF2-40B4-BE49-F238E27FC236}">
                      <a16:creationId xmlns:a16="http://schemas.microsoft.com/office/drawing/2014/main" id="{871D81E4-D4CE-48EF-ADEB-1199ABB9F647}"/>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2" name="Freeform: Shape 181">
                  <a:extLst>
                    <a:ext uri="{FF2B5EF4-FFF2-40B4-BE49-F238E27FC236}">
                      <a16:creationId xmlns:a16="http://schemas.microsoft.com/office/drawing/2014/main" id="{8A8DE437-8A7D-4DBD-BCA0-2C376CFFF70E}"/>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3" name="Freeform: Shape 182">
                  <a:extLst>
                    <a:ext uri="{FF2B5EF4-FFF2-40B4-BE49-F238E27FC236}">
                      <a16:creationId xmlns:a16="http://schemas.microsoft.com/office/drawing/2014/main" id="{5B682676-8F04-42E1-B86B-BAD7D5696769}"/>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158" name="Graphic 2" descr="Fir tree">
              <a:extLst>
                <a:ext uri="{FF2B5EF4-FFF2-40B4-BE49-F238E27FC236}">
                  <a16:creationId xmlns:a16="http://schemas.microsoft.com/office/drawing/2014/main" id="{D818B34C-9F0F-4DFE-9FCC-2D9F0DD4C355}"/>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159" name="Group 158">
              <a:extLst>
                <a:ext uri="{FF2B5EF4-FFF2-40B4-BE49-F238E27FC236}">
                  <a16:creationId xmlns:a16="http://schemas.microsoft.com/office/drawing/2014/main" id="{BA1A60D2-C01D-4B2E-A780-892597834F8A}"/>
                </a:ext>
              </a:extLst>
            </xdr:cNvPr>
            <xdr:cNvGrpSpPr/>
          </xdr:nvGrpSpPr>
          <xdr:grpSpPr>
            <a:xfrm>
              <a:off x="1795937" y="2920347"/>
              <a:ext cx="234619" cy="153814"/>
              <a:chOff x="1834903" y="4357756"/>
              <a:chExt cx="234619" cy="153814"/>
            </a:xfrm>
          </xdr:grpSpPr>
          <xdr:pic>
            <xdr:nvPicPr>
              <xdr:cNvPr id="160" name="Graphic 159" descr="Deciduous tree with solid fill">
                <a:extLst>
                  <a:ext uri="{FF2B5EF4-FFF2-40B4-BE49-F238E27FC236}">
                    <a16:creationId xmlns:a16="http://schemas.microsoft.com/office/drawing/2014/main" id="{8FBCD9D6-6C18-4C00-8861-50F5F485192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161" name="Graphic 160" descr="Deciduous tree with solid fill">
                <a:extLst>
                  <a:ext uri="{FF2B5EF4-FFF2-40B4-BE49-F238E27FC236}">
                    <a16:creationId xmlns:a16="http://schemas.microsoft.com/office/drawing/2014/main" id="{684520EB-1351-4418-B89E-096AF09A292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xdr:from>
      <xdr:col>16</xdr:col>
      <xdr:colOff>9814</xdr:colOff>
      <xdr:row>10</xdr:row>
      <xdr:rowOff>178666</xdr:rowOff>
    </xdr:from>
    <xdr:to>
      <xdr:col>17</xdr:col>
      <xdr:colOff>103425</xdr:colOff>
      <xdr:row>19</xdr:row>
      <xdr:rowOff>182995</xdr:rowOff>
    </xdr:to>
    <xdr:grpSp>
      <xdr:nvGrpSpPr>
        <xdr:cNvPr id="199" name="Group 198">
          <a:extLst>
            <a:ext uri="{FF2B5EF4-FFF2-40B4-BE49-F238E27FC236}">
              <a16:creationId xmlns:a16="http://schemas.microsoft.com/office/drawing/2014/main" id="{7EEC2A9E-E9C1-42CE-ADED-8146D49B6214}"/>
            </a:ext>
          </a:extLst>
        </xdr:cNvPr>
        <xdr:cNvGrpSpPr/>
      </xdr:nvGrpSpPr>
      <xdr:grpSpPr>
        <a:xfrm>
          <a:off x="13463877" y="2655166"/>
          <a:ext cx="569861" cy="1718829"/>
          <a:chOff x="1641671" y="2710297"/>
          <a:chExt cx="572170" cy="1718829"/>
        </a:xfrm>
      </xdr:grpSpPr>
      <xdr:pic>
        <xdr:nvPicPr>
          <xdr:cNvPr id="200" name="Picture 199">
            <a:extLst>
              <a:ext uri="{FF2B5EF4-FFF2-40B4-BE49-F238E27FC236}">
                <a16:creationId xmlns:a16="http://schemas.microsoft.com/office/drawing/2014/main" id="{0ED7D64F-8E37-420C-AD4C-63D7B7C3C09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1" name="Graphic 4" descr="Sustainability">
            <a:extLst>
              <a:ext uri="{FF2B5EF4-FFF2-40B4-BE49-F238E27FC236}">
                <a16:creationId xmlns:a16="http://schemas.microsoft.com/office/drawing/2014/main" id="{091A80D5-1465-401D-8782-E1CC0FCB100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202" name="Group 201">
            <a:extLst>
              <a:ext uri="{FF2B5EF4-FFF2-40B4-BE49-F238E27FC236}">
                <a16:creationId xmlns:a16="http://schemas.microsoft.com/office/drawing/2014/main" id="{9B22C699-AAC3-4783-9E42-F5E694BC2D30}"/>
              </a:ext>
            </a:extLst>
          </xdr:cNvPr>
          <xdr:cNvGrpSpPr/>
        </xdr:nvGrpSpPr>
        <xdr:grpSpPr>
          <a:xfrm>
            <a:off x="1641671" y="2920347"/>
            <a:ext cx="572170" cy="1139745"/>
            <a:chOff x="1641671" y="2920347"/>
            <a:chExt cx="572170" cy="1139745"/>
          </a:xfrm>
        </xdr:grpSpPr>
        <xdr:grpSp>
          <xdr:nvGrpSpPr>
            <xdr:cNvPr id="203" name="Group 202">
              <a:extLst>
                <a:ext uri="{FF2B5EF4-FFF2-40B4-BE49-F238E27FC236}">
                  <a16:creationId xmlns:a16="http://schemas.microsoft.com/office/drawing/2014/main" id="{F7D00E64-042C-44B3-9466-5BD6034025C8}"/>
                </a:ext>
              </a:extLst>
            </xdr:cNvPr>
            <xdr:cNvGrpSpPr/>
          </xdr:nvGrpSpPr>
          <xdr:grpSpPr>
            <a:xfrm>
              <a:off x="1743651" y="3094862"/>
              <a:ext cx="324687" cy="190299"/>
              <a:chOff x="6257925" y="3439792"/>
              <a:chExt cx="324687" cy="180784"/>
            </a:xfrm>
          </xdr:grpSpPr>
          <xdr:pic>
            <xdr:nvPicPr>
              <xdr:cNvPr id="246" name="Graphic 245" descr="Oil Barrel with solid fill">
                <a:extLst>
                  <a:ext uri="{FF2B5EF4-FFF2-40B4-BE49-F238E27FC236}">
                    <a16:creationId xmlns:a16="http://schemas.microsoft.com/office/drawing/2014/main" id="{C3993635-D607-41AE-A611-66EA7D6D55B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247" name="Graphic 246" descr="Oil Barrel with solid fill">
                <a:extLst>
                  <a:ext uri="{FF2B5EF4-FFF2-40B4-BE49-F238E27FC236}">
                    <a16:creationId xmlns:a16="http://schemas.microsoft.com/office/drawing/2014/main" id="{36E42128-BEAB-4B68-8322-0968FAC43F8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204" name="Graphic 203" descr="Radioactive with solid fill">
              <a:extLst>
                <a:ext uri="{FF2B5EF4-FFF2-40B4-BE49-F238E27FC236}">
                  <a16:creationId xmlns:a16="http://schemas.microsoft.com/office/drawing/2014/main" id="{ABA8E18B-54D5-48D3-B116-21D0C1BAD73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205" name="Group 204">
              <a:extLst>
                <a:ext uri="{FF2B5EF4-FFF2-40B4-BE49-F238E27FC236}">
                  <a16:creationId xmlns:a16="http://schemas.microsoft.com/office/drawing/2014/main" id="{22884213-05C7-4897-B2C9-72954CB24529}"/>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243" name="Freeform: Shape 242">
                <a:extLst>
                  <a:ext uri="{FF2B5EF4-FFF2-40B4-BE49-F238E27FC236}">
                    <a16:creationId xmlns:a16="http://schemas.microsoft.com/office/drawing/2014/main" id="{DCD77AB4-32B1-4AF7-BAAA-67EAB98F32E0}"/>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244" name="Freeform: Shape 243">
                <a:extLst>
                  <a:ext uri="{FF2B5EF4-FFF2-40B4-BE49-F238E27FC236}">
                    <a16:creationId xmlns:a16="http://schemas.microsoft.com/office/drawing/2014/main" id="{5084AB0A-26F0-48A6-BCB5-81CCA39E6E46}"/>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245" name="Freeform: Shape 244">
                <a:extLst>
                  <a:ext uri="{FF2B5EF4-FFF2-40B4-BE49-F238E27FC236}">
                    <a16:creationId xmlns:a16="http://schemas.microsoft.com/office/drawing/2014/main" id="{BE693A63-9B5F-48F8-AE1B-64915F0D4AEE}"/>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206" name="Group 205">
              <a:extLst>
                <a:ext uri="{FF2B5EF4-FFF2-40B4-BE49-F238E27FC236}">
                  <a16:creationId xmlns:a16="http://schemas.microsoft.com/office/drawing/2014/main" id="{CFAEF3A3-5A30-4EB6-85A6-BB23AEB52470}"/>
                </a:ext>
              </a:extLst>
            </xdr:cNvPr>
            <xdr:cNvGrpSpPr/>
          </xdr:nvGrpSpPr>
          <xdr:grpSpPr>
            <a:xfrm>
              <a:off x="1641671" y="3850936"/>
              <a:ext cx="572170" cy="209156"/>
              <a:chOff x="1576728" y="6574220"/>
              <a:chExt cx="572170" cy="209156"/>
            </a:xfrm>
          </xdr:grpSpPr>
          <xdr:pic>
            <xdr:nvPicPr>
              <xdr:cNvPr id="211" name="Picture 210" descr="Outline geothermal energy icon isolated black Vector Image">
                <a:extLst>
                  <a:ext uri="{FF2B5EF4-FFF2-40B4-BE49-F238E27FC236}">
                    <a16:creationId xmlns:a16="http://schemas.microsoft.com/office/drawing/2014/main" id="{09ADEEB2-7ACC-427F-849B-BEB5D3068C4B}"/>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212" name="Group 211">
                <a:extLst>
                  <a:ext uri="{FF2B5EF4-FFF2-40B4-BE49-F238E27FC236}">
                    <a16:creationId xmlns:a16="http://schemas.microsoft.com/office/drawing/2014/main" id="{59AB568B-40BE-4CDD-8593-96436EBE4D05}"/>
                  </a:ext>
                </a:extLst>
              </xdr:cNvPr>
              <xdr:cNvGrpSpPr/>
            </xdr:nvGrpSpPr>
            <xdr:grpSpPr>
              <a:xfrm>
                <a:off x="1576728" y="6605260"/>
                <a:ext cx="139401" cy="164013"/>
                <a:chOff x="6140932" y="3337168"/>
                <a:chExt cx="752033" cy="877177"/>
              </a:xfrm>
            </xdr:grpSpPr>
            <xdr:sp macro="" textlink="">
              <xdr:nvSpPr>
                <xdr:cNvPr id="233" name="Freeform: Shape 232">
                  <a:extLst>
                    <a:ext uri="{FF2B5EF4-FFF2-40B4-BE49-F238E27FC236}">
                      <a16:creationId xmlns:a16="http://schemas.microsoft.com/office/drawing/2014/main" id="{4C012A67-DF4F-41C3-B1A4-A13BD29C5797}"/>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4" name="Freeform: Shape 233">
                  <a:extLst>
                    <a:ext uri="{FF2B5EF4-FFF2-40B4-BE49-F238E27FC236}">
                      <a16:creationId xmlns:a16="http://schemas.microsoft.com/office/drawing/2014/main" id="{248897BB-BC7C-4E31-8ABE-34F3381A5338}"/>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5" name="Freeform: Shape 234">
                  <a:extLst>
                    <a:ext uri="{FF2B5EF4-FFF2-40B4-BE49-F238E27FC236}">
                      <a16:creationId xmlns:a16="http://schemas.microsoft.com/office/drawing/2014/main" id="{41585EA4-6525-45C8-8785-058257D0BBC5}"/>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6" name="Freeform: Shape 235">
                  <a:extLst>
                    <a:ext uri="{FF2B5EF4-FFF2-40B4-BE49-F238E27FC236}">
                      <a16:creationId xmlns:a16="http://schemas.microsoft.com/office/drawing/2014/main" id="{26C465C2-D306-4B4F-9248-57D2BDCC261D}"/>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7" name="Freeform: Shape 236">
                  <a:extLst>
                    <a:ext uri="{FF2B5EF4-FFF2-40B4-BE49-F238E27FC236}">
                      <a16:creationId xmlns:a16="http://schemas.microsoft.com/office/drawing/2014/main" id="{87D5D4D1-4FC8-485A-B727-2EC6DC8D7DAB}"/>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8" name="Freeform: Shape 237">
                  <a:extLst>
                    <a:ext uri="{FF2B5EF4-FFF2-40B4-BE49-F238E27FC236}">
                      <a16:creationId xmlns:a16="http://schemas.microsoft.com/office/drawing/2014/main" id="{15C9C073-1B94-4C17-8575-51A91E03D8B6}"/>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9" name="Freeform: Shape 238">
                  <a:extLst>
                    <a:ext uri="{FF2B5EF4-FFF2-40B4-BE49-F238E27FC236}">
                      <a16:creationId xmlns:a16="http://schemas.microsoft.com/office/drawing/2014/main" id="{788458DB-8685-4571-B5B8-48EA9034D503}"/>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0" name="Freeform: Shape 239">
                  <a:extLst>
                    <a:ext uri="{FF2B5EF4-FFF2-40B4-BE49-F238E27FC236}">
                      <a16:creationId xmlns:a16="http://schemas.microsoft.com/office/drawing/2014/main" id="{D2745D1A-A3B9-431F-AB9B-B3F62A351B0A}"/>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1" name="Freeform: Shape 240">
                  <a:extLst>
                    <a:ext uri="{FF2B5EF4-FFF2-40B4-BE49-F238E27FC236}">
                      <a16:creationId xmlns:a16="http://schemas.microsoft.com/office/drawing/2014/main" id="{B19F2879-13DD-4A8C-8BB1-948A97FE0152}"/>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2" name="Freeform: Shape 241">
                  <a:extLst>
                    <a:ext uri="{FF2B5EF4-FFF2-40B4-BE49-F238E27FC236}">
                      <a16:creationId xmlns:a16="http://schemas.microsoft.com/office/drawing/2014/main" id="{4193D8E7-793F-412A-8F79-E4102B504C2F}"/>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213" name="Group 212">
                <a:extLst>
                  <a:ext uri="{FF2B5EF4-FFF2-40B4-BE49-F238E27FC236}">
                    <a16:creationId xmlns:a16="http://schemas.microsoft.com/office/drawing/2014/main" id="{DA2239A6-80E1-4091-9F95-3C3796F933DC}"/>
                  </a:ext>
                </a:extLst>
              </xdr:cNvPr>
              <xdr:cNvGrpSpPr/>
            </xdr:nvGrpSpPr>
            <xdr:grpSpPr>
              <a:xfrm>
                <a:off x="1744225" y="6590247"/>
                <a:ext cx="172680" cy="169356"/>
                <a:chOff x="5246544" y="2661039"/>
                <a:chExt cx="528834" cy="505485"/>
              </a:xfrm>
            </xdr:grpSpPr>
            <xdr:sp macro="" textlink="">
              <xdr:nvSpPr>
                <xdr:cNvPr id="214" name="Freeform: Shape 213">
                  <a:extLst>
                    <a:ext uri="{FF2B5EF4-FFF2-40B4-BE49-F238E27FC236}">
                      <a16:creationId xmlns:a16="http://schemas.microsoft.com/office/drawing/2014/main" id="{B99F05F8-9F42-4A3D-B15A-054DCCEEC4C1}"/>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5" name="Freeform: Shape 214">
                  <a:extLst>
                    <a:ext uri="{FF2B5EF4-FFF2-40B4-BE49-F238E27FC236}">
                      <a16:creationId xmlns:a16="http://schemas.microsoft.com/office/drawing/2014/main" id="{ACEC6213-B2B7-4812-8C22-D87C65265FEA}"/>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6" name="Freeform: Shape 215">
                  <a:extLst>
                    <a:ext uri="{FF2B5EF4-FFF2-40B4-BE49-F238E27FC236}">
                      <a16:creationId xmlns:a16="http://schemas.microsoft.com/office/drawing/2014/main" id="{6720BC32-AA28-4C18-9DC0-3370A2CF5137}"/>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7" name="Freeform: Shape 216">
                  <a:extLst>
                    <a:ext uri="{FF2B5EF4-FFF2-40B4-BE49-F238E27FC236}">
                      <a16:creationId xmlns:a16="http://schemas.microsoft.com/office/drawing/2014/main" id="{4773E202-0BE1-4F68-B71F-54171473D88D}"/>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8" name="Freeform: Shape 217">
                  <a:extLst>
                    <a:ext uri="{FF2B5EF4-FFF2-40B4-BE49-F238E27FC236}">
                      <a16:creationId xmlns:a16="http://schemas.microsoft.com/office/drawing/2014/main" id="{E54005DA-13EA-4361-BA76-E2735C959DB0}"/>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9" name="Freeform: Shape 218">
                  <a:extLst>
                    <a:ext uri="{FF2B5EF4-FFF2-40B4-BE49-F238E27FC236}">
                      <a16:creationId xmlns:a16="http://schemas.microsoft.com/office/drawing/2014/main" id="{40F037DE-536D-46E9-B08E-035108A6D765}"/>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0" name="Freeform: Shape 219">
                  <a:extLst>
                    <a:ext uri="{FF2B5EF4-FFF2-40B4-BE49-F238E27FC236}">
                      <a16:creationId xmlns:a16="http://schemas.microsoft.com/office/drawing/2014/main" id="{F422D953-40B9-4187-AD7E-F258284C6009}"/>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1" name="Freeform: Shape 220">
                  <a:extLst>
                    <a:ext uri="{FF2B5EF4-FFF2-40B4-BE49-F238E27FC236}">
                      <a16:creationId xmlns:a16="http://schemas.microsoft.com/office/drawing/2014/main" id="{5501F803-F8C2-4731-8948-1CC966F7EC24}"/>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2" name="Freeform: Shape 221">
                  <a:extLst>
                    <a:ext uri="{FF2B5EF4-FFF2-40B4-BE49-F238E27FC236}">
                      <a16:creationId xmlns:a16="http://schemas.microsoft.com/office/drawing/2014/main" id="{DCF19932-EAED-4D2D-924E-6FE5653CE766}"/>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3" name="Freeform: Shape 222">
                  <a:extLst>
                    <a:ext uri="{FF2B5EF4-FFF2-40B4-BE49-F238E27FC236}">
                      <a16:creationId xmlns:a16="http://schemas.microsoft.com/office/drawing/2014/main" id="{F3EB15D1-B11B-4471-ABBD-8815E3FB9EAE}"/>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4" name="Freeform: Shape 223">
                  <a:extLst>
                    <a:ext uri="{FF2B5EF4-FFF2-40B4-BE49-F238E27FC236}">
                      <a16:creationId xmlns:a16="http://schemas.microsoft.com/office/drawing/2014/main" id="{D5609B28-BBB5-4FD4-8D65-DE7FA5A44300}"/>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5" name="Freeform: Shape 224">
                  <a:extLst>
                    <a:ext uri="{FF2B5EF4-FFF2-40B4-BE49-F238E27FC236}">
                      <a16:creationId xmlns:a16="http://schemas.microsoft.com/office/drawing/2014/main" id="{873B0B56-5F01-4663-91A2-53F385B9108C}"/>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6" name="Freeform: Shape 225">
                  <a:extLst>
                    <a:ext uri="{FF2B5EF4-FFF2-40B4-BE49-F238E27FC236}">
                      <a16:creationId xmlns:a16="http://schemas.microsoft.com/office/drawing/2014/main" id="{00C0F5CD-949B-474C-A1D3-846BD477C9E0}"/>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7" name="Freeform: Shape 226">
                  <a:extLst>
                    <a:ext uri="{FF2B5EF4-FFF2-40B4-BE49-F238E27FC236}">
                      <a16:creationId xmlns:a16="http://schemas.microsoft.com/office/drawing/2014/main" id="{382201C0-61A9-44B8-8B3F-A96C248A5CA9}"/>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8" name="Freeform: Shape 227">
                  <a:extLst>
                    <a:ext uri="{FF2B5EF4-FFF2-40B4-BE49-F238E27FC236}">
                      <a16:creationId xmlns:a16="http://schemas.microsoft.com/office/drawing/2014/main" id="{152981B1-2710-4493-BD9E-F54FCB885C03}"/>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9" name="Freeform: Shape 228">
                  <a:extLst>
                    <a:ext uri="{FF2B5EF4-FFF2-40B4-BE49-F238E27FC236}">
                      <a16:creationId xmlns:a16="http://schemas.microsoft.com/office/drawing/2014/main" id="{789F4092-B2FF-4871-A538-7A7C65FDF298}"/>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0" name="Freeform: Shape 229">
                  <a:extLst>
                    <a:ext uri="{FF2B5EF4-FFF2-40B4-BE49-F238E27FC236}">
                      <a16:creationId xmlns:a16="http://schemas.microsoft.com/office/drawing/2014/main" id="{853021AE-8413-4EB5-9B23-023C232DB02D}"/>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1" name="Freeform: Shape 230">
                  <a:extLst>
                    <a:ext uri="{FF2B5EF4-FFF2-40B4-BE49-F238E27FC236}">
                      <a16:creationId xmlns:a16="http://schemas.microsoft.com/office/drawing/2014/main" id="{8E3BEC81-482F-4322-A878-DC9000D09199}"/>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2" name="Freeform: Shape 231">
                  <a:extLst>
                    <a:ext uri="{FF2B5EF4-FFF2-40B4-BE49-F238E27FC236}">
                      <a16:creationId xmlns:a16="http://schemas.microsoft.com/office/drawing/2014/main" id="{972673BB-044A-4D70-87BA-D58B587A7E34}"/>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207" name="Graphic 2" descr="Fir tree">
              <a:extLst>
                <a:ext uri="{FF2B5EF4-FFF2-40B4-BE49-F238E27FC236}">
                  <a16:creationId xmlns:a16="http://schemas.microsoft.com/office/drawing/2014/main" id="{6C7160BC-006F-474A-AAAF-E74F308815B9}"/>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208" name="Group 207">
              <a:extLst>
                <a:ext uri="{FF2B5EF4-FFF2-40B4-BE49-F238E27FC236}">
                  <a16:creationId xmlns:a16="http://schemas.microsoft.com/office/drawing/2014/main" id="{B698F215-7AF0-4AA8-B580-C91D88F0F854}"/>
                </a:ext>
              </a:extLst>
            </xdr:cNvPr>
            <xdr:cNvGrpSpPr/>
          </xdr:nvGrpSpPr>
          <xdr:grpSpPr>
            <a:xfrm>
              <a:off x="1795937" y="2920347"/>
              <a:ext cx="234619" cy="153814"/>
              <a:chOff x="1834903" y="4357756"/>
              <a:chExt cx="234619" cy="153814"/>
            </a:xfrm>
          </xdr:grpSpPr>
          <xdr:pic>
            <xdr:nvPicPr>
              <xdr:cNvPr id="209" name="Graphic 208" descr="Deciduous tree with solid fill">
                <a:extLst>
                  <a:ext uri="{FF2B5EF4-FFF2-40B4-BE49-F238E27FC236}">
                    <a16:creationId xmlns:a16="http://schemas.microsoft.com/office/drawing/2014/main" id="{A4DBE623-A506-42BD-B915-F6EA482AD35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210" name="Graphic 209" descr="Deciduous tree with solid fill">
                <a:extLst>
                  <a:ext uri="{FF2B5EF4-FFF2-40B4-BE49-F238E27FC236}">
                    <a16:creationId xmlns:a16="http://schemas.microsoft.com/office/drawing/2014/main" id="{31513AFE-50D9-4747-B7AC-8155D6BD31C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xdr:from>
      <xdr:col>21</xdr:col>
      <xdr:colOff>27998</xdr:colOff>
      <xdr:row>11</xdr:row>
      <xdr:rowOff>2887</xdr:rowOff>
    </xdr:from>
    <xdr:to>
      <xdr:col>22</xdr:col>
      <xdr:colOff>121609</xdr:colOff>
      <xdr:row>20</xdr:row>
      <xdr:rowOff>866</xdr:rowOff>
    </xdr:to>
    <xdr:grpSp>
      <xdr:nvGrpSpPr>
        <xdr:cNvPr id="248" name="Group 247">
          <a:extLst>
            <a:ext uri="{FF2B5EF4-FFF2-40B4-BE49-F238E27FC236}">
              <a16:creationId xmlns:a16="http://schemas.microsoft.com/office/drawing/2014/main" id="{19359DC4-D251-4374-948D-7412CCEEEC93}"/>
            </a:ext>
          </a:extLst>
        </xdr:cNvPr>
        <xdr:cNvGrpSpPr/>
      </xdr:nvGrpSpPr>
      <xdr:grpSpPr>
        <a:xfrm>
          <a:off x="17506373" y="2669887"/>
          <a:ext cx="569861" cy="1712479"/>
          <a:chOff x="1641671" y="2710297"/>
          <a:chExt cx="572170" cy="1718829"/>
        </a:xfrm>
      </xdr:grpSpPr>
      <xdr:pic>
        <xdr:nvPicPr>
          <xdr:cNvPr id="249" name="Picture 248">
            <a:extLst>
              <a:ext uri="{FF2B5EF4-FFF2-40B4-BE49-F238E27FC236}">
                <a16:creationId xmlns:a16="http://schemas.microsoft.com/office/drawing/2014/main" id="{118CFC32-9AFD-454E-AFFE-36B8391FA2E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0" name="Graphic 4" descr="Sustainability">
            <a:extLst>
              <a:ext uri="{FF2B5EF4-FFF2-40B4-BE49-F238E27FC236}">
                <a16:creationId xmlns:a16="http://schemas.microsoft.com/office/drawing/2014/main" id="{2EF7358B-F912-4FAA-ACE8-C467D0DCFC0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251" name="Group 250">
            <a:extLst>
              <a:ext uri="{FF2B5EF4-FFF2-40B4-BE49-F238E27FC236}">
                <a16:creationId xmlns:a16="http://schemas.microsoft.com/office/drawing/2014/main" id="{E70B11AB-8A4C-439F-89FC-3629CF1AF423}"/>
              </a:ext>
            </a:extLst>
          </xdr:cNvPr>
          <xdr:cNvGrpSpPr/>
        </xdr:nvGrpSpPr>
        <xdr:grpSpPr>
          <a:xfrm>
            <a:off x="1641671" y="2920347"/>
            <a:ext cx="572170" cy="1139745"/>
            <a:chOff x="1641671" y="2920347"/>
            <a:chExt cx="572170" cy="1139745"/>
          </a:xfrm>
        </xdr:grpSpPr>
        <xdr:grpSp>
          <xdr:nvGrpSpPr>
            <xdr:cNvPr id="252" name="Group 251">
              <a:extLst>
                <a:ext uri="{FF2B5EF4-FFF2-40B4-BE49-F238E27FC236}">
                  <a16:creationId xmlns:a16="http://schemas.microsoft.com/office/drawing/2014/main" id="{2E73A20D-9230-4644-BE06-4DCC9B9D253E}"/>
                </a:ext>
              </a:extLst>
            </xdr:cNvPr>
            <xdr:cNvGrpSpPr/>
          </xdr:nvGrpSpPr>
          <xdr:grpSpPr>
            <a:xfrm>
              <a:off x="1743651" y="3094862"/>
              <a:ext cx="324687" cy="190299"/>
              <a:chOff x="6257925" y="3439792"/>
              <a:chExt cx="324687" cy="180784"/>
            </a:xfrm>
          </xdr:grpSpPr>
          <xdr:pic>
            <xdr:nvPicPr>
              <xdr:cNvPr id="295" name="Graphic 294" descr="Oil Barrel with solid fill">
                <a:extLst>
                  <a:ext uri="{FF2B5EF4-FFF2-40B4-BE49-F238E27FC236}">
                    <a16:creationId xmlns:a16="http://schemas.microsoft.com/office/drawing/2014/main" id="{2A7BA311-68B5-4E33-950F-76D2F6CFD85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296" name="Graphic 295" descr="Oil Barrel with solid fill">
                <a:extLst>
                  <a:ext uri="{FF2B5EF4-FFF2-40B4-BE49-F238E27FC236}">
                    <a16:creationId xmlns:a16="http://schemas.microsoft.com/office/drawing/2014/main" id="{364BE0BC-F070-4E0F-B84E-C39B6D1BA8A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253" name="Graphic 252" descr="Radioactive with solid fill">
              <a:extLst>
                <a:ext uri="{FF2B5EF4-FFF2-40B4-BE49-F238E27FC236}">
                  <a16:creationId xmlns:a16="http://schemas.microsoft.com/office/drawing/2014/main" id="{061FF791-7C91-41FB-A1CB-A19366C684C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254" name="Group 253">
              <a:extLst>
                <a:ext uri="{FF2B5EF4-FFF2-40B4-BE49-F238E27FC236}">
                  <a16:creationId xmlns:a16="http://schemas.microsoft.com/office/drawing/2014/main" id="{2EB4A0E3-1DA2-425F-842E-3635D636B559}"/>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292" name="Freeform: Shape 291">
                <a:extLst>
                  <a:ext uri="{FF2B5EF4-FFF2-40B4-BE49-F238E27FC236}">
                    <a16:creationId xmlns:a16="http://schemas.microsoft.com/office/drawing/2014/main" id="{DA474B0C-F5EB-4166-A183-0EF9F09CD622}"/>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293" name="Freeform: Shape 292">
                <a:extLst>
                  <a:ext uri="{FF2B5EF4-FFF2-40B4-BE49-F238E27FC236}">
                    <a16:creationId xmlns:a16="http://schemas.microsoft.com/office/drawing/2014/main" id="{7DD4CECC-3D03-4A51-8D26-C1311FABDBAB}"/>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294" name="Freeform: Shape 293">
                <a:extLst>
                  <a:ext uri="{FF2B5EF4-FFF2-40B4-BE49-F238E27FC236}">
                    <a16:creationId xmlns:a16="http://schemas.microsoft.com/office/drawing/2014/main" id="{DF04A4F2-1225-48C7-9E95-1F5B2B494CB9}"/>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255" name="Group 254">
              <a:extLst>
                <a:ext uri="{FF2B5EF4-FFF2-40B4-BE49-F238E27FC236}">
                  <a16:creationId xmlns:a16="http://schemas.microsoft.com/office/drawing/2014/main" id="{8957BD8F-76BF-47B0-9B12-4777C69F4846}"/>
                </a:ext>
              </a:extLst>
            </xdr:cNvPr>
            <xdr:cNvGrpSpPr/>
          </xdr:nvGrpSpPr>
          <xdr:grpSpPr>
            <a:xfrm>
              <a:off x="1641671" y="3850936"/>
              <a:ext cx="572170" cy="209156"/>
              <a:chOff x="1576728" y="6574220"/>
              <a:chExt cx="572170" cy="209156"/>
            </a:xfrm>
          </xdr:grpSpPr>
          <xdr:pic>
            <xdr:nvPicPr>
              <xdr:cNvPr id="260" name="Picture 259" descr="Outline geothermal energy icon isolated black Vector Image">
                <a:extLst>
                  <a:ext uri="{FF2B5EF4-FFF2-40B4-BE49-F238E27FC236}">
                    <a16:creationId xmlns:a16="http://schemas.microsoft.com/office/drawing/2014/main" id="{96B38BB7-F63A-45A1-978E-1DA18E468337}"/>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261" name="Group 260">
                <a:extLst>
                  <a:ext uri="{FF2B5EF4-FFF2-40B4-BE49-F238E27FC236}">
                    <a16:creationId xmlns:a16="http://schemas.microsoft.com/office/drawing/2014/main" id="{9CBA53D6-430B-4254-8D20-3116BF9BB9BB}"/>
                  </a:ext>
                </a:extLst>
              </xdr:cNvPr>
              <xdr:cNvGrpSpPr/>
            </xdr:nvGrpSpPr>
            <xdr:grpSpPr>
              <a:xfrm>
                <a:off x="1576728" y="6605260"/>
                <a:ext cx="139401" cy="164013"/>
                <a:chOff x="6140932" y="3337168"/>
                <a:chExt cx="752033" cy="877177"/>
              </a:xfrm>
            </xdr:grpSpPr>
            <xdr:sp macro="" textlink="">
              <xdr:nvSpPr>
                <xdr:cNvPr id="282" name="Freeform: Shape 281">
                  <a:extLst>
                    <a:ext uri="{FF2B5EF4-FFF2-40B4-BE49-F238E27FC236}">
                      <a16:creationId xmlns:a16="http://schemas.microsoft.com/office/drawing/2014/main" id="{2FA7C3D1-0D8A-4763-8B0C-704711F5D52E}"/>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3" name="Freeform: Shape 282">
                  <a:extLst>
                    <a:ext uri="{FF2B5EF4-FFF2-40B4-BE49-F238E27FC236}">
                      <a16:creationId xmlns:a16="http://schemas.microsoft.com/office/drawing/2014/main" id="{826DC50B-C151-46EC-83D8-FDB0F2789B4A}"/>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4" name="Freeform: Shape 283">
                  <a:extLst>
                    <a:ext uri="{FF2B5EF4-FFF2-40B4-BE49-F238E27FC236}">
                      <a16:creationId xmlns:a16="http://schemas.microsoft.com/office/drawing/2014/main" id="{C853220C-8056-4E3F-BB43-0003FB084C0E}"/>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5" name="Freeform: Shape 284">
                  <a:extLst>
                    <a:ext uri="{FF2B5EF4-FFF2-40B4-BE49-F238E27FC236}">
                      <a16:creationId xmlns:a16="http://schemas.microsoft.com/office/drawing/2014/main" id="{1FCE96BC-32A7-4067-8C87-8DA16E0C4507}"/>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6" name="Freeform: Shape 285">
                  <a:extLst>
                    <a:ext uri="{FF2B5EF4-FFF2-40B4-BE49-F238E27FC236}">
                      <a16:creationId xmlns:a16="http://schemas.microsoft.com/office/drawing/2014/main" id="{D6C9C124-003E-40C6-A957-930F39B2017A}"/>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7" name="Freeform: Shape 286">
                  <a:extLst>
                    <a:ext uri="{FF2B5EF4-FFF2-40B4-BE49-F238E27FC236}">
                      <a16:creationId xmlns:a16="http://schemas.microsoft.com/office/drawing/2014/main" id="{FB75BAE0-C910-44EE-BB44-D9C39CDFEF6D}"/>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8" name="Freeform: Shape 287">
                  <a:extLst>
                    <a:ext uri="{FF2B5EF4-FFF2-40B4-BE49-F238E27FC236}">
                      <a16:creationId xmlns:a16="http://schemas.microsoft.com/office/drawing/2014/main" id="{C602C8ED-BF6A-4C2B-81D6-DEBAE422A22B}"/>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9" name="Freeform: Shape 288">
                  <a:extLst>
                    <a:ext uri="{FF2B5EF4-FFF2-40B4-BE49-F238E27FC236}">
                      <a16:creationId xmlns:a16="http://schemas.microsoft.com/office/drawing/2014/main" id="{05A4AA7B-8153-4499-8F5A-EDCABF71AD08}"/>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90" name="Freeform: Shape 289">
                  <a:extLst>
                    <a:ext uri="{FF2B5EF4-FFF2-40B4-BE49-F238E27FC236}">
                      <a16:creationId xmlns:a16="http://schemas.microsoft.com/office/drawing/2014/main" id="{85C136BB-A781-4E99-BEEF-3231403056F4}"/>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91" name="Freeform: Shape 290">
                  <a:extLst>
                    <a:ext uri="{FF2B5EF4-FFF2-40B4-BE49-F238E27FC236}">
                      <a16:creationId xmlns:a16="http://schemas.microsoft.com/office/drawing/2014/main" id="{F04AEFA0-E774-4919-86EA-208011EE9AB5}"/>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262" name="Group 261">
                <a:extLst>
                  <a:ext uri="{FF2B5EF4-FFF2-40B4-BE49-F238E27FC236}">
                    <a16:creationId xmlns:a16="http://schemas.microsoft.com/office/drawing/2014/main" id="{C40BCE8E-80AF-419B-986B-C862700E927C}"/>
                  </a:ext>
                </a:extLst>
              </xdr:cNvPr>
              <xdr:cNvGrpSpPr/>
            </xdr:nvGrpSpPr>
            <xdr:grpSpPr>
              <a:xfrm>
                <a:off x="1744225" y="6590247"/>
                <a:ext cx="172680" cy="169356"/>
                <a:chOff x="5246544" y="2661039"/>
                <a:chExt cx="528834" cy="505485"/>
              </a:xfrm>
            </xdr:grpSpPr>
            <xdr:sp macro="" textlink="">
              <xdr:nvSpPr>
                <xdr:cNvPr id="263" name="Freeform: Shape 262">
                  <a:extLst>
                    <a:ext uri="{FF2B5EF4-FFF2-40B4-BE49-F238E27FC236}">
                      <a16:creationId xmlns:a16="http://schemas.microsoft.com/office/drawing/2014/main" id="{BCE95DBF-03EB-41E4-9310-CBD52DBA6F25}"/>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4" name="Freeform: Shape 263">
                  <a:extLst>
                    <a:ext uri="{FF2B5EF4-FFF2-40B4-BE49-F238E27FC236}">
                      <a16:creationId xmlns:a16="http://schemas.microsoft.com/office/drawing/2014/main" id="{1FD813B9-343D-4F2B-82FD-36F498AE5CAE}"/>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5" name="Freeform: Shape 264">
                  <a:extLst>
                    <a:ext uri="{FF2B5EF4-FFF2-40B4-BE49-F238E27FC236}">
                      <a16:creationId xmlns:a16="http://schemas.microsoft.com/office/drawing/2014/main" id="{8C92C111-18A3-4C40-B67D-160065A1D8CB}"/>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6" name="Freeform: Shape 265">
                  <a:extLst>
                    <a:ext uri="{FF2B5EF4-FFF2-40B4-BE49-F238E27FC236}">
                      <a16:creationId xmlns:a16="http://schemas.microsoft.com/office/drawing/2014/main" id="{8A76F47A-B5C1-403A-A3A3-B8A81D0E80A3}"/>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7" name="Freeform: Shape 266">
                  <a:extLst>
                    <a:ext uri="{FF2B5EF4-FFF2-40B4-BE49-F238E27FC236}">
                      <a16:creationId xmlns:a16="http://schemas.microsoft.com/office/drawing/2014/main" id="{BAAC765C-178C-4C11-9848-4FEC69850D2B}"/>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8" name="Freeform: Shape 267">
                  <a:extLst>
                    <a:ext uri="{FF2B5EF4-FFF2-40B4-BE49-F238E27FC236}">
                      <a16:creationId xmlns:a16="http://schemas.microsoft.com/office/drawing/2014/main" id="{DE6DE0BB-9881-4AB4-BF08-178F72A25BD9}"/>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9" name="Freeform: Shape 268">
                  <a:extLst>
                    <a:ext uri="{FF2B5EF4-FFF2-40B4-BE49-F238E27FC236}">
                      <a16:creationId xmlns:a16="http://schemas.microsoft.com/office/drawing/2014/main" id="{D0A57CCF-C1AA-4A68-B46F-76310F90BBD9}"/>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0" name="Freeform: Shape 269">
                  <a:extLst>
                    <a:ext uri="{FF2B5EF4-FFF2-40B4-BE49-F238E27FC236}">
                      <a16:creationId xmlns:a16="http://schemas.microsoft.com/office/drawing/2014/main" id="{5C432E59-C744-4BD9-95B8-D1693CDB2348}"/>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1" name="Freeform: Shape 270">
                  <a:extLst>
                    <a:ext uri="{FF2B5EF4-FFF2-40B4-BE49-F238E27FC236}">
                      <a16:creationId xmlns:a16="http://schemas.microsoft.com/office/drawing/2014/main" id="{9209CE74-1989-4F1D-8053-758AC744894D}"/>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2" name="Freeform: Shape 271">
                  <a:extLst>
                    <a:ext uri="{FF2B5EF4-FFF2-40B4-BE49-F238E27FC236}">
                      <a16:creationId xmlns:a16="http://schemas.microsoft.com/office/drawing/2014/main" id="{1F7FCCE9-EAEA-461F-9B8E-15C21661C65C}"/>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3" name="Freeform: Shape 272">
                  <a:extLst>
                    <a:ext uri="{FF2B5EF4-FFF2-40B4-BE49-F238E27FC236}">
                      <a16:creationId xmlns:a16="http://schemas.microsoft.com/office/drawing/2014/main" id="{C53C6F2B-19FA-4196-BD0D-FE567689439A}"/>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4" name="Freeform: Shape 273">
                  <a:extLst>
                    <a:ext uri="{FF2B5EF4-FFF2-40B4-BE49-F238E27FC236}">
                      <a16:creationId xmlns:a16="http://schemas.microsoft.com/office/drawing/2014/main" id="{152672EC-5EFE-4E15-AE96-456113A25DE5}"/>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5" name="Freeform: Shape 274">
                  <a:extLst>
                    <a:ext uri="{FF2B5EF4-FFF2-40B4-BE49-F238E27FC236}">
                      <a16:creationId xmlns:a16="http://schemas.microsoft.com/office/drawing/2014/main" id="{E31C6442-B381-4180-AEF9-29CEE72A7831}"/>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6" name="Freeform: Shape 275">
                  <a:extLst>
                    <a:ext uri="{FF2B5EF4-FFF2-40B4-BE49-F238E27FC236}">
                      <a16:creationId xmlns:a16="http://schemas.microsoft.com/office/drawing/2014/main" id="{27606E10-A523-49D0-8E4A-A2B27160630C}"/>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7" name="Freeform: Shape 276">
                  <a:extLst>
                    <a:ext uri="{FF2B5EF4-FFF2-40B4-BE49-F238E27FC236}">
                      <a16:creationId xmlns:a16="http://schemas.microsoft.com/office/drawing/2014/main" id="{447042AC-F2CA-414F-ADC0-E0BF20D45A70}"/>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8" name="Freeform: Shape 277">
                  <a:extLst>
                    <a:ext uri="{FF2B5EF4-FFF2-40B4-BE49-F238E27FC236}">
                      <a16:creationId xmlns:a16="http://schemas.microsoft.com/office/drawing/2014/main" id="{C71B56E1-45DB-4192-8A04-924A3A0C1A07}"/>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9" name="Freeform: Shape 278">
                  <a:extLst>
                    <a:ext uri="{FF2B5EF4-FFF2-40B4-BE49-F238E27FC236}">
                      <a16:creationId xmlns:a16="http://schemas.microsoft.com/office/drawing/2014/main" id="{BEBABEE8-04D3-4590-B711-AD7939501D54}"/>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0" name="Freeform: Shape 279">
                  <a:extLst>
                    <a:ext uri="{FF2B5EF4-FFF2-40B4-BE49-F238E27FC236}">
                      <a16:creationId xmlns:a16="http://schemas.microsoft.com/office/drawing/2014/main" id="{52C77A2A-2772-40C2-B71C-0D3F0B01D14F}"/>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1" name="Freeform: Shape 280">
                  <a:extLst>
                    <a:ext uri="{FF2B5EF4-FFF2-40B4-BE49-F238E27FC236}">
                      <a16:creationId xmlns:a16="http://schemas.microsoft.com/office/drawing/2014/main" id="{6F78D643-B4C0-48CC-BC22-479830794E94}"/>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256" name="Graphic 2" descr="Fir tree">
              <a:extLst>
                <a:ext uri="{FF2B5EF4-FFF2-40B4-BE49-F238E27FC236}">
                  <a16:creationId xmlns:a16="http://schemas.microsoft.com/office/drawing/2014/main" id="{BED1CD36-CCD5-4C58-802B-BDE428357644}"/>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257" name="Group 256">
              <a:extLst>
                <a:ext uri="{FF2B5EF4-FFF2-40B4-BE49-F238E27FC236}">
                  <a16:creationId xmlns:a16="http://schemas.microsoft.com/office/drawing/2014/main" id="{2D3D0556-A109-4519-9A25-71078D4A5AEF}"/>
                </a:ext>
              </a:extLst>
            </xdr:cNvPr>
            <xdr:cNvGrpSpPr/>
          </xdr:nvGrpSpPr>
          <xdr:grpSpPr>
            <a:xfrm>
              <a:off x="1795937" y="2920347"/>
              <a:ext cx="234619" cy="153814"/>
              <a:chOff x="1834903" y="4357756"/>
              <a:chExt cx="234619" cy="153814"/>
            </a:xfrm>
          </xdr:grpSpPr>
          <xdr:pic>
            <xdr:nvPicPr>
              <xdr:cNvPr id="258" name="Graphic 257" descr="Deciduous tree with solid fill">
                <a:extLst>
                  <a:ext uri="{FF2B5EF4-FFF2-40B4-BE49-F238E27FC236}">
                    <a16:creationId xmlns:a16="http://schemas.microsoft.com/office/drawing/2014/main" id="{1616EBC5-8397-4164-B3FF-3DCACD8EB50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259" name="Graphic 258" descr="Deciduous tree with solid fill">
                <a:extLst>
                  <a:ext uri="{FF2B5EF4-FFF2-40B4-BE49-F238E27FC236}">
                    <a16:creationId xmlns:a16="http://schemas.microsoft.com/office/drawing/2014/main" id="{17D625D8-FBBB-46CE-A70A-1B04B679542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xdr:from>
      <xdr:col>26</xdr:col>
      <xdr:colOff>68118</xdr:colOff>
      <xdr:row>10</xdr:row>
      <xdr:rowOff>178666</xdr:rowOff>
    </xdr:from>
    <xdr:to>
      <xdr:col>27</xdr:col>
      <xdr:colOff>152204</xdr:colOff>
      <xdr:row>19</xdr:row>
      <xdr:rowOff>182995</xdr:rowOff>
    </xdr:to>
    <xdr:grpSp>
      <xdr:nvGrpSpPr>
        <xdr:cNvPr id="297" name="Group 296">
          <a:extLst>
            <a:ext uri="{FF2B5EF4-FFF2-40B4-BE49-F238E27FC236}">
              <a16:creationId xmlns:a16="http://schemas.microsoft.com/office/drawing/2014/main" id="{0B224254-59B7-45F7-82A5-6D88AA5164DD}"/>
            </a:ext>
          </a:extLst>
        </xdr:cNvPr>
        <xdr:cNvGrpSpPr/>
      </xdr:nvGrpSpPr>
      <xdr:grpSpPr>
        <a:xfrm>
          <a:off x="21975618" y="2655166"/>
          <a:ext cx="560336" cy="1718829"/>
          <a:chOff x="1641671" y="2710297"/>
          <a:chExt cx="572170" cy="1718829"/>
        </a:xfrm>
      </xdr:grpSpPr>
      <xdr:pic>
        <xdr:nvPicPr>
          <xdr:cNvPr id="298" name="Picture 297">
            <a:extLst>
              <a:ext uri="{FF2B5EF4-FFF2-40B4-BE49-F238E27FC236}">
                <a16:creationId xmlns:a16="http://schemas.microsoft.com/office/drawing/2014/main" id="{DFAB03A0-0107-4D78-B558-0220EEB3BF6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9" name="Graphic 4" descr="Sustainability">
            <a:extLst>
              <a:ext uri="{FF2B5EF4-FFF2-40B4-BE49-F238E27FC236}">
                <a16:creationId xmlns:a16="http://schemas.microsoft.com/office/drawing/2014/main" id="{CCB2B80D-33AC-4501-9968-A3E942F7F7A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300" name="Group 299">
            <a:extLst>
              <a:ext uri="{FF2B5EF4-FFF2-40B4-BE49-F238E27FC236}">
                <a16:creationId xmlns:a16="http://schemas.microsoft.com/office/drawing/2014/main" id="{07F4C1A7-E43A-4A62-80A0-CCD6D90B83D1}"/>
              </a:ext>
            </a:extLst>
          </xdr:cNvPr>
          <xdr:cNvGrpSpPr/>
        </xdr:nvGrpSpPr>
        <xdr:grpSpPr>
          <a:xfrm>
            <a:off x="1641671" y="2920347"/>
            <a:ext cx="572170" cy="1139745"/>
            <a:chOff x="1641671" y="2920347"/>
            <a:chExt cx="572170" cy="1139745"/>
          </a:xfrm>
        </xdr:grpSpPr>
        <xdr:grpSp>
          <xdr:nvGrpSpPr>
            <xdr:cNvPr id="301" name="Group 300">
              <a:extLst>
                <a:ext uri="{FF2B5EF4-FFF2-40B4-BE49-F238E27FC236}">
                  <a16:creationId xmlns:a16="http://schemas.microsoft.com/office/drawing/2014/main" id="{E5D28023-DDF6-436A-869D-F2CD603C7DF1}"/>
                </a:ext>
              </a:extLst>
            </xdr:cNvPr>
            <xdr:cNvGrpSpPr/>
          </xdr:nvGrpSpPr>
          <xdr:grpSpPr>
            <a:xfrm>
              <a:off x="1743651" y="3094862"/>
              <a:ext cx="324687" cy="190299"/>
              <a:chOff x="6257925" y="3439792"/>
              <a:chExt cx="324687" cy="180784"/>
            </a:xfrm>
          </xdr:grpSpPr>
          <xdr:pic>
            <xdr:nvPicPr>
              <xdr:cNvPr id="344" name="Graphic 343" descr="Oil Barrel with solid fill">
                <a:extLst>
                  <a:ext uri="{FF2B5EF4-FFF2-40B4-BE49-F238E27FC236}">
                    <a16:creationId xmlns:a16="http://schemas.microsoft.com/office/drawing/2014/main" id="{790BBFEB-4C58-4193-B6CF-6BCE4659057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345" name="Graphic 344" descr="Oil Barrel with solid fill">
                <a:extLst>
                  <a:ext uri="{FF2B5EF4-FFF2-40B4-BE49-F238E27FC236}">
                    <a16:creationId xmlns:a16="http://schemas.microsoft.com/office/drawing/2014/main" id="{8D263C49-C720-419A-82EA-CA18891E4BC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302" name="Graphic 301" descr="Radioactive with solid fill">
              <a:extLst>
                <a:ext uri="{FF2B5EF4-FFF2-40B4-BE49-F238E27FC236}">
                  <a16:creationId xmlns:a16="http://schemas.microsoft.com/office/drawing/2014/main" id="{E3F92F89-84B2-4D89-8779-5BA8FFC4986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303" name="Group 302">
              <a:extLst>
                <a:ext uri="{FF2B5EF4-FFF2-40B4-BE49-F238E27FC236}">
                  <a16:creationId xmlns:a16="http://schemas.microsoft.com/office/drawing/2014/main" id="{093459BE-0847-4960-B66C-ECB8756BC59F}"/>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341" name="Freeform: Shape 340">
                <a:extLst>
                  <a:ext uri="{FF2B5EF4-FFF2-40B4-BE49-F238E27FC236}">
                    <a16:creationId xmlns:a16="http://schemas.microsoft.com/office/drawing/2014/main" id="{E5261B46-61DE-4856-AA48-4A1E67C74020}"/>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342" name="Freeform: Shape 341">
                <a:extLst>
                  <a:ext uri="{FF2B5EF4-FFF2-40B4-BE49-F238E27FC236}">
                    <a16:creationId xmlns:a16="http://schemas.microsoft.com/office/drawing/2014/main" id="{469CEAB4-2AA1-4869-809E-F31FBE94A480}"/>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343" name="Freeform: Shape 342">
                <a:extLst>
                  <a:ext uri="{FF2B5EF4-FFF2-40B4-BE49-F238E27FC236}">
                    <a16:creationId xmlns:a16="http://schemas.microsoft.com/office/drawing/2014/main" id="{E4BF43BC-242E-4C61-82ED-0074DFF95AFC}"/>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304" name="Group 303">
              <a:extLst>
                <a:ext uri="{FF2B5EF4-FFF2-40B4-BE49-F238E27FC236}">
                  <a16:creationId xmlns:a16="http://schemas.microsoft.com/office/drawing/2014/main" id="{D0928E96-1640-412C-9446-BA6CA5A83EA3}"/>
                </a:ext>
              </a:extLst>
            </xdr:cNvPr>
            <xdr:cNvGrpSpPr/>
          </xdr:nvGrpSpPr>
          <xdr:grpSpPr>
            <a:xfrm>
              <a:off x="1641671" y="3850936"/>
              <a:ext cx="572170" cy="209156"/>
              <a:chOff x="1576728" y="6574220"/>
              <a:chExt cx="572170" cy="209156"/>
            </a:xfrm>
          </xdr:grpSpPr>
          <xdr:pic>
            <xdr:nvPicPr>
              <xdr:cNvPr id="309" name="Picture 308" descr="Outline geothermal energy icon isolated black Vector Image">
                <a:extLst>
                  <a:ext uri="{FF2B5EF4-FFF2-40B4-BE49-F238E27FC236}">
                    <a16:creationId xmlns:a16="http://schemas.microsoft.com/office/drawing/2014/main" id="{227AEC2B-CD0C-4E08-8E23-EB195A474C9E}"/>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310" name="Group 309">
                <a:extLst>
                  <a:ext uri="{FF2B5EF4-FFF2-40B4-BE49-F238E27FC236}">
                    <a16:creationId xmlns:a16="http://schemas.microsoft.com/office/drawing/2014/main" id="{76DC44F0-ED67-4C13-A224-93C96898E406}"/>
                  </a:ext>
                </a:extLst>
              </xdr:cNvPr>
              <xdr:cNvGrpSpPr/>
            </xdr:nvGrpSpPr>
            <xdr:grpSpPr>
              <a:xfrm>
                <a:off x="1576728" y="6605260"/>
                <a:ext cx="139401" cy="164013"/>
                <a:chOff x="6140932" y="3337168"/>
                <a:chExt cx="752033" cy="877177"/>
              </a:xfrm>
            </xdr:grpSpPr>
            <xdr:sp macro="" textlink="">
              <xdr:nvSpPr>
                <xdr:cNvPr id="331" name="Freeform: Shape 330">
                  <a:extLst>
                    <a:ext uri="{FF2B5EF4-FFF2-40B4-BE49-F238E27FC236}">
                      <a16:creationId xmlns:a16="http://schemas.microsoft.com/office/drawing/2014/main" id="{C5F8A636-EA28-4CCB-90CF-F98E64151210}"/>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2" name="Freeform: Shape 331">
                  <a:extLst>
                    <a:ext uri="{FF2B5EF4-FFF2-40B4-BE49-F238E27FC236}">
                      <a16:creationId xmlns:a16="http://schemas.microsoft.com/office/drawing/2014/main" id="{E4EE8B66-0A2A-483A-819B-D8B3DD61862E}"/>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3" name="Freeform: Shape 332">
                  <a:extLst>
                    <a:ext uri="{FF2B5EF4-FFF2-40B4-BE49-F238E27FC236}">
                      <a16:creationId xmlns:a16="http://schemas.microsoft.com/office/drawing/2014/main" id="{04771EF7-A4B2-48FE-A983-A723D637E6DB}"/>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4" name="Freeform: Shape 333">
                  <a:extLst>
                    <a:ext uri="{FF2B5EF4-FFF2-40B4-BE49-F238E27FC236}">
                      <a16:creationId xmlns:a16="http://schemas.microsoft.com/office/drawing/2014/main" id="{FA30EB31-E5AE-47E5-AC96-EFEBB9C51CDA}"/>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5" name="Freeform: Shape 334">
                  <a:extLst>
                    <a:ext uri="{FF2B5EF4-FFF2-40B4-BE49-F238E27FC236}">
                      <a16:creationId xmlns:a16="http://schemas.microsoft.com/office/drawing/2014/main" id="{4755D927-E3E3-44C7-BD56-EA52A0C9CF17}"/>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6" name="Freeform: Shape 335">
                  <a:extLst>
                    <a:ext uri="{FF2B5EF4-FFF2-40B4-BE49-F238E27FC236}">
                      <a16:creationId xmlns:a16="http://schemas.microsoft.com/office/drawing/2014/main" id="{C0380179-A704-4EFD-A577-0A774515DBC7}"/>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7" name="Freeform: Shape 336">
                  <a:extLst>
                    <a:ext uri="{FF2B5EF4-FFF2-40B4-BE49-F238E27FC236}">
                      <a16:creationId xmlns:a16="http://schemas.microsoft.com/office/drawing/2014/main" id="{47C3C501-239E-41D3-81DB-AB7F30357D46}"/>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8" name="Freeform: Shape 337">
                  <a:extLst>
                    <a:ext uri="{FF2B5EF4-FFF2-40B4-BE49-F238E27FC236}">
                      <a16:creationId xmlns:a16="http://schemas.microsoft.com/office/drawing/2014/main" id="{EB672725-D2AB-498F-8305-740B0116FB5E}"/>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9" name="Freeform: Shape 338">
                  <a:extLst>
                    <a:ext uri="{FF2B5EF4-FFF2-40B4-BE49-F238E27FC236}">
                      <a16:creationId xmlns:a16="http://schemas.microsoft.com/office/drawing/2014/main" id="{1B5B25CF-B53A-4BA3-BB7E-A5505AE10E3F}"/>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40" name="Freeform: Shape 339">
                  <a:extLst>
                    <a:ext uri="{FF2B5EF4-FFF2-40B4-BE49-F238E27FC236}">
                      <a16:creationId xmlns:a16="http://schemas.microsoft.com/office/drawing/2014/main" id="{9BF446CA-E19A-43FA-9265-98F383A2F61A}"/>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311" name="Group 310">
                <a:extLst>
                  <a:ext uri="{FF2B5EF4-FFF2-40B4-BE49-F238E27FC236}">
                    <a16:creationId xmlns:a16="http://schemas.microsoft.com/office/drawing/2014/main" id="{8E5E2842-ABF2-493B-9880-685EDCA92958}"/>
                  </a:ext>
                </a:extLst>
              </xdr:cNvPr>
              <xdr:cNvGrpSpPr/>
            </xdr:nvGrpSpPr>
            <xdr:grpSpPr>
              <a:xfrm>
                <a:off x="1744225" y="6590247"/>
                <a:ext cx="172680" cy="169356"/>
                <a:chOff x="5246544" y="2661039"/>
                <a:chExt cx="528834" cy="505485"/>
              </a:xfrm>
            </xdr:grpSpPr>
            <xdr:sp macro="" textlink="">
              <xdr:nvSpPr>
                <xdr:cNvPr id="312" name="Freeform: Shape 311">
                  <a:extLst>
                    <a:ext uri="{FF2B5EF4-FFF2-40B4-BE49-F238E27FC236}">
                      <a16:creationId xmlns:a16="http://schemas.microsoft.com/office/drawing/2014/main" id="{12A684E4-1EF8-4B5D-A802-150E64F2AEF7}"/>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3" name="Freeform: Shape 312">
                  <a:extLst>
                    <a:ext uri="{FF2B5EF4-FFF2-40B4-BE49-F238E27FC236}">
                      <a16:creationId xmlns:a16="http://schemas.microsoft.com/office/drawing/2014/main" id="{63B02AEA-BBC0-4316-85F4-B664D7BF733F}"/>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4" name="Freeform: Shape 313">
                  <a:extLst>
                    <a:ext uri="{FF2B5EF4-FFF2-40B4-BE49-F238E27FC236}">
                      <a16:creationId xmlns:a16="http://schemas.microsoft.com/office/drawing/2014/main" id="{BC92CC7A-DDEB-4BE5-AAB2-50B69DC64AB0}"/>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5" name="Freeform: Shape 314">
                  <a:extLst>
                    <a:ext uri="{FF2B5EF4-FFF2-40B4-BE49-F238E27FC236}">
                      <a16:creationId xmlns:a16="http://schemas.microsoft.com/office/drawing/2014/main" id="{7A7F73E0-7A46-4A92-B32D-120F13549CE0}"/>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6" name="Freeform: Shape 315">
                  <a:extLst>
                    <a:ext uri="{FF2B5EF4-FFF2-40B4-BE49-F238E27FC236}">
                      <a16:creationId xmlns:a16="http://schemas.microsoft.com/office/drawing/2014/main" id="{8E3EF61D-7BA9-4C24-92AF-9CEEF9B55FC4}"/>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7" name="Freeform: Shape 316">
                  <a:extLst>
                    <a:ext uri="{FF2B5EF4-FFF2-40B4-BE49-F238E27FC236}">
                      <a16:creationId xmlns:a16="http://schemas.microsoft.com/office/drawing/2014/main" id="{B972291A-BF3A-4D41-AA40-805A8F76D699}"/>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8" name="Freeform: Shape 317">
                  <a:extLst>
                    <a:ext uri="{FF2B5EF4-FFF2-40B4-BE49-F238E27FC236}">
                      <a16:creationId xmlns:a16="http://schemas.microsoft.com/office/drawing/2014/main" id="{E88A300D-DE58-4C00-999B-ED2F8AF3831D}"/>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9" name="Freeform: Shape 318">
                  <a:extLst>
                    <a:ext uri="{FF2B5EF4-FFF2-40B4-BE49-F238E27FC236}">
                      <a16:creationId xmlns:a16="http://schemas.microsoft.com/office/drawing/2014/main" id="{4C6632CD-DB1A-4555-8ECF-116109975C8D}"/>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0" name="Freeform: Shape 319">
                  <a:extLst>
                    <a:ext uri="{FF2B5EF4-FFF2-40B4-BE49-F238E27FC236}">
                      <a16:creationId xmlns:a16="http://schemas.microsoft.com/office/drawing/2014/main" id="{80CC07B1-FB64-4482-80C2-4DE826EA01C0}"/>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1" name="Freeform: Shape 320">
                  <a:extLst>
                    <a:ext uri="{FF2B5EF4-FFF2-40B4-BE49-F238E27FC236}">
                      <a16:creationId xmlns:a16="http://schemas.microsoft.com/office/drawing/2014/main" id="{59F441AC-1B71-49A2-ABF0-68C64E171273}"/>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2" name="Freeform: Shape 321">
                  <a:extLst>
                    <a:ext uri="{FF2B5EF4-FFF2-40B4-BE49-F238E27FC236}">
                      <a16:creationId xmlns:a16="http://schemas.microsoft.com/office/drawing/2014/main" id="{DBB476CE-4D51-41E1-A278-490A9B6C96B9}"/>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3" name="Freeform: Shape 322">
                  <a:extLst>
                    <a:ext uri="{FF2B5EF4-FFF2-40B4-BE49-F238E27FC236}">
                      <a16:creationId xmlns:a16="http://schemas.microsoft.com/office/drawing/2014/main" id="{451250A9-F82C-4130-B02E-71E4EF3819CB}"/>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4" name="Freeform: Shape 323">
                  <a:extLst>
                    <a:ext uri="{FF2B5EF4-FFF2-40B4-BE49-F238E27FC236}">
                      <a16:creationId xmlns:a16="http://schemas.microsoft.com/office/drawing/2014/main" id="{6D2D5DFF-1D3A-44A7-B821-9B98E2A32AF5}"/>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5" name="Freeform: Shape 324">
                  <a:extLst>
                    <a:ext uri="{FF2B5EF4-FFF2-40B4-BE49-F238E27FC236}">
                      <a16:creationId xmlns:a16="http://schemas.microsoft.com/office/drawing/2014/main" id="{AD76A553-B341-4EEC-B863-055AAEA601DF}"/>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6" name="Freeform: Shape 325">
                  <a:extLst>
                    <a:ext uri="{FF2B5EF4-FFF2-40B4-BE49-F238E27FC236}">
                      <a16:creationId xmlns:a16="http://schemas.microsoft.com/office/drawing/2014/main" id="{A1D49943-86DE-4E8B-B923-CDC1F0EBBB4B}"/>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7" name="Freeform: Shape 326">
                  <a:extLst>
                    <a:ext uri="{FF2B5EF4-FFF2-40B4-BE49-F238E27FC236}">
                      <a16:creationId xmlns:a16="http://schemas.microsoft.com/office/drawing/2014/main" id="{FF39575D-3C64-432D-8C4E-1ADFCF4C19EE}"/>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8" name="Freeform: Shape 327">
                  <a:extLst>
                    <a:ext uri="{FF2B5EF4-FFF2-40B4-BE49-F238E27FC236}">
                      <a16:creationId xmlns:a16="http://schemas.microsoft.com/office/drawing/2014/main" id="{A0C158BE-E3E4-4ED0-ACD5-701F427B91CF}"/>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9" name="Freeform: Shape 328">
                  <a:extLst>
                    <a:ext uri="{FF2B5EF4-FFF2-40B4-BE49-F238E27FC236}">
                      <a16:creationId xmlns:a16="http://schemas.microsoft.com/office/drawing/2014/main" id="{6D88BD4F-789C-4EC0-AAEC-88C11EBA14DA}"/>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0" name="Freeform: Shape 329">
                  <a:extLst>
                    <a:ext uri="{FF2B5EF4-FFF2-40B4-BE49-F238E27FC236}">
                      <a16:creationId xmlns:a16="http://schemas.microsoft.com/office/drawing/2014/main" id="{7E804D35-51D6-40F4-97C9-4F10C7C85075}"/>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305" name="Graphic 2" descr="Fir tree">
              <a:extLst>
                <a:ext uri="{FF2B5EF4-FFF2-40B4-BE49-F238E27FC236}">
                  <a16:creationId xmlns:a16="http://schemas.microsoft.com/office/drawing/2014/main" id="{24A1AC81-95C0-4CC1-8F71-915AA374C92C}"/>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306" name="Group 305">
              <a:extLst>
                <a:ext uri="{FF2B5EF4-FFF2-40B4-BE49-F238E27FC236}">
                  <a16:creationId xmlns:a16="http://schemas.microsoft.com/office/drawing/2014/main" id="{29EA4BB4-BB84-4F06-BE59-DC2BD3D9AD4D}"/>
                </a:ext>
              </a:extLst>
            </xdr:cNvPr>
            <xdr:cNvGrpSpPr/>
          </xdr:nvGrpSpPr>
          <xdr:grpSpPr>
            <a:xfrm>
              <a:off x="1795937" y="2920347"/>
              <a:ext cx="234619" cy="153814"/>
              <a:chOff x="1834903" y="4357756"/>
              <a:chExt cx="234619" cy="153814"/>
            </a:xfrm>
          </xdr:grpSpPr>
          <xdr:pic>
            <xdr:nvPicPr>
              <xdr:cNvPr id="307" name="Graphic 306" descr="Deciduous tree with solid fill">
                <a:extLst>
                  <a:ext uri="{FF2B5EF4-FFF2-40B4-BE49-F238E27FC236}">
                    <a16:creationId xmlns:a16="http://schemas.microsoft.com/office/drawing/2014/main" id="{9AED06E4-296B-4DE6-95E7-07809E7C1D0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308" name="Graphic 307" descr="Deciduous tree with solid fill">
                <a:extLst>
                  <a:ext uri="{FF2B5EF4-FFF2-40B4-BE49-F238E27FC236}">
                    <a16:creationId xmlns:a16="http://schemas.microsoft.com/office/drawing/2014/main" id="{821A300A-33DC-4959-87A1-AEF650C01DB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xdr:from>
      <xdr:col>31</xdr:col>
      <xdr:colOff>27132</xdr:colOff>
      <xdr:row>11</xdr:row>
      <xdr:rowOff>0</xdr:rowOff>
    </xdr:from>
    <xdr:to>
      <xdr:col>32</xdr:col>
      <xdr:colOff>120743</xdr:colOff>
      <xdr:row>20</xdr:row>
      <xdr:rowOff>7504</xdr:rowOff>
    </xdr:to>
    <xdr:grpSp>
      <xdr:nvGrpSpPr>
        <xdr:cNvPr id="346" name="Group 345">
          <a:extLst>
            <a:ext uri="{FF2B5EF4-FFF2-40B4-BE49-F238E27FC236}">
              <a16:creationId xmlns:a16="http://schemas.microsoft.com/office/drawing/2014/main" id="{A4DDA3B6-E1BF-4AE3-9FBB-4FA6521DD3E4}"/>
            </a:ext>
          </a:extLst>
        </xdr:cNvPr>
        <xdr:cNvGrpSpPr/>
      </xdr:nvGrpSpPr>
      <xdr:grpSpPr>
        <a:xfrm>
          <a:off x="26982882" y="2667000"/>
          <a:ext cx="569861" cy="1722004"/>
          <a:chOff x="1641671" y="2710297"/>
          <a:chExt cx="572170" cy="1718829"/>
        </a:xfrm>
      </xdr:grpSpPr>
      <xdr:pic>
        <xdr:nvPicPr>
          <xdr:cNvPr id="347" name="Picture 346">
            <a:extLst>
              <a:ext uri="{FF2B5EF4-FFF2-40B4-BE49-F238E27FC236}">
                <a16:creationId xmlns:a16="http://schemas.microsoft.com/office/drawing/2014/main" id="{974003C3-C3E1-4B43-AC6B-4761AD69664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8" name="Graphic 4" descr="Sustainability">
            <a:extLst>
              <a:ext uri="{FF2B5EF4-FFF2-40B4-BE49-F238E27FC236}">
                <a16:creationId xmlns:a16="http://schemas.microsoft.com/office/drawing/2014/main" id="{99BBD485-C673-449B-9E19-CC0A56A6A34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349" name="Group 348">
            <a:extLst>
              <a:ext uri="{FF2B5EF4-FFF2-40B4-BE49-F238E27FC236}">
                <a16:creationId xmlns:a16="http://schemas.microsoft.com/office/drawing/2014/main" id="{92D07DCB-ED45-40CB-AE91-DEFD793823C5}"/>
              </a:ext>
            </a:extLst>
          </xdr:cNvPr>
          <xdr:cNvGrpSpPr/>
        </xdr:nvGrpSpPr>
        <xdr:grpSpPr>
          <a:xfrm>
            <a:off x="1641671" y="2920347"/>
            <a:ext cx="572170" cy="1139745"/>
            <a:chOff x="1641671" y="2920347"/>
            <a:chExt cx="572170" cy="1139745"/>
          </a:xfrm>
        </xdr:grpSpPr>
        <xdr:grpSp>
          <xdr:nvGrpSpPr>
            <xdr:cNvPr id="350" name="Group 349">
              <a:extLst>
                <a:ext uri="{FF2B5EF4-FFF2-40B4-BE49-F238E27FC236}">
                  <a16:creationId xmlns:a16="http://schemas.microsoft.com/office/drawing/2014/main" id="{18001134-EC2E-4CF7-A476-915710ACE854}"/>
                </a:ext>
              </a:extLst>
            </xdr:cNvPr>
            <xdr:cNvGrpSpPr/>
          </xdr:nvGrpSpPr>
          <xdr:grpSpPr>
            <a:xfrm>
              <a:off x="1743651" y="3094862"/>
              <a:ext cx="324687" cy="190299"/>
              <a:chOff x="6257925" y="3439792"/>
              <a:chExt cx="324687" cy="180784"/>
            </a:xfrm>
          </xdr:grpSpPr>
          <xdr:pic>
            <xdr:nvPicPr>
              <xdr:cNvPr id="393" name="Graphic 392" descr="Oil Barrel with solid fill">
                <a:extLst>
                  <a:ext uri="{FF2B5EF4-FFF2-40B4-BE49-F238E27FC236}">
                    <a16:creationId xmlns:a16="http://schemas.microsoft.com/office/drawing/2014/main" id="{73C6A27D-3896-4058-9391-1A32A3E3BA8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394" name="Graphic 393" descr="Oil Barrel with solid fill">
                <a:extLst>
                  <a:ext uri="{FF2B5EF4-FFF2-40B4-BE49-F238E27FC236}">
                    <a16:creationId xmlns:a16="http://schemas.microsoft.com/office/drawing/2014/main" id="{0A993023-CFE9-43B9-AFCF-62FC49F600B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351" name="Graphic 350" descr="Radioactive with solid fill">
              <a:extLst>
                <a:ext uri="{FF2B5EF4-FFF2-40B4-BE49-F238E27FC236}">
                  <a16:creationId xmlns:a16="http://schemas.microsoft.com/office/drawing/2014/main" id="{46433BCF-7D65-4DE3-BFBE-7579EB90079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352" name="Group 351">
              <a:extLst>
                <a:ext uri="{FF2B5EF4-FFF2-40B4-BE49-F238E27FC236}">
                  <a16:creationId xmlns:a16="http://schemas.microsoft.com/office/drawing/2014/main" id="{B1177D00-9FF7-4218-9883-B956D7C5D0F0}"/>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390" name="Freeform: Shape 389">
                <a:extLst>
                  <a:ext uri="{FF2B5EF4-FFF2-40B4-BE49-F238E27FC236}">
                    <a16:creationId xmlns:a16="http://schemas.microsoft.com/office/drawing/2014/main" id="{C8A50784-EED6-408E-9C8C-93FE0DB0C0CA}"/>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391" name="Freeform: Shape 390">
                <a:extLst>
                  <a:ext uri="{FF2B5EF4-FFF2-40B4-BE49-F238E27FC236}">
                    <a16:creationId xmlns:a16="http://schemas.microsoft.com/office/drawing/2014/main" id="{BD2DA51D-B776-429E-B319-7E1A5EDDF58F}"/>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392" name="Freeform: Shape 391">
                <a:extLst>
                  <a:ext uri="{FF2B5EF4-FFF2-40B4-BE49-F238E27FC236}">
                    <a16:creationId xmlns:a16="http://schemas.microsoft.com/office/drawing/2014/main" id="{9F7212C5-41E1-4666-B111-F65C0E0DA62E}"/>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353" name="Group 352">
              <a:extLst>
                <a:ext uri="{FF2B5EF4-FFF2-40B4-BE49-F238E27FC236}">
                  <a16:creationId xmlns:a16="http://schemas.microsoft.com/office/drawing/2014/main" id="{32E838BF-5A14-4848-87AA-3EAF17C637C0}"/>
                </a:ext>
              </a:extLst>
            </xdr:cNvPr>
            <xdr:cNvGrpSpPr/>
          </xdr:nvGrpSpPr>
          <xdr:grpSpPr>
            <a:xfrm>
              <a:off x="1641671" y="3850936"/>
              <a:ext cx="572170" cy="209156"/>
              <a:chOff x="1576728" y="6574220"/>
              <a:chExt cx="572170" cy="209156"/>
            </a:xfrm>
          </xdr:grpSpPr>
          <xdr:pic>
            <xdr:nvPicPr>
              <xdr:cNvPr id="358" name="Picture 357" descr="Outline geothermal energy icon isolated black Vector Image">
                <a:extLst>
                  <a:ext uri="{FF2B5EF4-FFF2-40B4-BE49-F238E27FC236}">
                    <a16:creationId xmlns:a16="http://schemas.microsoft.com/office/drawing/2014/main" id="{96B204CC-1CDC-4362-A912-0B468F52132F}"/>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359" name="Group 358">
                <a:extLst>
                  <a:ext uri="{FF2B5EF4-FFF2-40B4-BE49-F238E27FC236}">
                    <a16:creationId xmlns:a16="http://schemas.microsoft.com/office/drawing/2014/main" id="{823E81E2-E02E-457E-B6C9-58015AEACBC8}"/>
                  </a:ext>
                </a:extLst>
              </xdr:cNvPr>
              <xdr:cNvGrpSpPr/>
            </xdr:nvGrpSpPr>
            <xdr:grpSpPr>
              <a:xfrm>
                <a:off x="1576728" y="6605260"/>
                <a:ext cx="139401" cy="164013"/>
                <a:chOff x="6140932" y="3337168"/>
                <a:chExt cx="752033" cy="877177"/>
              </a:xfrm>
            </xdr:grpSpPr>
            <xdr:sp macro="" textlink="">
              <xdr:nvSpPr>
                <xdr:cNvPr id="380" name="Freeform: Shape 379">
                  <a:extLst>
                    <a:ext uri="{FF2B5EF4-FFF2-40B4-BE49-F238E27FC236}">
                      <a16:creationId xmlns:a16="http://schemas.microsoft.com/office/drawing/2014/main" id="{94EACD94-EDA8-4456-95B2-6A6A052D2A48}"/>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1" name="Freeform: Shape 380">
                  <a:extLst>
                    <a:ext uri="{FF2B5EF4-FFF2-40B4-BE49-F238E27FC236}">
                      <a16:creationId xmlns:a16="http://schemas.microsoft.com/office/drawing/2014/main" id="{D499B884-D266-4C7B-930A-C41E9D14D85D}"/>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2" name="Freeform: Shape 381">
                  <a:extLst>
                    <a:ext uri="{FF2B5EF4-FFF2-40B4-BE49-F238E27FC236}">
                      <a16:creationId xmlns:a16="http://schemas.microsoft.com/office/drawing/2014/main" id="{6954C728-36CF-475C-B642-8F902547F061}"/>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3" name="Freeform: Shape 382">
                  <a:extLst>
                    <a:ext uri="{FF2B5EF4-FFF2-40B4-BE49-F238E27FC236}">
                      <a16:creationId xmlns:a16="http://schemas.microsoft.com/office/drawing/2014/main" id="{0B8F48E6-1125-477F-B193-AE46173D2D25}"/>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4" name="Freeform: Shape 383">
                  <a:extLst>
                    <a:ext uri="{FF2B5EF4-FFF2-40B4-BE49-F238E27FC236}">
                      <a16:creationId xmlns:a16="http://schemas.microsoft.com/office/drawing/2014/main" id="{71B19B75-E42B-4290-A84D-53D708C3166C}"/>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5" name="Freeform: Shape 384">
                  <a:extLst>
                    <a:ext uri="{FF2B5EF4-FFF2-40B4-BE49-F238E27FC236}">
                      <a16:creationId xmlns:a16="http://schemas.microsoft.com/office/drawing/2014/main" id="{5FB06F31-2846-4775-9A68-4C7D5976CDA4}"/>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6" name="Freeform: Shape 385">
                  <a:extLst>
                    <a:ext uri="{FF2B5EF4-FFF2-40B4-BE49-F238E27FC236}">
                      <a16:creationId xmlns:a16="http://schemas.microsoft.com/office/drawing/2014/main" id="{B43A407C-242D-4863-A8D1-A5FDA4D78301}"/>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7" name="Freeform: Shape 386">
                  <a:extLst>
                    <a:ext uri="{FF2B5EF4-FFF2-40B4-BE49-F238E27FC236}">
                      <a16:creationId xmlns:a16="http://schemas.microsoft.com/office/drawing/2014/main" id="{F6B2A02E-0D40-40F9-A510-DD56C9DF4911}"/>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8" name="Freeform: Shape 387">
                  <a:extLst>
                    <a:ext uri="{FF2B5EF4-FFF2-40B4-BE49-F238E27FC236}">
                      <a16:creationId xmlns:a16="http://schemas.microsoft.com/office/drawing/2014/main" id="{0454D1C3-7D46-4A63-887C-B450C938E018}"/>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9" name="Freeform: Shape 388">
                  <a:extLst>
                    <a:ext uri="{FF2B5EF4-FFF2-40B4-BE49-F238E27FC236}">
                      <a16:creationId xmlns:a16="http://schemas.microsoft.com/office/drawing/2014/main" id="{2A245896-913D-4DDD-89DE-68D84298BD78}"/>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360" name="Group 359">
                <a:extLst>
                  <a:ext uri="{FF2B5EF4-FFF2-40B4-BE49-F238E27FC236}">
                    <a16:creationId xmlns:a16="http://schemas.microsoft.com/office/drawing/2014/main" id="{12F7B0B3-584A-42B9-9702-F0F24F4B2410}"/>
                  </a:ext>
                </a:extLst>
              </xdr:cNvPr>
              <xdr:cNvGrpSpPr/>
            </xdr:nvGrpSpPr>
            <xdr:grpSpPr>
              <a:xfrm>
                <a:off x="1744225" y="6590247"/>
                <a:ext cx="172680" cy="169356"/>
                <a:chOff x="5246544" y="2661039"/>
                <a:chExt cx="528834" cy="505485"/>
              </a:xfrm>
            </xdr:grpSpPr>
            <xdr:sp macro="" textlink="">
              <xdr:nvSpPr>
                <xdr:cNvPr id="361" name="Freeform: Shape 360">
                  <a:extLst>
                    <a:ext uri="{FF2B5EF4-FFF2-40B4-BE49-F238E27FC236}">
                      <a16:creationId xmlns:a16="http://schemas.microsoft.com/office/drawing/2014/main" id="{A28D9F7A-BD25-4447-AD75-05C3C2D91570}"/>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2" name="Freeform: Shape 361">
                  <a:extLst>
                    <a:ext uri="{FF2B5EF4-FFF2-40B4-BE49-F238E27FC236}">
                      <a16:creationId xmlns:a16="http://schemas.microsoft.com/office/drawing/2014/main" id="{16C029F2-5B43-4836-97A4-AA1C00C48B1D}"/>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3" name="Freeform: Shape 362">
                  <a:extLst>
                    <a:ext uri="{FF2B5EF4-FFF2-40B4-BE49-F238E27FC236}">
                      <a16:creationId xmlns:a16="http://schemas.microsoft.com/office/drawing/2014/main" id="{F1221DF8-B9DF-4F77-BE89-361C9B3A09DB}"/>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4" name="Freeform: Shape 363">
                  <a:extLst>
                    <a:ext uri="{FF2B5EF4-FFF2-40B4-BE49-F238E27FC236}">
                      <a16:creationId xmlns:a16="http://schemas.microsoft.com/office/drawing/2014/main" id="{CFEECB10-7841-424A-A6DE-FB73C335974B}"/>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5" name="Freeform: Shape 364">
                  <a:extLst>
                    <a:ext uri="{FF2B5EF4-FFF2-40B4-BE49-F238E27FC236}">
                      <a16:creationId xmlns:a16="http://schemas.microsoft.com/office/drawing/2014/main" id="{FC2A7E7E-234D-47E1-A190-D1A74B029A78}"/>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6" name="Freeform: Shape 365">
                  <a:extLst>
                    <a:ext uri="{FF2B5EF4-FFF2-40B4-BE49-F238E27FC236}">
                      <a16:creationId xmlns:a16="http://schemas.microsoft.com/office/drawing/2014/main" id="{1C1A3381-F7E5-496D-B085-52617F4132D0}"/>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7" name="Freeform: Shape 366">
                  <a:extLst>
                    <a:ext uri="{FF2B5EF4-FFF2-40B4-BE49-F238E27FC236}">
                      <a16:creationId xmlns:a16="http://schemas.microsoft.com/office/drawing/2014/main" id="{4968CA50-8263-4ABC-BB0B-85331A4CFD25}"/>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8" name="Freeform: Shape 367">
                  <a:extLst>
                    <a:ext uri="{FF2B5EF4-FFF2-40B4-BE49-F238E27FC236}">
                      <a16:creationId xmlns:a16="http://schemas.microsoft.com/office/drawing/2014/main" id="{06A51294-6A59-4674-938F-FF64974B9020}"/>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9" name="Freeform: Shape 368">
                  <a:extLst>
                    <a:ext uri="{FF2B5EF4-FFF2-40B4-BE49-F238E27FC236}">
                      <a16:creationId xmlns:a16="http://schemas.microsoft.com/office/drawing/2014/main" id="{9226B86C-5184-4BC4-8B96-9928DB1BBAF2}"/>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0" name="Freeform: Shape 369">
                  <a:extLst>
                    <a:ext uri="{FF2B5EF4-FFF2-40B4-BE49-F238E27FC236}">
                      <a16:creationId xmlns:a16="http://schemas.microsoft.com/office/drawing/2014/main" id="{69B34D6F-CFA1-4E85-896A-ABA8B1903B9D}"/>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1" name="Freeform: Shape 370">
                  <a:extLst>
                    <a:ext uri="{FF2B5EF4-FFF2-40B4-BE49-F238E27FC236}">
                      <a16:creationId xmlns:a16="http://schemas.microsoft.com/office/drawing/2014/main" id="{1AC15378-4D50-49A5-A3BB-DF397279DE6B}"/>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2" name="Freeform: Shape 371">
                  <a:extLst>
                    <a:ext uri="{FF2B5EF4-FFF2-40B4-BE49-F238E27FC236}">
                      <a16:creationId xmlns:a16="http://schemas.microsoft.com/office/drawing/2014/main" id="{82308043-2D54-4D6C-B20A-6162DE5628D6}"/>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3" name="Freeform: Shape 372">
                  <a:extLst>
                    <a:ext uri="{FF2B5EF4-FFF2-40B4-BE49-F238E27FC236}">
                      <a16:creationId xmlns:a16="http://schemas.microsoft.com/office/drawing/2014/main" id="{40186087-DE00-46F7-A1E0-B33C05444144}"/>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4" name="Freeform: Shape 373">
                  <a:extLst>
                    <a:ext uri="{FF2B5EF4-FFF2-40B4-BE49-F238E27FC236}">
                      <a16:creationId xmlns:a16="http://schemas.microsoft.com/office/drawing/2014/main" id="{F11510A6-FD68-4721-BB3E-AE812E2923CB}"/>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5" name="Freeform: Shape 374">
                  <a:extLst>
                    <a:ext uri="{FF2B5EF4-FFF2-40B4-BE49-F238E27FC236}">
                      <a16:creationId xmlns:a16="http://schemas.microsoft.com/office/drawing/2014/main" id="{745F105F-F5E9-4B91-9BA1-5915880942F1}"/>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6" name="Freeform: Shape 375">
                  <a:extLst>
                    <a:ext uri="{FF2B5EF4-FFF2-40B4-BE49-F238E27FC236}">
                      <a16:creationId xmlns:a16="http://schemas.microsoft.com/office/drawing/2014/main" id="{8B92C881-9A8C-41F3-ACE6-80E8C5B627F7}"/>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7" name="Freeform: Shape 376">
                  <a:extLst>
                    <a:ext uri="{FF2B5EF4-FFF2-40B4-BE49-F238E27FC236}">
                      <a16:creationId xmlns:a16="http://schemas.microsoft.com/office/drawing/2014/main" id="{DE1B6202-4442-4E26-B78E-FFD7D6990BA6}"/>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8" name="Freeform: Shape 377">
                  <a:extLst>
                    <a:ext uri="{FF2B5EF4-FFF2-40B4-BE49-F238E27FC236}">
                      <a16:creationId xmlns:a16="http://schemas.microsoft.com/office/drawing/2014/main" id="{D05634CD-C6B6-45C7-94FC-477A66BCC3D0}"/>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9" name="Freeform: Shape 378">
                  <a:extLst>
                    <a:ext uri="{FF2B5EF4-FFF2-40B4-BE49-F238E27FC236}">
                      <a16:creationId xmlns:a16="http://schemas.microsoft.com/office/drawing/2014/main" id="{AD11C8BE-E82C-4A52-9235-3C0D5EDAFEA5}"/>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354" name="Graphic 2" descr="Fir tree">
              <a:extLst>
                <a:ext uri="{FF2B5EF4-FFF2-40B4-BE49-F238E27FC236}">
                  <a16:creationId xmlns:a16="http://schemas.microsoft.com/office/drawing/2014/main" id="{CF8602DD-0B49-4DFA-B5A5-9CC2775CA527}"/>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355" name="Group 354">
              <a:extLst>
                <a:ext uri="{FF2B5EF4-FFF2-40B4-BE49-F238E27FC236}">
                  <a16:creationId xmlns:a16="http://schemas.microsoft.com/office/drawing/2014/main" id="{3764B22C-DD59-4698-ACC6-CB9FB65C1B53}"/>
                </a:ext>
              </a:extLst>
            </xdr:cNvPr>
            <xdr:cNvGrpSpPr/>
          </xdr:nvGrpSpPr>
          <xdr:grpSpPr>
            <a:xfrm>
              <a:off x="1795937" y="2920347"/>
              <a:ext cx="234619" cy="153814"/>
              <a:chOff x="1834903" y="4357756"/>
              <a:chExt cx="234619" cy="153814"/>
            </a:xfrm>
          </xdr:grpSpPr>
          <xdr:pic>
            <xdr:nvPicPr>
              <xdr:cNvPr id="356" name="Graphic 355" descr="Deciduous tree with solid fill">
                <a:extLst>
                  <a:ext uri="{FF2B5EF4-FFF2-40B4-BE49-F238E27FC236}">
                    <a16:creationId xmlns:a16="http://schemas.microsoft.com/office/drawing/2014/main" id="{900CAC8F-5561-4D8A-9C69-CE01B8C7D17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357" name="Graphic 356" descr="Deciduous tree with solid fill">
                <a:extLst>
                  <a:ext uri="{FF2B5EF4-FFF2-40B4-BE49-F238E27FC236}">
                    <a16:creationId xmlns:a16="http://schemas.microsoft.com/office/drawing/2014/main" id="{B2591813-4F44-4F26-B55D-3DA3A227A05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xdr:from>
      <xdr:col>36</xdr:col>
      <xdr:colOff>29152</xdr:colOff>
      <xdr:row>11</xdr:row>
      <xdr:rowOff>17318</xdr:rowOff>
    </xdr:from>
    <xdr:to>
      <xdr:col>37</xdr:col>
      <xdr:colOff>113238</xdr:colOff>
      <xdr:row>20</xdr:row>
      <xdr:rowOff>21647</xdr:rowOff>
    </xdr:to>
    <xdr:grpSp>
      <xdr:nvGrpSpPr>
        <xdr:cNvPr id="395" name="Group 394">
          <a:extLst>
            <a:ext uri="{FF2B5EF4-FFF2-40B4-BE49-F238E27FC236}">
              <a16:creationId xmlns:a16="http://schemas.microsoft.com/office/drawing/2014/main" id="{F6CCE579-B05A-40AB-8799-573545F17AF8}"/>
            </a:ext>
          </a:extLst>
        </xdr:cNvPr>
        <xdr:cNvGrpSpPr/>
      </xdr:nvGrpSpPr>
      <xdr:grpSpPr>
        <a:xfrm>
          <a:off x="31556902" y="2684318"/>
          <a:ext cx="560336" cy="1718829"/>
          <a:chOff x="1641671" y="2710297"/>
          <a:chExt cx="572170" cy="1718829"/>
        </a:xfrm>
      </xdr:grpSpPr>
      <xdr:pic>
        <xdr:nvPicPr>
          <xdr:cNvPr id="396" name="Picture 395">
            <a:extLst>
              <a:ext uri="{FF2B5EF4-FFF2-40B4-BE49-F238E27FC236}">
                <a16:creationId xmlns:a16="http://schemas.microsoft.com/office/drawing/2014/main" id="{EB1880B0-22A2-4E1C-931E-78C6FA62BB6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7" name="Graphic 4" descr="Sustainability">
            <a:extLst>
              <a:ext uri="{FF2B5EF4-FFF2-40B4-BE49-F238E27FC236}">
                <a16:creationId xmlns:a16="http://schemas.microsoft.com/office/drawing/2014/main" id="{554104EB-4F8B-4CC1-954A-7ABC646D5F0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398" name="Group 397">
            <a:extLst>
              <a:ext uri="{FF2B5EF4-FFF2-40B4-BE49-F238E27FC236}">
                <a16:creationId xmlns:a16="http://schemas.microsoft.com/office/drawing/2014/main" id="{1E9D5D1C-CEB4-4C93-BFEA-C7AB1A21B3BD}"/>
              </a:ext>
            </a:extLst>
          </xdr:cNvPr>
          <xdr:cNvGrpSpPr/>
        </xdr:nvGrpSpPr>
        <xdr:grpSpPr>
          <a:xfrm>
            <a:off x="1641671" y="2920347"/>
            <a:ext cx="572170" cy="1139745"/>
            <a:chOff x="1641671" y="2920347"/>
            <a:chExt cx="572170" cy="1139745"/>
          </a:xfrm>
        </xdr:grpSpPr>
        <xdr:grpSp>
          <xdr:nvGrpSpPr>
            <xdr:cNvPr id="399" name="Group 398">
              <a:extLst>
                <a:ext uri="{FF2B5EF4-FFF2-40B4-BE49-F238E27FC236}">
                  <a16:creationId xmlns:a16="http://schemas.microsoft.com/office/drawing/2014/main" id="{21A31130-0C50-43E7-A80A-27466404E322}"/>
                </a:ext>
              </a:extLst>
            </xdr:cNvPr>
            <xdr:cNvGrpSpPr/>
          </xdr:nvGrpSpPr>
          <xdr:grpSpPr>
            <a:xfrm>
              <a:off x="1743651" y="3094862"/>
              <a:ext cx="324687" cy="190299"/>
              <a:chOff x="6257925" y="3439792"/>
              <a:chExt cx="324687" cy="180784"/>
            </a:xfrm>
          </xdr:grpSpPr>
          <xdr:pic>
            <xdr:nvPicPr>
              <xdr:cNvPr id="442" name="Graphic 441" descr="Oil Barrel with solid fill">
                <a:extLst>
                  <a:ext uri="{FF2B5EF4-FFF2-40B4-BE49-F238E27FC236}">
                    <a16:creationId xmlns:a16="http://schemas.microsoft.com/office/drawing/2014/main" id="{336143A9-AD7D-4484-AEA7-4F0A804F220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443" name="Graphic 442" descr="Oil Barrel with solid fill">
                <a:extLst>
                  <a:ext uri="{FF2B5EF4-FFF2-40B4-BE49-F238E27FC236}">
                    <a16:creationId xmlns:a16="http://schemas.microsoft.com/office/drawing/2014/main" id="{94D6B9C1-4C93-40AF-9586-4A18D0FF775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400" name="Graphic 399" descr="Radioactive with solid fill">
              <a:extLst>
                <a:ext uri="{FF2B5EF4-FFF2-40B4-BE49-F238E27FC236}">
                  <a16:creationId xmlns:a16="http://schemas.microsoft.com/office/drawing/2014/main" id="{A8F46647-2723-4A35-8195-511BE574609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401" name="Group 400">
              <a:extLst>
                <a:ext uri="{FF2B5EF4-FFF2-40B4-BE49-F238E27FC236}">
                  <a16:creationId xmlns:a16="http://schemas.microsoft.com/office/drawing/2014/main" id="{511A7ED2-202D-4D44-9514-C785D51FC045}"/>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439" name="Freeform: Shape 438">
                <a:extLst>
                  <a:ext uri="{FF2B5EF4-FFF2-40B4-BE49-F238E27FC236}">
                    <a16:creationId xmlns:a16="http://schemas.microsoft.com/office/drawing/2014/main" id="{C7806254-383A-465A-BD0A-600D97B7F3A3}"/>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440" name="Freeform: Shape 439">
                <a:extLst>
                  <a:ext uri="{FF2B5EF4-FFF2-40B4-BE49-F238E27FC236}">
                    <a16:creationId xmlns:a16="http://schemas.microsoft.com/office/drawing/2014/main" id="{24272E5F-1B03-4D54-B86D-26B1BDF89050}"/>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441" name="Freeform: Shape 440">
                <a:extLst>
                  <a:ext uri="{FF2B5EF4-FFF2-40B4-BE49-F238E27FC236}">
                    <a16:creationId xmlns:a16="http://schemas.microsoft.com/office/drawing/2014/main" id="{55F83257-6EB3-4220-9295-50027AD276FA}"/>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402" name="Group 401">
              <a:extLst>
                <a:ext uri="{FF2B5EF4-FFF2-40B4-BE49-F238E27FC236}">
                  <a16:creationId xmlns:a16="http://schemas.microsoft.com/office/drawing/2014/main" id="{C91ECD04-6837-4F83-93B8-BB2C2DCE7927}"/>
                </a:ext>
              </a:extLst>
            </xdr:cNvPr>
            <xdr:cNvGrpSpPr/>
          </xdr:nvGrpSpPr>
          <xdr:grpSpPr>
            <a:xfrm>
              <a:off x="1641671" y="3850936"/>
              <a:ext cx="572170" cy="209156"/>
              <a:chOff x="1576728" y="6574220"/>
              <a:chExt cx="572170" cy="209156"/>
            </a:xfrm>
          </xdr:grpSpPr>
          <xdr:pic>
            <xdr:nvPicPr>
              <xdr:cNvPr id="407" name="Picture 406" descr="Outline geothermal energy icon isolated black Vector Image">
                <a:extLst>
                  <a:ext uri="{FF2B5EF4-FFF2-40B4-BE49-F238E27FC236}">
                    <a16:creationId xmlns:a16="http://schemas.microsoft.com/office/drawing/2014/main" id="{D2CB76AB-3EF3-4E22-93C1-9F7F1C12D691}"/>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408" name="Group 407">
                <a:extLst>
                  <a:ext uri="{FF2B5EF4-FFF2-40B4-BE49-F238E27FC236}">
                    <a16:creationId xmlns:a16="http://schemas.microsoft.com/office/drawing/2014/main" id="{F327D82D-8A72-4A1B-8593-E68C28B66411}"/>
                  </a:ext>
                </a:extLst>
              </xdr:cNvPr>
              <xdr:cNvGrpSpPr/>
            </xdr:nvGrpSpPr>
            <xdr:grpSpPr>
              <a:xfrm>
                <a:off x="1576728" y="6605260"/>
                <a:ext cx="139401" cy="164013"/>
                <a:chOff x="6140932" y="3337168"/>
                <a:chExt cx="752033" cy="877177"/>
              </a:xfrm>
            </xdr:grpSpPr>
            <xdr:sp macro="" textlink="">
              <xdr:nvSpPr>
                <xdr:cNvPr id="429" name="Freeform: Shape 428">
                  <a:extLst>
                    <a:ext uri="{FF2B5EF4-FFF2-40B4-BE49-F238E27FC236}">
                      <a16:creationId xmlns:a16="http://schemas.microsoft.com/office/drawing/2014/main" id="{FA0643ED-F231-42CA-99BA-EE82491F712C}"/>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0" name="Freeform: Shape 429">
                  <a:extLst>
                    <a:ext uri="{FF2B5EF4-FFF2-40B4-BE49-F238E27FC236}">
                      <a16:creationId xmlns:a16="http://schemas.microsoft.com/office/drawing/2014/main" id="{FB2D2644-2884-4F2E-BFAA-EBF11B24EE77}"/>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1" name="Freeform: Shape 430">
                  <a:extLst>
                    <a:ext uri="{FF2B5EF4-FFF2-40B4-BE49-F238E27FC236}">
                      <a16:creationId xmlns:a16="http://schemas.microsoft.com/office/drawing/2014/main" id="{D0152E7B-E3A4-445D-93DA-95F01FCA30F2}"/>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2" name="Freeform: Shape 431">
                  <a:extLst>
                    <a:ext uri="{FF2B5EF4-FFF2-40B4-BE49-F238E27FC236}">
                      <a16:creationId xmlns:a16="http://schemas.microsoft.com/office/drawing/2014/main" id="{8D2F343C-1632-4704-8413-276F2A5899E7}"/>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3" name="Freeform: Shape 432">
                  <a:extLst>
                    <a:ext uri="{FF2B5EF4-FFF2-40B4-BE49-F238E27FC236}">
                      <a16:creationId xmlns:a16="http://schemas.microsoft.com/office/drawing/2014/main" id="{EAB28EF2-4A32-40DB-8D44-54F9BD242C48}"/>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4" name="Freeform: Shape 433">
                  <a:extLst>
                    <a:ext uri="{FF2B5EF4-FFF2-40B4-BE49-F238E27FC236}">
                      <a16:creationId xmlns:a16="http://schemas.microsoft.com/office/drawing/2014/main" id="{F90F27E5-D593-4C06-98FC-320B25C6DD6A}"/>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5" name="Freeform: Shape 434">
                  <a:extLst>
                    <a:ext uri="{FF2B5EF4-FFF2-40B4-BE49-F238E27FC236}">
                      <a16:creationId xmlns:a16="http://schemas.microsoft.com/office/drawing/2014/main" id="{0CAA6E3D-A03D-4950-8D2C-A8AAB7D04665}"/>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6" name="Freeform: Shape 435">
                  <a:extLst>
                    <a:ext uri="{FF2B5EF4-FFF2-40B4-BE49-F238E27FC236}">
                      <a16:creationId xmlns:a16="http://schemas.microsoft.com/office/drawing/2014/main" id="{8E0F81CF-67C6-432E-BB9C-50CB23C5DCB7}"/>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7" name="Freeform: Shape 436">
                  <a:extLst>
                    <a:ext uri="{FF2B5EF4-FFF2-40B4-BE49-F238E27FC236}">
                      <a16:creationId xmlns:a16="http://schemas.microsoft.com/office/drawing/2014/main" id="{75C4B41E-5F8A-4084-9C49-601ADAE70592}"/>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8" name="Freeform: Shape 437">
                  <a:extLst>
                    <a:ext uri="{FF2B5EF4-FFF2-40B4-BE49-F238E27FC236}">
                      <a16:creationId xmlns:a16="http://schemas.microsoft.com/office/drawing/2014/main" id="{CFA2E22E-E453-4159-88E4-16C9788CF485}"/>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409" name="Group 408">
                <a:extLst>
                  <a:ext uri="{FF2B5EF4-FFF2-40B4-BE49-F238E27FC236}">
                    <a16:creationId xmlns:a16="http://schemas.microsoft.com/office/drawing/2014/main" id="{5B048F4B-DED1-479E-8F19-5BF61895A64D}"/>
                  </a:ext>
                </a:extLst>
              </xdr:cNvPr>
              <xdr:cNvGrpSpPr/>
            </xdr:nvGrpSpPr>
            <xdr:grpSpPr>
              <a:xfrm>
                <a:off x="1744225" y="6590247"/>
                <a:ext cx="172680" cy="169356"/>
                <a:chOff x="5246544" y="2661039"/>
                <a:chExt cx="528834" cy="505485"/>
              </a:xfrm>
            </xdr:grpSpPr>
            <xdr:sp macro="" textlink="">
              <xdr:nvSpPr>
                <xdr:cNvPr id="410" name="Freeform: Shape 409">
                  <a:extLst>
                    <a:ext uri="{FF2B5EF4-FFF2-40B4-BE49-F238E27FC236}">
                      <a16:creationId xmlns:a16="http://schemas.microsoft.com/office/drawing/2014/main" id="{9089E4BC-9041-4A36-8ECB-8628D227A086}"/>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1" name="Freeform: Shape 410">
                  <a:extLst>
                    <a:ext uri="{FF2B5EF4-FFF2-40B4-BE49-F238E27FC236}">
                      <a16:creationId xmlns:a16="http://schemas.microsoft.com/office/drawing/2014/main" id="{25E19B50-1B48-4B15-A950-A7664D23E733}"/>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2" name="Freeform: Shape 411">
                  <a:extLst>
                    <a:ext uri="{FF2B5EF4-FFF2-40B4-BE49-F238E27FC236}">
                      <a16:creationId xmlns:a16="http://schemas.microsoft.com/office/drawing/2014/main" id="{1C860193-DEFE-4C51-9D45-114C4DF97E87}"/>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3" name="Freeform: Shape 412">
                  <a:extLst>
                    <a:ext uri="{FF2B5EF4-FFF2-40B4-BE49-F238E27FC236}">
                      <a16:creationId xmlns:a16="http://schemas.microsoft.com/office/drawing/2014/main" id="{D6FE63A1-5799-4D8D-982B-F6FE2B16EF86}"/>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4" name="Freeform: Shape 413">
                  <a:extLst>
                    <a:ext uri="{FF2B5EF4-FFF2-40B4-BE49-F238E27FC236}">
                      <a16:creationId xmlns:a16="http://schemas.microsoft.com/office/drawing/2014/main" id="{457B6D7C-0C1B-45F6-A6EC-83B31AA1BFFD}"/>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5" name="Freeform: Shape 414">
                  <a:extLst>
                    <a:ext uri="{FF2B5EF4-FFF2-40B4-BE49-F238E27FC236}">
                      <a16:creationId xmlns:a16="http://schemas.microsoft.com/office/drawing/2014/main" id="{3E7F6C3C-8A40-4B7E-8BD2-4003680EAB2E}"/>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6" name="Freeform: Shape 415">
                  <a:extLst>
                    <a:ext uri="{FF2B5EF4-FFF2-40B4-BE49-F238E27FC236}">
                      <a16:creationId xmlns:a16="http://schemas.microsoft.com/office/drawing/2014/main" id="{1EF87BDA-A960-41B9-B6B4-34282BA0DACB}"/>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7" name="Freeform: Shape 416">
                  <a:extLst>
                    <a:ext uri="{FF2B5EF4-FFF2-40B4-BE49-F238E27FC236}">
                      <a16:creationId xmlns:a16="http://schemas.microsoft.com/office/drawing/2014/main" id="{567C7DA1-BE19-4867-99A9-38205313FBD7}"/>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8" name="Freeform: Shape 417">
                  <a:extLst>
                    <a:ext uri="{FF2B5EF4-FFF2-40B4-BE49-F238E27FC236}">
                      <a16:creationId xmlns:a16="http://schemas.microsoft.com/office/drawing/2014/main" id="{66C41221-EEEA-47EF-B90D-8B0563513196}"/>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9" name="Freeform: Shape 418">
                  <a:extLst>
                    <a:ext uri="{FF2B5EF4-FFF2-40B4-BE49-F238E27FC236}">
                      <a16:creationId xmlns:a16="http://schemas.microsoft.com/office/drawing/2014/main" id="{99DCAFDB-F8BA-4218-BFAE-67DD956F47D2}"/>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0" name="Freeform: Shape 419">
                  <a:extLst>
                    <a:ext uri="{FF2B5EF4-FFF2-40B4-BE49-F238E27FC236}">
                      <a16:creationId xmlns:a16="http://schemas.microsoft.com/office/drawing/2014/main" id="{6DF45DF7-B278-4FDC-8E67-C23E279455A9}"/>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1" name="Freeform: Shape 420">
                  <a:extLst>
                    <a:ext uri="{FF2B5EF4-FFF2-40B4-BE49-F238E27FC236}">
                      <a16:creationId xmlns:a16="http://schemas.microsoft.com/office/drawing/2014/main" id="{F3E91669-F5DA-4B51-BE75-F60EC4581898}"/>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2" name="Freeform: Shape 421">
                  <a:extLst>
                    <a:ext uri="{FF2B5EF4-FFF2-40B4-BE49-F238E27FC236}">
                      <a16:creationId xmlns:a16="http://schemas.microsoft.com/office/drawing/2014/main" id="{4C8E3156-E813-4271-BF5C-572C081C89A0}"/>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3" name="Freeform: Shape 422">
                  <a:extLst>
                    <a:ext uri="{FF2B5EF4-FFF2-40B4-BE49-F238E27FC236}">
                      <a16:creationId xmlns:a16="http://schemas.microsoft.com/office/drawing/2014/main" id="{2C293D4B-2BD1-48F8-8945-621759892583}"/>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4" name="Freeform: Shape 423">
                  <a:extLst>
                    <a:ext uri="{FF2B5EF4-FFF2-40B4-BE49-F238E27FC236}">
                      <a16:creationId xmlns:a16="http://schemas.microsoft.com/office/drawing/2014/main" id="{FBBECCFB-FD2E-4466-B34D-E31C83FDD7FE}"/>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5" name="Freeform: Shape 424">
                  <a:extLst>
                    <a:ext uri="{FF2B5EF4-FFF2-40B4-BE49-F238E27FC236}">
                      <a16:creationId xmlns:a16="http://schemas.microsoft.com/office/drawing/2014/main" id="{483E4E8A-4E8A-4562-B6E9-23F8FE8B5B84}"/>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6" name="Freeform: Shape 425">
                  <a:extLst>
                    <a:ext uri="{FF2B5EF4-FFF2-40B4-BE49-F238E27FC236}">
                      <a16:creationId xmlns:a16="http://schemas.microsoft.com/office/drawing/2014/main" id="{5915183F-17AB-401B-AAB0-0798A1C8523D}"/>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7" name="Freeform: Shape 426">
                  <a:extLst>
                    <a:ext uri="{FF2B5EF4-FFF2-40B4-BE49-F238E27FC236}">
                      <a16:creationId xmlns:a16="http://schemas.microsoft.com/office/drawing/2014/main" id="{D033A93A-92E0-4535-9E10-76F952A30E8F}"/>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8" name="Freeform: Shape 427">
                  <a:extLst>
                    <a:ext uri="{FF2B5EF4-FFF2-40B4-BE49-F238E27FC236}">
                      <a16:creationId xmlns:a16="http://schemas.microsoft.com/office/drawing/2014/main" id="{CC2446D0-E676-4E7F-B5AE-855467B7573E}"/>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403" name="Graphic 2" descr="Fir tree">
              <a:extLst>
                <a:ext uri="{FF2B5EF4-FFF2-40B4-BE49-F238E27FC236}">
                  <a16:creationId xmlns:a16="http://schemas.microsoft.com/office/drawing/2014/main" id="{F9E1581E-4E92-40D0-9586-83D563083E93}"/>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404" name="Group 403">
              <a:extLst>
                <a:ext uri="{FF2B5EF4-FFF2-40B4-BE49-F238E27FC236}">
                  <a16:creationId xmlns:a16="http://schemas.microsoft.com/office/drawing/2014/main" id="{AC27B304-329D-4678-B776-BE4615209AFB}"/>
                </a:ext>
              </a:extLst>
            </xdr:cNvPr>
            <xdr:cNvGrpSpPr/>
          </xdr:nvGrpSpPr>
          <xdr:grpSpPr>
            <a:xfrm>
              <a:off x="1795937" y="2920347"/>
              <a:ext cx="234619" cy="153814"/>
              <a:chOff x="1834903" y="4357756"/>
              <a:chExt cx="234619" cy="153814"/>
            </a:xfrm>
          </xdr:grpSpPr>
          <xdr:pic>
            <xdr:nvPicPr>
              <xdr:cNvPr id="405" name="Graphic 404" descr="Deciduous tree with solid fill">
                <a:extLst>
                  <a:ext uri="{FF2B5EF4-FFF2-40B4-BE49-F238E27FC236}">
                    <a16:creationId xmlns:a16="http://schemas.microsoft.com/office/drawing/2014/main" id="{D6D03A94-632B-4122-9EE1-2343DF4326A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406" name="Graphic 405" descr="Deciduous tree with solid fill">
                <a:extLst>
                  <a:ext uri="{FF2B5EF4-FFF2-40B4-BE49-F238E27FC236}">
                    <a16:creationId xmlns:a16="http://schemas.microsoft.com/office/drawing/2014/main" id="{2C70DA20-6163-46DD-8376-C40DE07C1F0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editAs="oneCell">
    <xdr:from>
      <xdr:col>12</xdr:col>
      <xdr:colOff>823480</xdr:colOff>
      <xdr:row>5</xdr:row>
      <xdr:rowOff>14720</xdr:rowOff>
    </xdr:from>
    <xdr:to>
      <xdr:col>14</xdr:col>
      <xdr:colOff>307912</xdr:colOff>
      <xdr:row>10</xdr:row>
      <xdr:rowOff>16628</xdr:rowOff>
    </xdr:to>
    <xdr:pic>
      <xdr:nvPicPr>
        <xdr:cNvPr id="444" name="Picture 443" descr="Metallurgical Silicon Metal Powder">
          <a:extLst>
            <a:ext uri="{FF2B5EF4-FFF2-40B4-BE49-F238E27FC236}">
              <a16:creationId xmlns:a16="http://schemas.microsoft.com/office/drawing/2014/main" id="{A7C21491-4B9D-429F-A77E-B9B663D77C9F}"/>
            </a:ext>
          </a:extLst>
        </xdr:cNvPr>
        <xdr:cNvPicPr>
          <a:picLocks noChangeAspect="1" noChangeArrowheads="1"/>
        </xdr:cNvPicPr>
      </xdr:nvPicPr>
      <xdr:blipFill rotWithShape="1">
        <a:blip xmlns:r="http://schemas.openxmlformats.org/officeDocument/2006/relationships" r:embed="rId14">
          <a:grayscl/>
          <a:extLst>
            <a:ext uri="{BEBA8EAE-BF5A-486C-A8C5-ECC9F3942E4B}">
              <a14:imgProps xmlns:a14="http://schemas.microsoft.com/office/drawing/2010/main">
                <a14:imgLayer r:embed="rId15">
                  <a14:imgEffect>
                    <a14:colorTemperature colorTemp="1500"/>
                  </a14:imgEffect>
                  <a14:imgEffect>
                    <a14:saturation sat="400000"/>
                  </a14:imgEffect>
                  <a14:imgEffect>
                    <a14:brightnessContrast bright="-40000"/>
                  </a14:imgEffect>
                </a14:imgLayer>
              </a14:imgProps>
            </a:ext>
            <a:ext uri="{28A0092B-C50C-407E-A947-70E740481C1C}">
              <a14:useLocalDpi xmlns:a14="http://schemas.microsoft.com/office/drawing/2010/main" val="0"/>
            </a:ext>
          </a:extLst>
        </a:blip>
        <a:srcRect l="20881" t="8398" r="19741" b="6928"/>
        <a:stretch/>
      </xdr:blipFill>
      <xdr:spPr bwMode="auto">
        <a:xfrm>
          <a:off x="10770755" y="1535545"/>
          <a:ext cx="1014782" cy="909958"/>
        </a:xfrm>
        <a:prstGeom prst="ellipse">
          <a:avLst/>
        </a:prstGeom>
        <a:ln>
          <a:noFill/>
        </a:ln>
        <a:effectLst>
          <a:outerShdw blurRad="190500" dist="228600" dir="2700000" algn="ctr">
            <a:srgbClr val="000000">
              <a:alpha val="30000"/>
            </a:srgbClr>
          </a:outerShdw>
          <a:softEdge rad="112500"/>
        </a:effectLst>
        <a:scene3d>
          <a:camera prst="orthographicFront">
            <a:rot lat="0" lon="0" rev="0"/>
          </a:camera>
          <a:lightRig rig="glow" dir="t">
            <a:rot lat="0" lon="0" rev="4800000"/>
          </a:lightRig>
        </a:scene3d>
        <a:sp3d prstMaterial="matte">
          <a:bevelT w="127000" h="63500"/>
        </a:sp3d>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603970</xdr:colOff>
      <xdr:row>5</xdr:row>
      <xdr:rowOff>15153</xdr:rowOff>
    </xdr:from>
    <xdr:to>
      <xdr:col>19</xdr:col>
      <xdr:colOff>486721</xdr:colOff>
      <xdr:row>10</xdr:row>
      <xdr:rowOff>17061</xdr:rowOff>
    </xdr:to>
    <xdr:pic>
      <xdr:nvPicPr>
        <xdr:cNvPr id="445" name="Picture 444" descr="Metallurgical Silicon Metal Powder">
          <a:extLst>
            <a:ext uri="{FF2B5EF4-FFF2-40B4-BE49-F238E27FC236}">
              <a16:creationId xmlns:a16="http://schemas.microsoft.com/office/drawing/2014/main" id="{FDC276A2-7560-4E33-B310-25AAF29504DA}"/>
            </a:ext>
          </a:extLst>
        </xdr:cNvPr>
        <xdr:cNvPicPr>
          <a:picLocks noChangeAspect="1" noChangeArrowheads="1"/>
        </xdr:cNvPicPr>
      </xdr:nvPicPr>
      <xdr:blipFill rotWithShape="1">
        <a:blip xmlns:r="http://schemas.openxmlformats.org/officeDocument/2006/relationships" r:embed="rId14">
          <a:duotone>
            <a:schemeClr val="accent1">
              <a:shade val="45000"/>
              <a:satMod val="135000"/>
            </a:schemeClr>
            <a:prstClr val="white"/>
          </a:duotone>
          <a:extLst>
            <a:ext uri="{BEBA8EAE-BF5A-486C-A8C5-ECC9F3942E4B}">
              <a14:imgProps xmlns:a14="http://schemas.microsoft.com/office/drawing/2010/main">
                <a14:imgLayer r:embed="rId15">
                  <a14:imgEffect>
                    <a14:colorTemperature colorTemp="1500"/>
                  </a14:imgEffect>
                  <a14:imgEffect>
                    <a14:saturation sat="400000"/>
                  </a14:imgEffect>
                  <a14:imgEffect>
                    <a14:brightnessContrast bright="-40000"/>
                  </a14:imgEffect>
                </a14:imgLayer>
              </a14:imgProps>
            </a:ext>
            <a:ext uri="{28A0092B-C50C-407E-A947-70E740481C1C}">
              <a14:useLocalDpi xmlns:a14="http://schemas.microsoft.com/office/drawing/2010/main" val="0"/>
            </a:ext>
          </a:extLst>
        </a:blip>
        <a:srcRect l="20881" t="8398" r="19741" b="6928"/>
        <a:stretch/>
      </xdr:blipFill>
      <xdr:spPr bwMode="auto">
        <a:xfrm>
          <a:off x="15231195" y="1535978"/>
          <a:ext cx="1016226" cy="909958"/>
        </a:xfrm>
        <a:prstGeom prst="ellipse">
          <a:avLst/>
        </a:prstGeom>
        <a:ln>
          <a:noFill/>
        </a:ln>
        <a:effectLst>
          <a:outerShdw blurRad="190500" dist="228600" dir="2700000" algn="ctr">
            <a:srgbClr val="000000">
              <a:alpha val="30000"/>
            </a:srgbClr>
          </a:outerShdw>
          <a:softEdge rad="112500"/>
        </a:effectLst>
        <a:scene3d>
          <a:camera prst="orthographicFront">
            <a:rot lat="0" lon="0" rev="0"/>
          </a:camera>
          <a:lightRig rig="glow" dir="t">
            <a:rot lat="0" lon="0" rev="4800000"/>
          </a:lightRig>
        </a:scene3d>
        <a:sp3d prstMaterial="matte">
          <a:bevelT w="127000" h="63500"/>
        </a:sp3d>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640772</xdr:colOff>
      <xdr:row>5</xdr:row>
      <xdr:rowOff>34636</xdr:rowOff>
    </xdr:from>
    <xdr:to>
      <xdr:col>9</xdr:col>
      <xdr:colOff>436932</xdr:colOff>
      <xdr:row>10</xdr:row>
      <xdr:rowOff>36544</xdr:rowOff>
    </xdr:to>
    <xdr:pic>
      <xdr:nvPicPr>
        <xdr:cNvPr id="446" name="Picture 445" descr="Metallurgical Silicon Metal Powder">
          <a:extLst>
            <a:ext uri="{FF2B5EF4-FFF2-40B4-BE49-F238E27FC236}">
              <a16:creationId xmlns:a16="http://schemas.microsoft.com/office/drawing/2014/main" id="{E9878028-D4E2-46C5-8401-47E4F6FFFA74}"/>
            </a:ext>
          </a:extLst>
        </xdr:cNvPr>
        <xdr:cNvPicPr>
          <a:picLocks noChangeAspect="1" noChangeArrowheads="1"/>
        </xdr:cNvPicPr>
      </xdr:nvPicPr>
      <xdr:blipFill rotWithShape="1">
        <a:blip xmlns:r="http://schemas.openxmlformats.org/officeDocument/2006/relationships" r:embed="rId16">
          <a:duotone>
            <a:schemeClr val="accent2">
              <a:shade val="45000"/>
              <a:satMod val="135000"/>
            </a:schemeClr>
            <a:prstClr val="white"/>
          </a:duotone>
          <a:extLst>
            <a:ext uri="{BEBA8EAE-BF5A-486C-A8C5-ECC9F3942E4B}">
              <a14:imgProps xmlns:a14="http://schemas.microsoft.com/office/drawing/2010/main">
                <a14:imgLayer r:embed="rId15">
                  <a14:imgEffect>
                    <a14:colorTemperature colorTemp="5300"/>
                  </a14:imgEffect>
                  <a14:imgEffect>
                    <a14:saturation sat="400000"/>
                  </a14:imgEffect>
                </a14:imgLayer>
              </a14:imgProps>
            </a:ext>
            <a:ext uri="{28A0092B-C50C-407E-A947-70E740481C1C}">
              <a14:useLocalDpi xmlns:a14="http://schemas.microsoft.com/office/drawing/2010/main" val="0"/>
            </a:ext>
          </a:extLst>
        </a:blip>
        <a:srcRect l="20169" t="9507" r="20914" b="6474"/>
        <a:stretch/>
      </xdr:blipFill>
      <xdr:spPr bwMode="auto">
        <a:xfrm>
          <a:off x="6276397" y="1555461"/>
          <a:ext cx="1009010" cy="909958"/>
        </a:xfrm>
        <a:prstGeom prst="ellipse">
          <a:avLst/>
        </a:prstGeom>
        <a:ln>
          <a:noFill/>
        </a:ln>
        <a:effectLst>
          <a:outerShdw blurRad="190500" dist="228600" dir="2700000" algn="ctr">
            <a:srgbClr val="000000">
              <a:alpha val="30000"/>
            </a:srgbClr>
          </a:outerShdw>
          <a:softEdge rad="112500"/>
        </a:effectLst>
        <a:scene3d>
          <a:camera prst="orthographicFront">
            <a:rot lat="0" lon="0" rev="0"/>
          </a:camera>
          <a:lightRig rig="glow" dir="t">
            <a:rot lat="0" lon="0" rev="4800000"/>
          </a:lightRig>
        </a:scene3d>
        <a:sp3d prstMaterial="matte">
          <a:bevelT w="127000" h="63500"/>
        </a:sp3d>
      </xdr:spPr>
    </xdr:pic>
    <xdr:clientData/>
  </xdr:twoCellAnchor>
  <xdr:twoCellAnchor editAs="oneCell">
    <xdr:from>
      <xdr:col>15</xdr:col>
      <xdr:colOff>64943</xdr:colOff>
      <xdr:row>5</xdr:row>
      <xdr:rowOff>168850</xdr:rowOff>
    </xdr:from>
    <xdr:to>
      <xdr:col>15</xdr:col>
      <xdr:colOff>655964</xdr:colOff>
      <xdr:row>9</xdr:row>
      <xdr:rowOff>10967</xdr:rowOff>
    </xdr:to>
    <xdr:pic>
      <xdr:nvPicPr>
        <xdr:cNvPr id="447" name="Graphic 2" descr="Add with solid fill">
          <a:extLst>
            <a:ext uri="{FF2B5EF4-FFF2-40B4-BE49-F238E27FC236}">
              <a16:creationId xmlns:a16="http://schemas.microsoft.com/office/drawing/2014/main" id="{6CD843FB-2E65-432E-8E98-5536CC32B22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3441218" y="1692850"/>
          <a:ext cx="591021" cy="555049"/>
        </a:xfrm>
        <a:prstGeom prst="rect">
          <a:avLst/>
        </a:prstGeom>
        <a:effectLst>
          <a:outerShdw blurRad="50800" dist="38100" dir="2700000" algn="tl" rotWithShape="0">
            <a:prstClr val="black">
              <a:alpha val="40000"/>
            </a:prstClr>
          </a:outerShdw>
        </a:effectLst>
      </xdr:spPr>
    </xdr:pic>
    <xdr:clientData/>
  </xdr:twoCellAnchor>
  <xdr:twoCellAnchor>
    <xdr:from>
      <xdr:col>11</xdr:col>
      <xdr:colOff>31461</xdr:colOff>
      <xdr:row>11</xdr:row>
      <xdr:rowOff>17318</xdr:rowOff>
    </xdr:from>
    <xdr:to>
      <xdr:col>12</xdr:col>
      <xdr:colOff>173853</xdr:colOff>
      <xdr:row>20</xdr:row>
      <xdr:rowOff>21647</xdr:rowOff>
    </xdr:to>
    <xdr:grpSp>
      <xdr:nvGrpSpPr>
        <xdr:cNvPr id="448" name="Group 447">
          <a:extLst>
            <a:ext uri="{FF2B5EF4-FFF2-40B4-BE49-F238E27FC236}">
              <a16:creationId xmlns:a16="http://schemas.microsoft.com/office/drawing/2014/main" id="{7A36658E-11F3-4B78-ADF0-621C70A1039C}"/>
            </a:ext>
          </a:extLst>
        </xdr:cNvPr>
        <xdr:cNvGrpSpPr/>
      </xdr:nvGrpSpPr>
      <xdr:grpSpPr>
        <a:xfrm>
          <a:off x="9056399" y="2684318"/>
          <a:ext cx="571017" cy="1718829"/>
          <a:chOff x="1641671" y="2710297"/>
          <a:chExt cx="572170" cy="1718829"/>
        </a:xfrm>
      </xdr:grpSpPr>
      <xdr:pic>
        <xdr:nvPicPr>
          <xdr:cNvPr id="449" name="Picture 448">
            <a:extLst>
              <a:ext uri="{FF2B5EF4-FFF2-40B4-BE49-F238E27FC236}">
                <a16:creationId xmlns:a16="http://schemas.microsoft.com/office/drawing/2014/main" id="{3C28E5FA-A4A5-4904-9FC5-F12AACF2375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781810" y="4238626"/>
            <a:ext cx="255587" cy="190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0" name="Graphic 4" descr="Sustainability">
            <a:extLst>
              <a:ext uri="{FF2B5EF4-FFF2-40B4-BE49-F238E27FC236}">
                <a16:creationId xmlns:a16="http://schemas.microsoft.com/office/drawing/2014/main" id="{38FECB76-904A-493B-8022-A18B059AAE7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34861" y="2710297"/>
            <a:ext cx="171450" cy="179847"/>
          </a:xfrm>
          <a:prstGeom prst="rect">
            <a:avLst/>
          </a:prstGeom>
        </xdr:spPr>
      </xdr:pic>
      <xdr:grpSp>
        <xdr:nvGrpSpPr>
          <xdr:cNvPr id="451" name="Group 450">
            <a:extLst>
              <a:ext uri="{FF2B5EF4-FFF2-40B4-BE49-F238E27FC236}">
                <a16:creationId xmlns:a16="http://schemas.microsoft.com/office/drawing/2014/main" id="{820E0A50-FC8D-45F2-BE5C-AC0367A2BC77}"/>
              </a:ext>
            </a:extLst>
          </xdr:cNvPr>
          <xdr:cNvGrpSpPr/>
        </xdr:nvGrpSpPr>
        <xdr:grpSpPr>
          <a:xfrm>
            <a:off x="1641671" y="2920347"/>
            <a:ext cx="572170" cy="1139745"/>
            <a:chOff x="1641671" y="2920347"/>
            <a:chExt cx="572170" cy="1139745"/>
          </a:xfrm>
        </xdr:grpSpPr>
        <xdr:grpSp>
          <xdr:nvGrpSpPr>
            <xdr:cNvPr id="452" name="Group 451">
              <a:extLst>
                <a:ext uri="{FF2B5EF4-FFF2-40B4-BE49-F238E27FC236}">
                  <a16:creationId xmlns:a16="http://schemas.microsoft.com/office/drawing/2014/main" id="{774CE9D3-8444-4524-B516-350969569BA1}"/>
                </a:ext>
              </a:extLst>
            </xdr:cNvPr>
            <xdr:cNvGrpSpPr/>
          </xdr:nvGrpSpPr>
          <xdr:grpSpPr>
            <a:xfrm>
              <a:off x="1743651" y="3094862"/>
              <a:ext cx="324687" cy="190299"/>
              <a:chOff x="6257925" y="3439792"/>
              <a:chExt cx="324687" cy="180784"/>
            </a:xfrm>
          </xdr:grpSpPr>
          <xdr:pic>
            <xdr:nvPicPr>
              <xdr:cNvPr id="495" name="Graphic 494" descr="Oil Barrel with solid fill">
                <a:extLst>
                  <a:ext uri="{FF2B5EF4-FFF2-40B4-BE49-F238E27FC236}">
                    <a16:creationId xmlns:a16="http://schemas.microsoft.com/office/drawing/2014/main" id="{D3F17F05-B9AF-4837-A065-0D0300A061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57925" y="3439792"/>
                <a:ext cx="190501" cy="180597"/>
              </a:xfrm>
              <a:prstGeom prst="rect">
                <a:avLst/>
              </a:prstGeom>
            </xdr:spPr>
          </xdr:pic>
          <xdr:pic>
            <xdr:nvPicPr>
              <xdr:cNvPr id="496" name="Graphic 495" descr="Oil Barrel with solid fill">
                <a:extLst>
                  <a:ext uri="{FF2B5EF4-FFF2-40B4-BE49-F238E27FC236}">
                    <a16:creationId xmlns:a16="http://schemas.microsoft.com/office/drawing/2014/main" id="{D171FBFA-2B1F-4D05-B73A-B83BD4D1D6A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92111" y="3439979"/>
                <a:ext cx="190501" cy="180597"/>
              </a:xfrm>
              <a:prstGeom prst="rect">
                <a:avLst/>
              </a:prstGeom>
            </xdr:spPr>
          </xdr:pic>
        </xdr:grpSp>
        <xdr:pic>
          <xdr:nvPicPr>
            <xdr:cNvPr id="453" name="Graphic 452" descr="Radioactive with solid fill">
              <a:extLst>
                <a:ext uri="{FF2B5EF4-FFF2-40B4-BE49-F238E27FC236}">
                  <a16:creationId xmlns:a16="http://schemas.microsoft.com/office/drawing/2014/main" id="{16654090-F1AD-43A1-BB9D-3B422535AC7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06729" y="3443927"/>
              <a:ext cx="201862" cy="188330"/>
            </a:xfrm>
            <a:prstGeom prst="rect">
              <a:avLst/>
            </a:prstGeom>
          </xdr:spPr>
        </xdr:pic>
        <xdr:grpSp>
          <xdr:nvGrpSpPr>
            <xdr:cNvPr id="454" name="Group 453">
              <a:extLst>
                <a:ext uri="{FF2B5EF4-FFF2-40B4-BE49-F238E27FC236}">
                  <a16:creationId xmlns:a16="http://schemas.microsoft.com/office/drawing/2014/main" id="{3FA52D6A-F5C5-47A4-9761-CB30B8890C6D}"/>
                </a:ext>
              </a:extLst>
            </xdr:cNvPr>
            <xdr:cNvGrpSpPr/>
          </xdr:nvGrpSpPr>
          <xdr:grpSpPr>
            <a:xfrm>
              <a:off x="1831163" y="3321732"/>
              <a:ext cx="164469" cy="115913"/>
              <a:chOff x="7088066" y="6165899"/>
              <a:chExt cx="762000" cy="239296"/>
            </a:xfrm>
            <a:solidFill>
              <a:schemeClr val="accent5">
                <a:lumMod val="75000"/>
              </a:schemeClr>
            </a:solidFill>
          </xdr:grpSpPr>
          <xdr:sp macro="" textlink="">
            <xdr:nvSpPr>
              <xdr:cNvPr id="492" name="Freeform: Shape 491">
                <a:extLst>
                  <a:ext uri="{FF2B5EF4-FFF2-40B4-BE49-F238E27FC236}">
                    <a16:creationId xmlns:a16="http://schemas.microsoft.com/office/drawing/2014/main" id="{C9A8AB53-5967-41B9-9D28-2DB3BBD8774A}"/>
                  </a:ext>
                </a:extLst>
              </xdr:cNvPr>
              <xdr:cNvSpPr/>
            </xdr:nvSpPr>
            <xdr:spPr>
              <a:xfrm>
                <a:off x="7088066" y="6165899"/>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493" name="Freeform: Shape 492">
                <a:extLst>
                  <a:ext uri="{FF2B5EF4-FFF2-40B4-BE49-F238E27FC236}">
                    <a16:creationId xmlns:a16="http://schemas.microsoft.com/office/drawing/2014/main" id="{FA44F804-1B72-42FA-B45C-62E1D9F895D7}"/>
                  </a:ext>
                </a:extLst>
              </xdr:cNvPr>
              <xdr:cNvSpPr/>
            </xdr:nvSpPr>
            <xdr:spPr>
              <a:xfrm>
                <a:off x="7088066" y="6246495"/>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sp macro="" textlink="">
            <xdr:nvSpPr>
              <xdr:cNvPr id="494" name="Freeform: Shape 493">
                <a:extLst>
                  <a:ext uri="{FF2B5EF4-FFF2-40B4-BE49-F238E27FC236}">
                    <a16:creationId xmlns:a16="http://schemas.microsoft.com/office/drawing/2014/main" id="{C24A9ADA-3AE8-4AED-9B6D-24BAB0F8F34E}"/>
                  </a:ext>
                </a:extLst>
              </xdr:cNvPr>
              <xdr:cNvSpPr/>
            </xdr:nvSpPr>
            <xdr:spPr>
              <a:xfrm>
                <a:off x="7088066" y="6327091"/>
                <a:ext cx="762000" cy="78104"/>
              </a:xfrm>
              <a:custGeom>
                <a:avLst/>
                <a:gdLst>
                  <a:gd name="connsiteX0" fmla="*/ 723900 w 762000"/>
                  <a:gd name="connsiteY0" fmla="*/ 12382 h 78104"/>
                  <a:gd name="connsiteX1" fmla="*/ 666750 w 762000"/>
                  <a:gd name="connsiteY1" fmla="*/ 0 h 78104"/>
                  <a:gd name="connsiteX2" fmla="*/ 666750 w 762000"/>
                  <a:gd name="connsiteY2" fmla="*/ 0 h 78104"/>
                  <a:gd name="connsiteX3" fmla="*/ 609600 w 762000"/>
                  <a:gd name="connsiteY3" fmla="*/ 12382 h 78104"/>
                  <a:gd name="connsiteX4" fmla="*/ 571500 w 762000"/>
                  <a:gd name="connsiteY4" fmla="*/ 20955 h 78104"/>
                  <a:gd name="connsiteX5" fmla="*/ 571500 w 762000"/>
                  <a:gd name="connsiteY5" fmla="*/ 20955 h 78104"/>
                  <a:gd name="connsiteX6" fmla="*/ 533400 w 762000"/>
                  <a:gd name="connsiteY6" fmla="*/ 12382 h 78104"/>
                  <a:gd name="connsiteX7" fmla="*/ 476250 w 762000"/>
                  <a:gd name="connsiteY7" fmla="*/ 0 h 78104"/>
                  <a:gd name="connsiteX8" fmla="*/ 476250 w 762000"/>
                  <a:gd name="connsiteY8" fmla="*/ 0 h 78104"/>
                  <a:gd name="connsiteX9" fmla="*/ 419100 w 762000"/>
                  <a:gd name="connsiteY9" fmla="*/ 12382 h 78104"/>
                  <a:gd name="connsiteX10" fmla="*/ 381000 w 762000"/>
                  <a:gd name="connsiteY10" fmla="*/ 20955 h 78104"/>
                  <a:gd name="connsiteX11" fmla="*/ 342900 w 762000"/>
                  <a:gd name="connsiteY11" fmla="*/ 12382 h 78104"/>
                  <a:gd name="connsiteX12" fmla="*/ 285750 w 762000"/>
                  <a:gd name="connsiteY12" fmla="*/ 0 h 78104"/>
                  <a:gd name="connsiteX13" fmla="*/ 285750 w 762000"/>
                  <a:gd name="connsiteY13" fmla="*/ 0 h 78104"/>
                  <a:gd name="connsiteX14" fmla="*/ 228600 w 762000"/>
                  <a:gd name="connsiteY14" fmla="*/ 12382 h 78104"/>
                  <a:gd name="connsiteX15" fmla="*/ 190500 w 762000"/>
                  <a:gd name="connsiteY15" fmla="*/ 20955 h 78104"/>
                  <a:gd name="connsiteX16" fmla="*/ 152400 w 762000"/>
                  <a:gd name="connsiteY16" fmla="*/ 12382 h 78104"/>
                  <a:gd name="connsiteX17" fmla="*/ 95250 w 762000"/>
                  <a:gd name="connsiteY17" fmla="*/ 0 h 78104"/>
                  <a:gd name="connsiteX18" fmla="*/ 95250 w 762000"/>
                  <a:gd name="connsiteY18" fmla="*/ 0 h 78104"/>
                  <a:gd name="connsiteX19" fmla="*/ 38100 w 762000"/>
                  <a:gd name="connsiteY19" fmla="*/ 12382 h 78104"/>
                  <a:gd name="connsiteX20" fmla="*/ 0 w 762000"/>
                  <a:gd name="connsiteY20" fmla="*/ 20955 h 78104"/>
                  <a:gd name="connsiteX21" fmla="*/ 0 w 762000"/>
                  <a:gd name="connsiteY21" fmla="*/ 78105 h 78104"/>
                  <a:gd name="connsiteX22" fmla="*/ 57150 w 762000"/>
                  <a:gd name="connsiteY22" fmla="*/ 65722 h 78104"/>
                  <a:gd name="connsiteX23" fmla="*/ 95250 w 762000"/>
                  <a:gd name="connsiteY23" fmla="*/ 57150 h 78104"/>
                  <a:gd name="connsiteX24" fmla="*/ 133350 w 762000"/>
                  <a:gd name="connsiteY24" fmla="*/ 65722 h 78104"/>
                  <a:gd name="connsiteX25" fmla="*/ 190500 w 762000"/>
                  <a:gd name="connsiteY25" fmla="*/ 78105 h 78104"/>
                  <a:gd name="connsiteX26" fmla="*/ 190500 w 762000"/>
                  <a:gd name="connsiteY26" fmla="*/ 78105 h 78104"/>
                  <a:gd name="connsiteX27" fmla="*/ 247650 w 762000"/>
                  <a:gd name="connsiteY27" fmla="*/ 65722 h 78104"/>
                  <a:gd name="connsiteX28" fmla="*/ 285750 w 762000"/>
                  <a:gd name="connsiteY28" fmla="*/ 57150 h 78104"/>
                  <a:gd name="connsiteX29" fmla="*/ 323850 w 762000"/>
                  <a:gd name="connsiteY29" fmla="*/ 65722 h 78104"/>
                  <a:gd name="connsiteX30" fmla="*/ 381000 w 762000"/>
                  <a:gd name="connsiteY30" fmla="*/ 78105 h 78104"/>
                  <a:gd name="connsiteX31" fmla="*/ 438150 w 762000"/>
                  <a:gd name="connsiteY31" fmla="*/ 65722 h 78104"/>
                  <a:gd name="connsiteX32" fmla="*/ 476250 w 762000"/>
                  <a:gd name="connsiteY32" fmla="*/ 57150 h 78104"/>
                  <a:gd name="connsiteX33" fmla="*/ 514350 w 762000"/>
                  <a:gd name="connsiteY33" fmla="*/ 65722 h 78104"/>
                  <a:gd name="connsiteX34" fmla="*/ 571500 w 762000"/>
                  <a:gd name="connsiteY34" fmla="*/ 78105 h 78104"/>
                  <a:gd name="connsiteX35" fmla="*/ 571500 w 762000"/>
                  <a:gd name="connsiteY35" fmla="*/ 78105 h 78104"/>
                  <a:gd name="connsiteX36" fmla="*/ 628650 w 762000"/>
                  <a:gd name="connsiteY36" fmla="*/ 65722 h 78104"/>
                  <a:gd name="connsiteX37" fmla="*/ 666750 w 762000"/>
                  <a:gd name="connsiteY37" fmla="*/ 57150 h 78104"/>
                  <a:gd name="connsiteX38" fmla="*/ 704850 w 762000"/>
                  <a:gd name="connsiteY38" fmla="*/ 65722 h 78104"/>
                  <a:gd name="connsiteX39" fmla="*/ 762000 w 762000"/>
                  <a:gd name="connsiteY39" fmla="*/ 78105 h 78104"/>
                  <a:gd name="connsiteX40" fmla="*/ 762000 w 762000"/>
                  <a:gd name="connsiteY40" fmla="*/ 20955 h 78104"/>
                  <a:gd name="connsiteX41" fmla="*/ 723900 w 762000"/>
                  <a:gd name="connsiteY41" fmla="*/ 12382 h 781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762000" h="78104">
                    <a:moveTo>
                      <a:pt x="723900" y="12382"/>
                    </a:moveTo>
                    <a:cubicBezTo>
                      <a:pt x="705803" y="4763"/>
                      <a:pt x="686753" y="952"/>
                      <a:pt x="666750" y="0"/>
                    </a:cubicBezTo>
                    <a:lnTo>
                      <a:pt x="666750" y="0"/>
                    </a:lnTo>
                    <a:cubicBezTo>
                      <a:pt x="646748" y="952"/>
                      <a:pt x="627698" y="4763"/>
                      <a:pt x="609600" y="12382"/>
                    </a:cubicBezTo>
                    <a:cubicBezTo>
                      <a:pt x="597218" y="17145"/>
                      <a:pt x="584835" y="20002"/>
                      <a:pt x="571500" y="20955"/>
                    </a:cubicBezTo>
                    <a:lnTo>
                      <a:pt x="571500" y="20955"/>
                    </a:lnTo>
                    <a:cubicBezTo>
                      <a:pt x="558165" y="20002"/>
                      <a:pt x="545783" y="17145"/>
                      <a:pt x="533400" y="12382"/>
                    </a:cubicBezTo>
                    <a:cubicBezTo>
                      <a:pt x="515303" y="4763"/>
                      <a:pt x="496253" y="952"/>
                      <a:pt x="476250" y="0"/>
                    </a:cubicBezTo>
                    <a:lnTo>
                      <a:pt x="476250" y="0"/>
                    </a:lnTo>
                    <a:cubicBezTo>
                      <a:pt x="456248" y="952"/>
                      <a:pt x="437198" y="4763"/>
                      <a:pt x="419100" y="12382"/>
                    </a:cubicBezTo>
                    <a:cubicBezTo>
                      <a:pt x="406718" y="17145"/>
                      <a:pt x="394335" y="20002"/>
                      <a:pt x="381000" y="20955"/>
                    </a:cubicBezTo>
                    <a:cubicBezTo>
                      <a:pt x="367665" y="20002"/>
                      <a:pt x="355283" y="17145"/>
                      <a:pt x="342900" y="12382"/>
                    </a:cubicBezTo>
                    <a:cubicBezTo>
                      <a:pt x="324803" y="4763"/>
                      <a:pt x="305753" y="952"/>
                      <a:pt x="285750" y="0"/>
                    </a:cubicBezTo>
                    <a:lnTo>
                      <a:pt x="285750" y="0"/>
                    </a:lnTo>
                    <a:cubicBezTo>
                      <a:pt x="265748" y="952"/>
                      <a:pt x="246698" y="4763"/>
                      <a:pt x="228600" y="12382"/>
                    </a:cubicBezTo>
                    <a:cubicBezTo>
                      <a:pt x="216218" y="17145"/>
                      <a:pt x="203835" y="20002"/>
                      <a:pt x="190500" y="20955"/>
                    </a:cubicBezTo>
                    <a:cubicBezTo>
                      <a:pt x="177165" y="20002"/>
                      <a:pt x="164783" y="17145"/>
                      <a:pt x="152400" y="12382"/>
                    </a:cubicBezTo>
                    <a:cubicBezTo>
                      <a:pt x="134303" y="4763"/>
                      <a:pt x="115253" y="952"/>
                      <a:pt x="95250" y="0"/>
                    </a:cubicBezTo>
                    <a:lnTo>
                      <a:pt x="95250" y="0"/>
                    </a:lnTo>
                    <a:cubicBezTo>
                      <a:pt x="75248" y="952"/>
                      <a:pt x="56197" y="4763"/>
                      <a:pt x="38100" y="12382"/>
                    </a:cubicBezTo>
                    <a:cubicBezTo>
                      <a:pt x="25717" y="17145"/>
                      <a:pt x="13335" y="20002"/>
                      <a:pt x="0" y="20955"/>
                    </a:cubicBezTo>
                    <a:lnTo>
                      <a:pt x="0" y="78105"/>
                    </a:lnTo>
                    <a:cubicBezTo>
                      <a:pt x="20003" y="77152"/>
                      <a:pt x="39053" y="73342"/>
                      <a:pt x="57150" y="65722"/>
                    </a:cubicBezTo>
                    <a:cubicBezTo>
                      <a:pt x="69533" y="60960"/>
                      <a:pt x="81915" y="57150"/>
                      <a:pt x="95250" y="57150"/>
                    </a:cubicBezTo>
                    <a:cubicBezTo>
                      <a:pt x="108585" y="58102"/>
                      <a:pt x="120968" y="60960"/>
                      <a:pt x="133350" y="65722"/>
                    </a:cubicBezTo>
                    <a:cubicBezTo>
                      <a:pt x="151448" y="73342"/>
                      <a:pt x="170498" y="77152"/>
                      <a:pt x="190500" y="78105"/>
                    </a:cubicBezTo>
                    <a:lnTo>
                      <a:pt x="190500" y="78105"/>
                    </a:lnTo>
                    <a:cubicBezTo>
                      <a:pt x="210503" y="77152"/>
                      <a:pt x="229552" y="73342"/>
                      <a:pt x="247650" y="65722"/>
                    </a:cubicBezTo>
                    <a:cubicBezTo>
                      <a:pt x="260033" y="60960"/>
                      <a:pt x="272415" y="57150"/>
                      <a:pt x="285750" y="57150"/>
                    </a:cubicBezTo>
                    <a:cubicBezTo>
                      <a:pt x="299085" y="58102"/>
                      <a:pt x="311468" y="60960"/>
                      <a:pt x="323850" y="65722"/>
                    </a:cubicBezTo>
                    <a:cubicBezTo>
                      <a:pt x="341948" y="73342"/>
                      <a:pt x="360998" y="77152"/>
                      <a:pt x="381000" y="78105"/>
                    </a:cubicBezTo>
                    <a:cubicBezTo>
                      <a:pt x="401003" y="77152"/>
                      <a:pt x="420053" y="73342"/>
                      <a:pt x="438150" y="65722"/>
                    </a:cubicBezTo>
                    <a:cubicBezTo>
                      <a:pt x="450533" y="60960"/>
                      <a:pt x="462915" y="57150"/>
                      <a:pt x="476250" y="57150"/>
                    </a:cubicBezTo>
                    <a:cubicBezTo>
                      <a:pt x="489585" y="58102"/>
                      <a:pt x="501968" y="60960"/>
                      <a:pt x="514350" y="65722"/>
                    </a:cubicBezTo>
                    <a:cubicBezTo>
                      <a:pt x="532448" y="73342"/>
                      <a:pt x="551498" y="77152"/>
                      <a:pt x="571500" y="78105"/>
                    </a:cubicBezTo>
                    <a:lnTo>
                      <a:pt x="571500" y="78105"/>
                    </a:lnTo>
                    <a:cubicBezTo>
                      <a:pt x="591503" y="77152"/>
                      <a:pt x="610553" y="73342"/>
                      <a:pt x="628650" y="65722"/>
                    </a:cubicBezTo>
                    <a:cubicBezTo>
                      <a:pt x="641033" y="60960"/>
                      <a:pt x="653415" y="57150"/>
                      <a:pt x="666750" y="57150"/>
                    </a:cubicBezTo>
                    <a:cubicBezTo>
                      <a:pt x="680085" y="58102"/>
                      <a:pt x="692468" y="60960"/>
                      <a:pt x="704850" y="65722"/>
                    </a:cubicBezTo>
                    <a:cubicBezTo>
                      <a:pt x="722948" y="73342"/>
                      <a:pt x="741998" y="77152"/>
                      <a:pt x="762000" y="78105"/>
                    </a:cubicBezTo>
                    <a:lnTo>
                      <a:pt x="762000" y="20955"/>
                    </a:lnTo>
                    <a:cubicBezTo>
                      <a:pt x="748665" y="20002"/>
                      <a:pt x="736283" y="17145"/>
                      <a:pt x="723900" y="12382"/>
                    </a:cubicBezTo>
                    <a:close/>
                  </a:path>
                </a:pathLst>
              </a:custGeom>
              <a:grpFill/>
              <a:ln w="9525" cap="flat">
                <a:noFill/>
                <a:prstDash val="solid"/>
                <a:miter/>
              </a:ln>
            </xdr:spPr>
            <xdr:txBody>
              <a:bodyPr rtlCol="0" anchor="ctr"/>
              <a:lstStyle/>
              <a:p>
                <a:endParaRPr lang="en-US"/>
              </a:p>
            </xdr:txBody>
          </xdr:sp>
        </xdr:grpSp>
        <xdr:grpSp>
          <xdr:nvGrpSpPr>
            <xdr:cNvPr id="455" name="Group 454">
              <a:extLst>
                <a:ext uri="{FF2B5EF4-FFF2-40B4-BE49-F238E27FC236}">
                  <a16:creationId xmlns:a16="http://schemas.microsoft.com/office/drawing/2014/main" id="{E82C76FD-DFD8-4CD7-B037-B006EBEC807F}"/>
                </a:ext>
              </a:extLst>
            </xdr:cNvPr>
            <xdr:cNvGrpSpPr/>
          </xdr:nvGrpSpPr>
          <xdr:grpSpPr>
            <a:xfrm>
              <a:off x="1641671" y="3850936"/>
              <a:ext cx="572170" cy="209156"/>
              <a:chOff x="1576728" y="6574220"/>
              <a:chExt cx="572170" cy="209156"/>
            </a:xfrm>
          </xdr:grpSpPr>
          <xdr:pic>
            <xdr:nvPicPr>
              <xdr:cNvPr id="460" name="Picture 459" descr="Outline geothermal energy icon isolated black Vector Image">
                <a:extLst>
                  <a:ext uri="{FF2B5EF4-FFF2-40B4-BE49-F238E27FC236}">
                    <a16:creationId xmlns:a16="http://schemas.microsoft.com/office/drawing/2014/main" id="{E94BDFAF-BF11-49E2-A047-5FFD7CF14260}"/>
                  </a:ext>
                </a:extLst>
              </xdr:cNvPr>
              <xdr:cNvPicPr>
                <a:picLocks noChangeAspect="1" noChangeArrowheads="1"/>
              </xdr:cNvPicPr>
            </xdr:nvPicPr>
            <xdr:blipFill rotWithShape="1">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rcRect l="22640" t="10963" r="21200" b="35852"/>
              <a:stretch/>
            </xdr:blipFill>
            <xdr:spPr bwMode="auto">
              <a:xfrm>
                <a:off x="1945699" y="6574220"/>
                <a:ext cx="203199" cy="209156"/>
              </a:xfrm>
              <a:prstGeom prst="rect">
                <a:avLst/>
              </a:prstGeom>
              <a:noFill/>
            </xdr:spPr>
          </xdr:pic>
          <xdr:grpSp>
            <xdr:nvGrpSpPr>
              <xdr:cNvPr id="461" name="Group 460">
                <a:extLst>
                  <a:ext uri="{FF2B5EF4-FFF2-40B4-BE49-F238E27FC236}">
                    <a16:creationId xmlns:a16="http://schemas.microsoft.com/office/drawing/2014/main" id="{E7F77615-7F4A-4417-BAEB-1DCB083D9F39}"/>
                  </a:ext>
                </a:extLst>
              </xdr:cNvPr>
              <xdr:cNvGrpSpPr/>
            </xdr:nvGrpSpPr>
            <xdr:grpSpPr>
              <a:xfrm>
                <a:off x="1576728" y="6605260"/>
                <a:ext cx="139401" cy="164013"/>
                <a:chOff x="6140932" y="3337168"/>
                <a:chExt cx="752033" cy="877177"/>
              </a:xfrm>
            </xdr:grpSpPr>
            <xdr:sp macro="" textlink="">
              <xdr:nvSpPr>
                <xdr:cNvPr id="482" name="Freeform: Shape 481">
                  <a:extLst>
                    <a:ext uri="{FF2B5EF4-FFF2-40B4-BE49-F238E27FC236}">
                      <a16:creationId xmlns:a16="http://schemas.microsoft.com/office/drawing/2014/main" id="{7B1780D1-FD67-45CD-AD8B-6838E91BC5F2}"/>
                    </a:ext>
                  </a:extLst>
                </xdr:cNvPr>
                <xdr:cNvSpPr/>
              </xdr:nvSpPr>
              <xdr:spPr>
                <a:xfrm>
                  <a:off x="6265454" y="3703141"/>
                  <a:ext cx="200026" cy="511204"/>
                </a:xfrm>
                <a:custGeom>
                  <a:avLst/>
                  <a:gdLst>
                    <a:gd name="connsiteX0" fmla="*/ 112709 w 200024"/>
                    <a:gd name="connsiteY0" fmla="*/ 0 h 511206"/>
                    <a:gd name="connsiteX1" fmla="*/ 61436 w 200024"/>
                    <a:gd name="connsiteY1" fmla="*/ 36995 h 511206"/>
                    <a:gd name="connsiteX2" fmla="*/ 39976 w 200024"/>
                    <a:gd name="connsiteY2" fmla="*/ 473107 h 511206"/>
                    <a:gd name="connsiteX3" fmla="*/ 0 w 200024"/>
                    <a:gd name="connsiteY3" fmla="*/ 473107 h 511206"/>
                    <a:gd name="connsiteX4" fmla="*/ 0 w 200024"/>
                    <a:gd name="connsiteY4" fmla="*/ 511207 h 511206"/>
                    <a:gd name="connsiteX5" fmla="*/ 38100 w 200024"/>
                    <a:gd name="connsiteY5" fmla="*/ 511207 h 511206"/>
                    <a:gd name="connsiteX6" fmla="*/ 161925 w 200024"/>
                    <a:gd name="connsiteY6" fmla="*/ 511207 h 511206"/>
                    <a:gd name="connsiteX7" fmla="*/ 200025 w 200024"/>
                    <a:gd name="connsiteY7" fmla="*/ 511207 h 511206"/>
                    <a:gd name="connsiteX8" fmla="*/ 200025 w 200024"/>
                    <a:gd name="connsiteY8" fmla="*/ 473107 h 511206"/>
                    <a:gd name="connsiteX9" fmla="*/ 159429 w 200024"/>
                    <a:gd name="connsiteY9" fmla="*/ 473107 h 511206"/>
                    <a:gd name="connsiteX10" fmla="*/ 128616 w 200024"/>
                    <a:gd name="connsiteY10" fmla="*/ 3277 h 511206"/>
                    <a:gd name="connsiteX11" fmla="*/ 112709 w 200024"/>
                    <a:gd name="connsiteY11" fmla="*/ 0 h 5112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00024" h="511206">
                      <a:moveTo>
                        <a:pt x="112709" y="0"/>
                      </a:moveTo>
                      <a:lnTo>
                        <a:pt x="61436" y="36995"/>
                      </a:lnTo>
                      <a:lnTo>
                        <a:pt x="39976" y="473107"/>
                      </a:lnTo>
                      <a:lnTo>
                        <a:pt x="0" y="473107"/>
                      </a:lnTo>
                      <a:lnTo>
                        <a:pt x="0" y="511207"/>
                      </a:lnTo>
                      <a:lnTo>
                        <a:pt x="38100" y="511207"/>
                      </a:lnTo>
                      <a:lnTo>
                        <a:pt x="161925" y="511207"/>
                      </a:lnTo>
                      <a:lnTo>
                        <a:pt x="200025" y="511207"/>
                      </a:lnTo>
                      <a:lnTo>
                        <a:pt x="200025" y="473107"/>
                      </a:lnTo>
                      <a:lnTo>
                        <a:pt x="159429" y="473107"/>
                      </a:lnTo>
                      <a:lnTo>
                        <a:pt x="128616" y="3277"/>
                      </a:lnTo>
                      <a:lnTo>
                        <a:pt x="112709"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3" name="Freeform: Shape 482">
                  <a:extLst>
                    <a:ext uri="{FF2B5EF4-FFF2-40B4-BE49-F238E27FC236}">
                      <a16:creationId xmlns:a16="http://schemas.microsoft.com/office/drawing/2014/main" id="{B6AFB38A-4A1D-4767-A02E-2BCA386D1C5A}"/>
                    </a:ext>
                  </a:extLst>
                </xdr:cNvPr>
                <xdr:cNvSpPr/>
              </xdr:nvSpPr>
              <xdr:spPr>
                <a:xfrm>
                  <a:off x="6286633" y="3337831"/>
                  <a:ext cx="105219" cy="253217"/>
                </a:xfrm>
                <a:custGeom>
                  <a:avLst/>
                  <a:gdLst>
                    <a:gd name="connsiteX0" fmla="*/ 23084 w 105218"/>
                    <a:gd name="connsiteY0" fmla="*/ 246855 h 253217"/>
                    <a:gd name="connsiteX1" fmla="*/ 27532 w 105218"/>
                    <a:gd name="connsiteY1" fmla="*/ 253217 h 253217"/>
                    <a:gd name="connsiteX2" fmla="*/ 36857 w 105218"/>
                    <a:gd name="connsiteY2" fmla="*/ 241864 h 253217"/>
                    <a:gd name="connsiteX3" fmla="*/ 103313 w 105218"/>
                    <a:gd name="connsiteY3" fmla="*/ 236149 h 253217"/>
                    <a:gd name="connsiteX4" fmla="*/ 105218 w 105218"/>
                    <a:gd name="connsiteY4" fmla="*/ 227881 h 253217"/>
                    <a:gd name="connsiteX5" fmla="*/ 33504 w 105218"/>
                    <a:gd name="connsiteY5" fmla="*/ 12016 h 253217"/>
                    <a:gd name="connsiteX6" fmla="*/ 12012 w 105218"/>
                    <a:gd name="connsiteY6" fmla="*/ 791 h 253217"/>
                    <a:gd name="connsiteX7" fmla="*/ 119 w 105218"/>
                    <a:gd name="connsiteY7" fmla="*/ 19160 h 2532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5218" h="253217">
                      <a:moveTo>
                        <a:pt x="23084" y="246855"/>
                      </a:moveTo>
                      <a:lnTo>
                        <a:pt x="27532" y="253217"/>
                      </a:lnTo>
                      <a:cubicBezTo>
                        <a:pt x="30111" y="249027"/>
                        <a:pt x="33248" y="245208"/>
                        <a:pt x="36857" y="241864"/>
                      </a:cubicBezTo>
                      <a:cubicBezTo>
                        <a:pt x="55214" y="225254"/>
                        <a:pt x="82391" y="222917"/>
                        <a:pt x="103313" y="236149"/>
                      </a:cubicBezTo>
                      <a:lnTo>
                        <a:pt x="105218" y="227881"/>
                      </a:lnTo>
                      <a:lnTo>
                        <a:pt x="33504" y="12016"/>
                      </a:lnTo>
                      <a:cubicBezTo>
                        <a:pt x="30669" y="2981"/>
                        <a:pt x="21047" y="-2044"/>
                        <a:pt x="12012" y="791"/>
                      </a:cubicBezTo>
                      <a:cubicBezTo>
                        <a:pt x="4148" y="3259"/>
                        <a:pt x="-848" y="10974"/>
                        <a:pt x="119" y="19160"/>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4" name="Freeform: Shape 483">
                  <a:extLst>
                    <a:ext uri="{FF2B5EF4-FFF2-40B4-BE49-F238E27FC236}">
                      <a16:creationId xmlns:a16="http://schemas.microsoft.com/office/drawing/2014/main" id="{8D5B0521-E128-409F-8CCC-66C66C27D9C0}"/>
                    </a:ext>
                  </a:extLst>
                </xdr:cNvPr>
                <xdr:cNvSpPr/>
              </xdr:nvSpPr>
              <xdr:spPr>
                <a:xfrm>
                  <a:off x="6385972" y="3597733"/>
                  <a:ext cx="252231" cy="125876"/>
                </a:xfrm>
                <a:custGeom>
                  <a:avLst/>
                  <a:gdLst>
                    <a:gd name="connsiteX0" fmla="*/ 241783 w 252232"/>
                    <a:gd name="connsiteY0" fmla="*/ 92945 h 125876"/>
                    <a:gd name="connsiteX1" fmla="*/ 35376 w 252232"/>
                    <a:gd name="connsiteY1" fmla="*/ 0 h 125876"/>
                    <a:gd name="connsiteX2" fmla="*/ 25156 w 252232"/>
                    <a:gd name="connsiteY2" fmla="*/ 1133 h 125876"/>
                    <a:gd name="connsiteX3" fmla="*/ 0 w 252232"/>
                    <a:gd name="connsiteY3" fmla="*/ 72009 h 125876"/>
                    <a:gd name="connsiteX4" fmla="*/ 9820 w 252232"/>
                    <a:gd name="connsiteY4" fmla="*/ 79896 h 125876"/>
                    <a:gd name="connsiteX5" fmla="*/ 231277 w 252232"/>
                    <a:gd name="connsiteY5" fmla="*/ 125444 h 125876"/>
                    <a:gd name="connsiteX6" fmla="*/ 251802 w 252232"/>
                    <a:gd name="connsiteY6" fmla="*/ 112536 h 125876"/>
                    <a:gd name="connsiteX7" fmla="*/ 241783 w 252232"/>
                    <a:gd name="connsiteY7" fmla="*/ 92945 h 125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52232" h="125876">
                      <a:moveTo>
                        <a:pt x="241783" y="92945"/>
                      </a:moveTo>
                      <a:lnTo>
                        <a:pt x="35376" y="0"/>
                      </a:lnTo>
                      <a:lnTo>
                        <a:pt x="25156" y="1133"/>
                      </a:lnTo>
                      <a:cubicBezTo>
                        <a:pt x="37257" y="27677"/>
                        <a:pt x="26128" y="59034"/>
                        <a:pt x="0" y="72009"/>
                      </a:cubicBezTo>
                      <a:lnTo>
                        <a:pt x="9820" y="79896"/>
                      </a:lnTo>
                      <a:lnTo>
                        <a:pt x="231277" y="125444"/>
                      </a:lnTo>
                      <a:cubicBezTo>
                        <a:pt x="240509" y="127547"/>
                        <a:pt x="249698" y="121769"/>
                        <a:pt x="251802" y="112536"/>
                      </a:cubicBezTo>
                      <a:cubicBezTo>
                        <a:pt x="253646" y="104441"/>
                        <a:pt x="249425" y="96188"/>
                        <a:pt x="241783" y="92945"/>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5" name="Freeform: Shape 484">
                  <a:extLst>
                    <a:ext uri="{FF2B5EF4-FFF2-40B4-BE49-F238E27FC236}">
                      <a16:creationId xmlns:a16="http://schemas.microsoft.com/office/drawing/2014/main" id="{F50FC1E1-2362-40C8-886D-43EF32D85843}"/>
                    </a:ext>
                  </a:extLst>
                </xdr:cNvPr>
                <xdr:cNvSpPr/>
              </xdr:nvSpPr>
              <xdr:spPr>
                <a:xfrm>
                  <a:off x="6140932" y="3621779"/>
                  <a:ext cx="216227" cy="200719"/>
                </a:xfrm>
                <a:custGeom>
                  <a:avLst/>
                  <a:gdLst>
                    <a:gd name="connsiteX0" fmla="*/ 216228 w 216227"/>
                    <a:gd name="connsiteY0" fmla="*/ 54169 h 200719"/>
                    <a:gd name="connsiteX1" fmla="*/ 164555 w 216227"/>
                    <a:gd name="connsiteY1" fmla="*/ 0 h 200719"/>
                    <a:gd name="connsiteX2" fmla="*/ 154077 w 216227"/>
                    <a:gd name="connsiteY2" fmla="*/ 3591 h 200719"/>
                    <a:gd name="connsiteX3" fmla="*/ 4468 w 216227"/>
                    <a:gd name="connsiteY3" fmla="*/ 172031 h 200719"/>
                    <a:gd name="connsiteX4" fmla="*/ 5602 w 216227"/>
                    <a:gd name="connsiteY4" fmla="*/ 196251 h 200719"/>
                    <a:gd name="connsiteX5" fmla="*/ 27328 w 216227"/>
                    <a:gd name="connsiteY5" fmla="*/ 197368 h 200719"/>
                    <a:gd name="connsiteX6" fmla="*/ 211732 w 216227"/>
                    <a:gd name="connsiteY6" fmla="*/ 64570 h 2007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6227" h="200719">
                      <a:moveTo>
                        <a:pt x="216228" y="54169"/>
                      </a:moveTo>
                      <a:cubicBezTo>
                        <a:pt x="187415" y="52563"/>
                        <a:pt x="164801" y="28857"/>
                        <a:pt x="164555" y="0"/>
                      </a:cubicBezTo>
                      <a:lnTo>
                        <a:pt x="154077" y="3591"/>
                      </a:lnTo>
                      <a:lnTo>
                        <a:pt x="4468" y="172031"/>
                      </a:lnTo>
                      <a:cubicBezTo>
                        <a:pt x="-1907" y="179033"/>
                        <a:pt x="-1399" y="189876"/>
                        <a:pt x="5602" y="196251"/>
                      </a:cubicBezTo>
                      <a:cubicBezTo>
                        <a:pt x="11651" y="201759"/>
                        <a:pt x="20747" y="202226"/>
                        <a:pt x="27328" y="197368"/>
                      </a:cubicBezTo>
                      <a:lnTo>
                        <a:pt x="211732" y="64570"/>
                      </a:ln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6" name="Freeform: Shape 485">
                  <a:extLst>
                    <a:ext uri="{FF2B5EF4-FFF2-40B4-BE49-F238E27FC236}">
                      <a16:creationId xmlns:a16="http://schemas.microsoft.com/office/drawing/2014/main" id="{48B8EDC8-5052-4E9E-A707-8AA413A2DACF}"/>
                    </a:ext>
                  </a:extLst>
                </xdr:cNvPr>
                <xdr:cNvSpPr/>
              </xdr:nvSpPr>
              <xdr:spPr>
                <a:xfrm>
                  <a:off x="6333821" y="3593984"/>
                  <a:ext cx="53548" cy="53552"/>
                </a:xfrm>
                <a:custGeom>
                  <a:avLst/>
                  <a:gdLst>
                    <a:gd name="connsiteX0" fmla="*/ 8815 w 53549"/>
                    <a:gd name="connsiteY0" fmla="*/ 6917 h 53550"/>
                    <a:gd name="connsiteX1" fmla="*/ 6917 w 53549"/>
                    <a:gd name="connsiteY1" fmla="*/ 44735 h 53550"/>
                    <a:gd name="connsiteX2" fmla="*/ 44735 w 53549"/>
                    <a:gd name="connsiteY2" fmla="*/ 46633 h 53550"/>
                    <a:gd name="connsiteX3" fmla="*/ 46639 w 53549"/>
                    <a:gd name="connsiteY3" fmla="*/ 8822 h 53550"/>
                    <a:gd name="connsiteX4" fmla="*/ 8822 w 53549"/>
                    <a:gd name="connsiteY4" fmla="*/ 6911 h 53550"/>
                    <a:gd name="connsiteX5" fmla="*/ 8815 w 53549"/>
                    <a:gd name="connsiteY5" fmla="*/ 6917 h 535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3549" h="53550">
                      <a:moveTo>
                        <a:pt x="8815" y="6917"/>
                      </a:moveTo>
                      <a:cubicBezTo>
                        <a:pt x="-2152" y="16836"/>
                        <a:pt x="-3002" y="33767"/>
                        <a:pt x="6917" y="44735"/>
                      </a:cubicBezTo>
                      <a:cubicBezTo>
                        <a:pt x="16836" y="55702"/>
                        <a:pt x="33768" y="56552"/>
                        <a:pt x="44735" y="46633"/>
                      </a:cubicBezTo>
                      <a:cubicBezTo>
                        <a:pt x="55699" y="36716"/>
                        <a:pt x="56552" y="19790"/>
                        <a:pt x="46639" y="8822"/>
                      </a:cubicBezTo>
                      <a:cubicBezTo>
                        <a:pt x="36723" y="-2149"/>
                        <a:pt x="19793" y="-3004"/>
                        <a:pt x="8822" y="6911"/>
                      </a:cubicBezTo>
                      <a:cubicBezTo>
                        <a:pt x="8820" y="6913"/>
                        <a:pt x="8817" y="6915"/>
                        <a:pt x="8815" y="6917"/>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7" name="Freeform: Shape 486">
                  <a:extLst>
                    <a:ext uri="{FF2B5EF4-FFF2-40B4-BE49-F238E27FC236}">
                      <a16:creationId xmlns:a16="http://schemas.microsoft.com/office/drawing/2014/main" id="{CE725EE6-468A-4904-A387-971F4BB457EA}"/>
                    </a:ext>
                  </a:extLst>
                </xdr:cNvPr>
                <xdr:cNvSpPr/>
              </xdr:nvSpPr>
              <xdr:spPr>
                <a:xfrm>
                  <a:off x="6675028" y="3600140"/>
                  <a:ext cx="142874" cy="433232"/>
                </a:xfrm>
                <a:custGeom>
                  <a:avLst/>
                  <a:gdLst>
                    <a:gd name="connsiteX0" fmla="*/ 46730 w 142875"/>
                    <a:gd name="connsiteY0" fmla="*/ 0 h 433235"/>
                    <a:gd name="connsiteX1" fmla="*/ 28994 w 142875"/>
                    <a:gd name="connsiteY1" fmla="*/ 404660 h 433235"/>
                    <a:gd name="connsiteX2" fmla="*/ 0 w 142875"/>
                    <a:gd name="connsiteY2" fmla="*/ 404660 h 433235"/>
                    <a:gd name="connsiteX3" fmla="*/ 0 w 142875"/>
                    <a:gd name="connsiteY3" fmla="*/ 433235 h 433235"/>
                    <a:gd name="connsiteX4" fmla="*/ 142875 w 142875"/>
                    <a:gd name="connsiteY4" fmla="*/ 433235 h 433235"/>
                    <a:gd name="connsiteX5" fmla="*/ 142875 w 142875"/>
                    <a:gd name="connsiteY5" fmla="*/ 404660 h 433235"/>
                    <a:gd name="connsiteX6" fmla="*/ 113890 w 142875"/>
                    <a:gd name="connsiteY6" fmla="*/ 404660 h 433235"/>
                    <a:gd name="connsiteX7" fmla="*/ 98555 w 142875"/>
                    <a:gd name="connsiteY7" fmla="*/ 51968 h 433235"/>
                    <a:gd name="connsiteX8" fmla="*/ 46730 w 142875"/>
                    <a:gd name="connsiteY8" fmla="*/ 0 h 4332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2875" h="433235">
                      <a:moveTo>
                        <a:pt x="46730" y="0"/>
                      </a:moveTo>
                      <a:lnTo>
                        <a:pt x="28994" y="404660"/>
                      </a:lnTo>
                      <a:lnTo>
                        <a:pt x="0" y="404660"/>
                      </a:lnTo>
                      <a:lnTo>
                        <a:pt x="0" y="433235"/>
                      </a:lnTo>
                      <a:lnTo>
                        <a:pt x="142875" y="433235"/>
                      </a:lnTo>
                      <a:lnTo>
                        <a:pt x="142875" y="404660"/>
                      </a:lnTo>
                      <a:lnTo>
                        <a:pt x="113890" y="404660"/>
                      </a:lnTo>
                      <a:lnTo>
                        <a:pt x="98555" y="51968"/>
                      </a:lnTo>
                      <a:lnTo>
                        <a:pt x="46730" y="0"/>
                      </a:lnTo>
                      <a:close/>
                    </a:path>
                  </a:pathLst>
                </a:custGeom>
                <a:solidFill>
                  <a:schemeClr val="accent2">
                    <a:lumMod val="75000"/>
                  </a:schemeClr>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8" name="Freeform: Shape 487">
                  <a:extLst>
                    <a:ext uri="{FF2B5EF4-FFF2-40B4-BE49-F238E27FC236}">
                      <a16:creationId xmlns:a16="http://schemas.microsoft.com/office/drawing/2014/main" id="{6E694096-3175-4E9F-9EE4-B611A25747AB}"/>
                    </a:ext>
                  </a:extLst>
                </xdr:cNvPr>
                <xdr:cNvSpPr/>
              </xdr:nvSpPr>
              <xdr:spPr>
                <a:xfrm>
                  <a:off x="6525286" y="3521291"/>
                  <a:ext cx="200026" cy="71174"/>
                </a:xfrm>
                <a:custGeom>
                  <a:avLst/>
                  <a:gdLst>
                    <a:gd name="connsiteX0" fmla="*/ 13661 w 200027"/>
                    <a:gd name="connsiteY0" fmla="*/ 71171 h 71174"/>
                    <a:gd name="connsiteX1" fmla="*/ 189693 w 200027"/>
                    <a:gd name="connsiteY1" fmla="*/ 64065 h 71174"/>
                    <a:gd name="connsiteX2" fmla="*/ 200027 w 200027"/>
                    <a:gd name="connsiteY2" fmla="*/ 57302 h 71174"/>
                    <a:gd name="connsiteX3" fmla="*/ 190222 w 200027"/>
                    <a:gd name="connsiteY3" fmla="*/ 4827 h 71174"/>
                    <a:gd name="connsiteX4" fmla="*/ 191064 w 200027"/>
                    <a:gd name="connsiteY4" fmla="*/ 3648 h 71174"/>
                    <a:gd name="connsiteX5" fmla="*/ 191369 w 200027"/>
                    <a:gd name="connsiteY5" fmla="*/ 3315 h 71174"/>
                    <a:gd name="connsiteX6" fmla="*/ 178491 w 200027"/>
                    <a:gd name="connsiteY6" fmla="*/ 0 h 71174"/>
                    <a:gd name="connsiteX7" fmla="*/ 9718 w 200027"/>
                    <a:gd name="connsiteY7" fmla="*/ 45006 h 71174"/>
                    <a:gd name="connsiteX8" fmla="*/ 504 w 200027"/>
                    <a:gd name="connsiteY8" fmla="*/ 61460 h 71174"/>
                    <a:gd name="connsiteX9" fmla="*/ 13661 w 200027"/>
                    <a:gd name="connsiteY9" fmla="*/ 71171 h 711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0027" h="71174">
                      <a:moveTo>
                        <a:pt x="13661" y="71171"/>
                      </a:moveTo>
                      <a:lnTo>
                        <a:pt x="189693" y="64065"/>
                      </a:lnTo>
                      <a:lnTo>
                        <a:pt x="200027" y="57302"/>
                      </a:lnTo>
                      <a:cubicBezTo>
                        <a:pt x="182829" y="45519"/>
                        <a:pt x="178440" y="22026"/>
                        <a:pt x="190222" y="4827"/>
                      </a:cubicBezTo>
                      <a:cubicBezTo>
                        <a:pt x="190496" y="4429"/>
                        <a:pt x="190777" y="4036"/>
                        <a:pt x="191064" y="3648"/>
                      </a:cubicBezTo>
                      <a:cubicBezTo>
                        <a:pt x="191150" y="3534"/>
                        <a:pt x="191274" y="3439"/>
                        <a:pt x="191369" y="3315"/>
                      </a:cubicBezTo>
                      <a:lnTo>
                        <a:pt x="178491" y="0"/>
                      </a:lnTo>
                      <a:lnTo>
                        <a:pt x="9718" y="45006"/>
                      </a:lnTo>
                      <a:cubicBezTo>
                        <a:pt x="2629" y="47005"/>
                        <a:pt x="-1495" y="54373"/>
                        <a:pt x="504" y="61460"/>
                      </a:cubicBezTo>
                      <a:cubicBezTo>
                        <a:pt x="2158" y="67322"/>
                        <a:pt x="7573" y="71318"/>
                        <a:pt x="13661" y="71171"/>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9" name="Freeform: Shape 488">
                  <a:extLst>
                    <a:ext uri="{FF2B5EF4-FFF2-40B4-BE49-F238E27FC236}">
                      <a16:creationId xmlns:a16="http://schemas.microsoft.com/office/drawing/2014/main" id="{4AA9A824-66F6-4948-B107-71C650806159}"/>
                    </a:ext>
                  </a:extLst>
                </xdr:cNvPr>
                <xdr:cNvSpPr/>
              </xdr:nvSpPr>
              <xdr:spPr>
                <a:xfrm>
                  <a:off x="6730675" y="3337168"/>
                  <a:ext cx="107512" cy="196093"/>
                </a:xfrm>
                <a:custGeom>
                  <a:avLst/>
                  <a:gdLst>
                    <a:gd name="connsiteX0" fmla="*/ 10668 w 107511"/>
                    <a:gd name="connsiteY0" fmla="*/ 172712 h 196095"/>
                    <a:gd name="connsiteX1" fmla="*/ 16383 w 107511"/>
                    <a:gd name="connsiteY1" fmla="*/ 172283 h 196095"/>
                    <a:gd name="connsiteX2" fmla="*/ 51530 w 107511"/>
                    <a:gd name="connsiteY2" fmla="*/ 196096 h 196095"/>
                    <a:gd name="connsiteX3" fmla="*/ 61227 w 107511"/>
                    <a:gd name="connsiteY3" fmla="*/ 186847 h 196095"/>
                    <a:gd name="connsiteX4" fmla="*/ 107099 w 107511"/>
                    <a:gd name="connsiteY4" fmla="*/ 16616 h 196095"/>
                    <a:gd name="connsiteX5" fmla="*/ 97454 w 107511"/>
                    <a:gd name="connsiteY5" fmla="*/ 411 h 196095"/>
                    <a:gd name="connsiteX6" fmla="*/ 82458 w 107511"/>
                    <a:gd name="connsiteY6" fmla="*/ 6968 h 196095"/>
                    <a:gd name="connsiteX7" fmla="*/ 0 w 107511"/>
                    <a:gd name="connsiteY7" fmla="*/ 164073 h 196095"/>
                    <a:gd name="connsiteX8" fmla="*/ 314 w 107511"/>
                    <a:gd name="connsiteY8" fmla="*/ 176017 h 196095"/>
                    <a:gd name="connsiteX9" fmla="*/ 10668 w 107511"/>
                    <a:gd name="connsiteY9" fmla="*/ 172712 h 196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7511" h="196095">
                      <a:moveTo>
                        <a:pt x="10668" y="172712"/>
                      </a:moveTo>
                      <a:cubicBezTo>
                        <a:pt x="12560" y="172424"/>
                        <a:pt x="14470" y="172282"/>
                        <a:pt x="16383" y="172283"/>
                      </a:cubicBezTo>
                      <a:cubicBezTo>
                        <a:pt x="31832" y="172397"/>
                        <a:pt x="45696" y="181790"/>
                        <a:pt x="51530" y="196096"/>
                      </a:cubicBezTo>
                      <a:lnTo>
                        <a:pt x="61227" y="186847"/>
                      </a:lnTo>
                      <a:lnTo>
                        <a:pt x="107099" y="16616"/>
                      </a:lnTo>
                      <a:cubicBezTo>
                        <a:pt x="108911" y="9478"/>
                        <a:pt x="104592" y="2223"/>
                        <a:pt x="97454" y="411"/>
                      </a:cubicBezTo>
                      <a:cubicBezTo>
                        <a:pt x="91544" y="-1089"/>
                        <a:pt x="85370" y="1611"/>
                        <a:pt x="82458" y="6968"/>
                      </a:cubicBezTo>
                      <a:lnTo>
                        <a:pt x="0" y="164073"/>
                      </a:lnTo>
                      <a:lnTo>
                        <a:pt x="314" y="176017"/>
                      </a:lnTo>
                      <a:cubicBezTo>
                        <a:pt x="3588" y="174423"/>
                        <a:pt x="7075" y="173309"/>
                        <a:pt x="10668" y="172712"/>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0" name="Freeform: Shape 489">
                  <a:extLst>
                    <a:ext uri="{FF2B5EF4-FFF2-40B4-BE49-F238E27FC236}">
                      <a16:creationId xmlns:a16="http://schemas.microsoft.com/office/drawing/2014/main" id="{85289929-0944-4630-93F4-D4770B8778F1}"/>
                    </a:ext>
                  </a:extLst>
                </xdr:cNvPr>
                <xdr:cNvSpPr/>
              </xdr:nvSpPr>
              <xdr:spPr>
                <a:xfrm>
                  <a:off x="6742560" y="3550979"/>
                  <a:ext cx="150405" cy="174844"/>
                </a:xfrm>
                <a:custGeom>
                  <a:avLst/>
                  <a:gdLst>
                    <a:gd name="connsiteX0" fmla="*/ 148552 w 150403"/>
                    <a:gd name="connsiteY0" fmla="*/ 154734 h 174846"/>
                    <a:gd name="connsiteX1" fmla="*/ 54740 w 150403"/>
                    <a:gd name="connsiteY1" fmla="*/ 6401 h 174846"/>
                    <a:gd name="connsiteX2" fmla="*/ 42358 w 150403"/>
                    <a:gd name="connsiteY2" fmla="*/ 0 h 174846"/>
                    <a:gd name="connsiteX3" fmla="*/ 10239 w 150403"/>
                    <a:gd name="connsiteY3" fmla="*/ 34233 h 174846"/>
                    <a:gd name="connsiteX4" fmla="*/ 4524 w 150403"/>
                    <a:gd name="connsiteY4" fmla="*/ 34661 h 174846"/>
                    <a:gd name="connsiteX5" fmla="*/ 0 w 150403"/>
                    <a:gd name="connsiteY5" fmla="*/ 34242 h 174846"/>
                    <a:gd name="connsiteX6" fmla="*/ 4143 w 150403"/>
                    <a:gd name="connsiteY6" fmla="*/ 47149 h 174846"/>
                    <a:gd name="connsiteX7" fmla="*/ 127968 w 150403"/>
                    <a:gd name="connsiteY7" fmla="*/ 171260 h 174846"/>
                    <a:gd name="connsiteX8" fmla="*/ 146815 w 150403"/>
                    <a:gd name="connsiteY8" fmla="*/ 170612 h 174846"/>
                    <a:gd name="connsiteX9" fmla="*/ 148552 w 150403"/>
                    <a:gd name="connsiteY9" fmla="*/ 154734 h 1748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50403" h="174846">
                      <a:moveTo>
                        <a:pt x="148552" y="154734"/>
                      </a:moveTo>
                      <a:lnTo>
                        <a:pt x="54740" y="6401"/>
                      </a:lnTo>
                      <a:lnTo>
                        <a:pt x="42358" y="0"/>
                      </a:lnTo>
                      <a:cubicBezTo>
                        <a:pt x="40894" y="17482"/>
                        <a:pt x="27593" y="31659"/>
                        <a:pt x="10239" y="34233"/>
                      </a:cubicBezTo>
                      <a:cubicBezTo>
                        <a:pt x="8348" y="34515"/>
                        <a:pt x="6437" y="34659"/>
                        <a:pt x="4524" y="34661"/>
                      </a:cubicBezTo>
                      <a:cubicBezTo>
                        <a:pt x="3009" y="34614"/>
                        <a:pt x="1498" y="34474"/>
                        <a:pt x="0" y="34242"/>
                      </a:cubicBezTo>
                      <a:lnTo>
                        <a:pt x="4143" y="47149"/>
                      </a:lnTo>
                      <a:lnTo>
                        <a:pt x="127968" y="171260"/>
                      </a:lnTo>
                      <a:cubicBezTo>
                        <a:pt x="133352" y="176285"/>
                        <a:pt x="141790" y="175995"/>
                        <a:pt x="146815" y="170612"/>
                      </a:cubicBezTo>
                      <a:cubicBezTo>
                        <a:pt x="150851" y="166289"/>
                        <a:pt x="151557" y="159826"/>
                        <a:pt x="148552" y="154734"/>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1" name="Freeform: Shape 490">
                  <a:extLst>
                    <a:ext uri="{FF2B5EF4-FFF2-40B4-BE49-F238E27FC236}">
                      <a16:creationId xmlns:a16="http://schemas.microsoft.com/office/drawing/2014/main" id="{5E8B530A-8966-48D7-97B5-5BB51C4D0AC8}"/>
                    </a:ext>
                  </a:extLst>
                </xdr:cNvPr>
                <xdr:cNvSpPr/>
              </xdr:nvSpPr>
              <xdr:spPr>
                <a:xfrm>
                  <a:off x="6728010" y="3528511"/>
                  <a:ext cx="38103" cy="38106"/>
                </a:xfrm>
                <a:custGeom>
                  <a:avLst/>
                  <a:gdLst>
                    <a:gd name="connsiteX0" fmla="*/ 21906 w 38105"/>
                    <a:gd name="connsiteY0" fmla="*/ 37888 h 38105"/>
                    <a:gd name="connsiteX1" fmla="*/ 37888 w 38105"/>
                    <a:gd name="connsiteY1" fmla="*/ 16199 h 38105"/>
                    <a:gd name="connsiteX2" fmla="*/ 16199 w 38105"/>
                    <a:gd name="connsiteY2" fmla="*/ 217 h 38105"/>
                    <a:gd name="connsiteX3" fmla="*/ 217 w 38105"/>
                    <a:gd name="connsiteY3" fmla="*/ 21905 h 38105"/>
                    <a:gd name="connsiteX4" fmla="*/ 21905 w 38105"/>
                    <a:gd name="connsiteY4" fmla="*/ 37888 h 38105"/>
                    <a:gd name="connsiteX5" fmla="*/ 21906 w 38105"/>
                    <a:gd name="connsiteY5" fmla="*/ 37888 h 381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105" h="38105">
                      <a:moveTo>
                        <a:pt x="21906" y="37888"/>
                      </a:moveTo>
                      <a:cubicBezTo>
                        <a:pt x="32308" y="36312"/>
                        <a:pt x="39463" y="26602"/>
                        <a:pt x="37888" y="16199"/>
                      </a:cubicBezTo>
                      <a:cubicBezTo>
                        <a:pt x="36312" y="5797"/>
                        <a:pt x="26602" y="-1358"/>
                        <a:pt x="16199" y="217"/>
                      </a:cubicBezTo>
                      <a:cubicBezTo>
                        <a:pt x="5797" y="1793"/>
                        <a:pt x="-1358" y="11503"/>
                        <a:pt x="217" y="21905"/>
                      </a:cubicBezTo>
                      <a:cubicBezTo>
                        <a:pt x="1793" y="32307"/>
                        <a:pt x="11503" y="39463"/>
                        <a:pt x="21905" y="37888"/>
                      </a:cubicBezTo>
                      <a:cubicBezTo>
                        <a:pt x="21905" y="37888"/>
                        <a:pt x="21906" y="37888"/>
                        <a:pt x="21906" y="37888"/>
                      </a:cubicBezTo>
                      <a:close/>
                    </a:path>
                  </a:pathLst>
                </a:custGeom>
                <a:solidFill>
                  <a:srgbClr val="0070C0"/>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462" name="Group 461">
                <a:extLst>
                  <a:ext uri="{FF2B5EF4-FFF2-40B4-BE49-F238E27FC236}">
                    <a16:creationId xmlns:a16="http://schemas.microsoft.com/office/drawing/2014/main" id="{7E361DA1-E793-46ED-9270-19AACACF7C40}"/>
                  </a:ext>
                </a:extLst>
              </xdr:cNvPr>
              <xdr:cNvGrpSpPr/>
            </xdr:nvGrpSpPr>
            <xdr:grpSpPr>
              <a:xfrm>
                <a:off x="1744225" y="6590247"/>
                <a:ext cx="172680" cy="169356"/>
                <a:chOff x="5246544" y="2661039"/>
                <a:chExt cx="528834" cy="505485"/>
              </a:xfrm>
            </xdr:grpSpPr>
            <xdr:sp macro="" textlink="">
              <xdr:nvSpPr>
                <xdr:cNvPr id="463" name="Freeform: Shape 462">
                  <a:extLst>
                    <a:ext uri="{FF2B5EF4-FFF2-40B4-BE49-F238E27FC236}">
                      <a16:creationId xmlns:a16="http://schemas.microsoft.com/office/drawing/2014/main" id="{91A5A032-08C1-469C-AC89-7365EF1B9ED2}"/>
                    </a:ext>
                  </a:extLst>
                </xdr:cNvPr>
                <xdr:cNvSpPr/>
              </xdr:nvSpPr>
              <xdr:spPr>
                <a:xfrm>
                  <a:off x="5246544" y="2733151"/>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4" name="Freeform: Shape 463">
                  <a:extLst>
                    <a:ext uri="{FF2B5EF4-FFF2-40B4-BE49-F238E27FC236}">
                      <a16:creationId xmlns:a16="http://schemas.microsoft.com/office/drawing/2014/main" id="{B8150D59-31C6-4DFF-9F98-C8B24DAE1C1A}"/>
                    </a:ext>
                  </a:extLst>
                </xdr:cNvPr>
                <xdr:cNvSpPr/>
              </xdr:nvSpPr>
              <xdr:spPr>
                <a:xfrm>
                  <a:off x="5266760" y="2681120"/>
                  <a:ext cx="29357" cy="30047"/>
                </a:xfrm>
                <a:custGeom>
                  <a:avLst/>
                  <a:gdLst>
                    <a:gd name="connsiteX0" fmla="*/ 20859 w 29356"/>
                    <a:gd name="connsiteY0" fmla="*/ 30047 h 30047"/>
                    <a:gd name="connsiteX1" fmla="*/ 0 w 29356"/>
                    <a:gd name="connsiteY1" fmla="*/ 8696 h 30047"/>
                    <a:gd name="connsiteX2" fmla="*/ 8497 w 29356"/>
                    <a:gd name="connsiteY2" fmla="*/ 0 h 30047"/>
                    <a:gd name="connsiteX3" fmla="*/ 29356 w 29356"/>
                    <a:gd name="connsiteY3" fmla="*/ 21346 h 30047"/>
                    <a:gd name="connsiteX4" fmla="*/ 20859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30047"/>
                      </a:moveTo>
                      <a:lnTo>
                        <a:pt x="0" y="8696"/>
                      </a:lnTo>
                      <a:lnTo>
                        <a:pt x="8497" y="0"/>
                      </a:lnTo>
                      <a:lnTo>
                        <a:pt x="29356" y="21346"/>
                      </a:lnTo>
                      <a:lnTo>
                        <a:pt x="20859"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5" name="Freeform: Shape 464">
                  <a:extLst>
                    <a:ext uri="{FF2B5EF4-FFF2-40B4-BE49-F238E27FC236}">
                      <a16:creationId xmlns:a16="http://schemas.microsoft.com/office/drawing/2014/main" id="{983DE714-0514-400F-A778-F081415DF63D}"/>
                    </a:ext>
                  </a:extLst>
                </xdr:cNvPr>
                <xdr:cNvSpPr/>
              </xdr:nvSpPr>
              <xdr:spPr>
                <a:xfrm>
                  <a:off x="5288611" y="2703793"/>
                  <a:ext cx="72113" cy="72112"/>
                </a:xfrm>
                <a:custGeom>
                  <a:avLst/>
                  <a:gdLst>
                    <a:gd name="connsiteX0" fmla="*/ 72114 w 72113"/>
                    <a:gd name="connsiteY0" fmla="*/ 36057 h 72113"/>
                    <a:gd name="connsiteX1" fmla="*/ 36057 w 72113"/>
                    <a:gd name="connsiteY1" fmla="*/ 72114 h 72113"/>
                    <a:gd name="connsiteX2" fmla="*/ 0 w 72113"/>
                    <a:gd name="connsiteY2" fmla="*/ 36057 h 72113"/>
                    <a:gd name="connsiteX3" fmla="*/ 36057 w 72113"/>
                    <a:gd name="connsiteY3" fmla="*/ 0 h 72113"/>
                    <a:gd name="connsiteX4" fmla="*/ 72114 w 72113"/>
                    <a:gd name="connsiteY4" fmla="*/ 36057 h 721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2113" h="72113">
                      <a:moveTo>
                        <a:pt x="72114" y="36057"/>
                      </a:moveTo>
                      <a:cubicBezTo>
                        <a:pt x="72114" y="55970"/>
                        <a:pt x="55970" y="72114"/>
                        <a:pt x="36057" y="72114"/>
                      </a:cubicBezTo>
                      <a:cubicBezTo>
                        <a:pt x="16143" y="72114"/>
                        <a:pt x="0" y="55970"/>
                        <a:pt x="0" y="36057"/>
                      </a:cubicBezTo>
                      <a:cubicBezTo>
                        <a:pt x="0" y="16143"/>
                        <a:pt x="16143" y="0"/>
                        <a:pt x="36057" y="0"/>
                      </a:cubicBezTo>
                      <a:cubicBezTo>
                        <a:pt x="55970" y="0"/>
                        <a:pt x="72114" y="16143"/>
                        <a:pt x="72114" y="36057"/>
                      </a:cubicBez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6" name="Freeform: Shape 465">
                  <a:extLst>
                    <a:ext uri="{FF2B5EF4-FFF2-40B4-BE49-F238E27FC236}">
                      <a16:creationId xmlns:a16="http://schemas.microsoft.com/office/drawing/2014/main" id="{8A1AB362-4A50-4999-AC29-81E33F59D630}"/>
                    </a:ext>
                  </a:extLst>
                </xdr:cNvPr>
                <xdr:cNvSpPr/>
              </xdr:nvSpPr>
              <xdr:spPr>
                <a:xfrm>
                  <a:off x="5318657" y="2661039"/>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7" name="Freeform: Shape 466">
                  <a:extLst>
                    <a:ext uri="{FF2B5EF4-FFF2-40B4-BE49-F238E27FC236}">
                      <a16:creationId xmlns:a16="http://schemas.microsoft.com/office/drawing/2014/main" id="{2D0E39F7-DEEE-427A-99C8-65FC341573CA}"/>
                    </a:ext>
                  </a:extLst>
                </xdr:cNvPr>
                <xdr:cNvSpPr/>
              </xdr:nvSpPr>
              <xdr:spPr>
                <a:xfrm>
                  <a:off x="5372744" y="2733153"/>
                  <a:ext cx="30046" cy="12017"/>
                </a:xfrm>
                <a:custGeom>
                  <a:avLst/>
                  <a:gdLst>
                    <a:gd name="connsiteX0" fmla="*/ 0 w 30047"/>
                    <a:gd name="connsiteY0" fmla="*/ 0 h 12018"/>
                    <a:gd name="connsiteX1" fmla="*/ 30047 w 30047"/>
                    <a:gd name="connsiteY1" fmla="*/ 0 h 12018"/>
                    <a:gd name="connsiteX2" fmla="*/ 30047 w 30047"/>
                    <a:gd name="connsiteY2" fmla="*/ 12019 h 12018"/>
                    <a:gd name="connsiteX3" fmla="*/ 0 w 30047"/>
                    <a:gd name="connsiteY3" fmla="*/ 12019 h 12018"/>
                  </a:gdLst>
                  <a:ahLst/>
                  <a:cxnLst>
                    <a:cxn ang="0">
                      <a:pos x="connsiteX0" y="connsiteY0"/>
                    </a:cxn>
                    <a:cxn ang="0">
                      <a:pos x="connsiteX1" y="connsiteY1"/>
                    </a:cxn>
                    <a:cxn ang="0">
                      <a:pos x="connsiteX2" y="connsiteY2"/>
                    </a:cxn>
                    <a:cxn ang="0">
                      <a:pos x="connsiteX3" y="connsiteY3"/>
                    </a:cxn>
                  </a:cxnLst>
                  <a:rect l="l" t="t" r="r" b="b"/>
                  <a:pathLst>
                    <a:path w="30047" h="12018">
                      <a:moveTo>
                        <a:pt x="0" y="0"/>
                      </a:moveTo>
                      <a:lnTo>
                        <a:pt x="30047" y="0"/>
                      </a:lnTo>
                      <a:lnTo>
                        <a:pt x="30047" y="12019"/>
                      </a:lnTo>
                      <a:lnTo>
                        <a:pt x="0" y="12019"/>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8" name="Freeform: Shape 467">
                  <a:extLst>
                    <a:ext uri="{FF2B5EF4-FFF2-40B4-BE49-F238E27FC236}">
                      <a16:creationId xmlns:a16="http://schemas.microsoft.com/office/drawing/2014/main" id="{A4FE6FE4-EE28-46B8-B142-8C1C1A7013EF}"/>
                    </a:ext>
                  </a:extLst>
                </xdr:cNvPr>
                <xdr:cNvSpPr/>
              </xdr:nvSpPr>
              <xdr:spPr>
                <a:xfrm>
                  <a:off x="5353218" y="2681123"/>
                  <a:ext cx="29357" cy="30047"/>
                </a:xfrm>
                <a:custGeom>
                  <a:avLst/>
                  <a:gdLst>
                    <a:gd name="connsiteX0" fmla="*/ 8497 w 29356"/>
                    <a:gd name="connsiteY0" fmla="*/ 30047 h 30047"/>
                    <a:gd name="connsiteX1" fmla="*/ 29356 w 29356"/>
                    <a:gd name="connsiteY1" fmla="*/ 8696 h 30047"/>
                    <a:gd name="connsiteX2" fmla="*/ 20859 w 29356"/>
                    <a:gd name="connsiteY2" fmla="*/ 0 h 30047"/>
                    <a:gd name="connsiteX3" fmla="*/ 0 w 29356"/>
                    <a:gd name="connsiteY3" fmla="*/ 21346 h 30047"/>
                    <a:gd name="connsiteX4" fmla="*/ 8497 w 29356"/>
                    <a:gd name="connsiteY4" fmla="*/ 30047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30047"/>
                      </a:moveTo>
                      <a:lnTo>
                        <a:pt x="29356" y="8696"/>
                      </a:lnTo>
                      <a:lnTo>
                        <a:pt x="20859" y="0"/>
                      </a:lnTo>
                      <a:lnTo>
                        <a:pt x="0" y="21346"/>
                      </a:lnTo>
                      <a:lnTo>
                        <a:pt x="8497"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9" name="Freeform: Shape 468">
                  <a:extLst>
                    <a:ext uri="{FF2B5EF4-FFF2-40B4-BE49-F238E27FC236}">
                      <a16:creationId xmlns:a16="http://schemas.microsoft.com/office/drawing/2014/main" id="{4C15652A-8F62-4F72-9488-C27CC601DA00}"/>
                    </a:ext>
                  </a:extLst>
                </xdr:cNvPr>
                <xdr:cNvSpPr/>
              </xdr:nvSpPr>
              <xdr:spPr>
                <a:xfrm>
                  <a:off x="5266763" y="2767845"/>
                  <a:ext cx="29357" cy="30047"/>
                </a:xfrm>
                <a:custGeom>
                  <a:avLst/>
                  <a:gdLst>
                    <a:gd name="connsiteX0" fmla="*/ 20859 w 29356"/>
                    <a:gd name="connsiteY0" fmla="*/ 0 h 30047"/>
                    <a:gd name="connsiteX1" fmla="*/ 0 w 29356"/>
                    <a:gd name="connsiteY1" fmla="*/ 21352 h 30047"/>
                    <a:gd name="connsiteX2" fmla="*/ 8497 w 29356"/>
                    <a:gd name="connsiteY2" fmla="*/ 30047 h 30047"/>
                    <a:gd name="connsiteX3" fmla="*/ 29356 w 29356"/>
                    <a:gd name="connsiteY3" fmla="*/ 8702 h 30047"/>
                    <a:gd name="connsiteX4" fmla="*/ 20859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20859" y="0"/>
                      </a:moveTo>
                      <a:lnTo>
                        <a:pt x="0" y="21352"/>
                      </a:lnTo>
                      <a:lnTo>
                        <a:pt x="8497" y="30047"/>
                      </a:lnTo>
                      <a:lnTo>
                        <a:pt x="29356" y="8702"/>
                      </a:lnTo>
                      <a:lnTo>
                        <a:pt x="20859"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0" name="Freeform: Shape 469">
                  <a:extLst>
                    <a:ext uri="{FF2B5EF4-FFF2-40B4-BE49-F238E27FC236}">
                      <a16:creationId xmlns:a16="http://schemas.microsoft.com/office/drawing/2014/main" id="{DA2060BB-EA50-4EB8-97AA-22AF25E42787}"/>
                    </a:ext>
                  </a:extLst>
                </xdr:cNvPr>
                <xdr:cNvSpPr/>
              </xdr:nvSpPr>
              <xdr:spPr>
                <a:xfrm>
                  <a:off x="5318657" y="2787926"/>
                  <a:ext cx="12017" cy="30047"/>
                </a:xfrm>
                <a:custGeom>
                  <a:avLst/>
                  <a:gdLst>
                    <a:gd name="connsiteX0" fmla="*/ 0 w 12018"/>
                    <a:gd name="connsiteY0" fmla="*/ 0 h 30047"/>
                    <a:gd name="connsiteX1" fmla="*/ 12019 w 12018"/>
                    <a:gd name="connsiteY1" fmla="*/ 0 h 30047"/>
                    <a:gd name="connsiteX2" fmla="*/ 12019 w 12018"/>
                    <a:gd name="connsiteY2" fmla="*/ 30047 h 30047"/>
                    <a:gd name="connsiteX3" fmla="*/ 0 w 12018"/>
                    <a:gd name="connsiteY3" fmla="*/ 30047 h 30047"/>
                  </a:gdLst>
                  <a:ahLst/>
                  <a:cxnLst>
                    <a:cxn ang="0">
                      <a:pos x="connsiteX0" y="connsiteY0"/>
                    </a:cxn>
                    <a:cxn ang="0">
                      <a:pos x="connsiteX1" y="connsiteY1"/>
                    </a:cxn>
                    <a:cxn ang="0">
                      <a:pos x="connsiteX2" y="connsiteY2"/>
                    </a:cxn>
                    <a:cxn ang="0">
                      <a:pos x="connsiteX3" y="connsiteY3"/>
                    </a:cxn>
                  </a:cxnLst>
                  <a:rect l="l" t="t" r="r" b="b"/>
                  <a:pathLst>
                    <a:path w="12018" h="30047">
                      <a:moveTo>
                        <a:pt x="0" y="0"/>
                      </a:moveTo>
                      <a:lnTo>
                        <a:pt x="12019" y="0"/>
                      </a:lnTo>
                      <a:lnTo>
                        <a:pt x="12019" y="30047"/>
                      </a:lnTo>
                      <a:lnTo>
                        <a:pt x="0" y="30047"/>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1" name="Freeform: Shape 470">
                  <a:extLst>
                    <a:ext uri="{FF2B5EF4-FFF2-40B4-BE49-F238E27FC236}">
                      <a16:creationId xmlns:a16="http://schemas.microsoft.com/office/drawing/2014/main" id="{40F95A1F-A845-4860-B09C-F0C90A6DC43C}"/>
                    </a:ext>
                  </a:extLst>
                </xdr:cNvPr>
                <xdr:cNvSpPr/>
              </xdr:nvSpPr>
              <xdr:spPr>
                <a:xfrm>
                  <a:off x="5353218" y="2767845"/>
                  <a:ext cx="29357" cy="30047"/>
                </a:xfrm>
                <a:custGeom>
                  <a:avLst/>
                  <a:gdLst>
                    <a:gd name="connsiteX0" fmla="*/ 8497 w 29356"/>
                    <a:gd name="connsiteY0" fmla="*/ 0 h 30047"/>
                    <a:gd name="connsiteX1" fmla="*/ 29356 w 29356"/>
                    <a:gd name="connsiteY1" fmla="*/ 21352 h 30047"/>
                    <a:gd name="connsiteX2" fmla="*/ 20859 w 29356"/>
                    <a:gd name="connsiteY2" fmla="*/ 30047 h 30047"/>
                    <a:gd name="connsiteX3" fmla="*/ 0 w 29356"/>
                    <a:gd name="connsiteY3" fmla="*/ 8702 h 30047"/>
                    <a:gd name="connsiteX4" fmla="*/ 8497 w 29356"/>
                    <a:gd name="connsiteY4" fmla="*/ 0 h 3004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56" h="30047">
                      <a:moveTo>
                        <a:pt x="8497" y="0"/>
                      </a:moveTo>
                      <a:lnTo>
                        <a:pt x="29356" y="21352"/>
                      </a:lnTo>
                      <a:lnTo>
                        <a:pt x="20859" y="30047"/>
                      </a:lnTo>
                      <a:lnTo>
                        <a:pt x="0" y="8702"/>
                      </a:lnTo>
                      <a:lnTo>
                        <a:pt x="8497" y="0"/>
                      </a:lnTo>
                      <a:close/>
                    </a:path>
                  </a:pathLst>
                </a:custGeom>
                <a:solidFill>
                  <a:srgbClr val="FFC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2" name="Freeform: Shape 471">
                  <a:extLst>
                    <a:ext uri="{FF2B5EF4-FFF2-40B4-BE49-F238E27FC236}">
                      <a16:creationId xmlns:a16="http://schemas.microsoft.com/office/drawing/2014/main" id="{BDBE2618-91C3-47BD-8D6C-E7B299F1382D}"/>
                    </a:ext>
                  </a:extLst>
                </xdr:cNvPr>
                <xdr:cNvSpPr/>
              </xdr:nvSpPr>
              <xdr:spPr>
                <a:xfrm>
                  <a:off x="5497446" y="2864733"/>
                  <a:ext cx="102750" cy="57776"/>
                </a:xfrm>
                <a:custGeom>
                  <a:avLst/>
                  <a:gdLst>
                    <a:gd name="connsiteX0" fmla="*/ 0 w 102749"/>
                    <a:gd name="connsiteY0" fmla="*/ 57775 h 57775"/>
                    <a:gd name="connsiteX1" fmla="*/ 102750 w 102749"/>
                    <a:gd name="connsiteY1" fmla="*/ 57775 h 57775"/>
                    <a:gd name="connsiteX2" fmla="*/ 95340 w 102749"/>
                    <a:gd name="connsiteY2" fmla="*/ 0 h 57775"/>
                    <a:gd name="connsiteX3" fmla="*/ 7410 w 102749"/>
                    <a:gd name="connsiteY3" fmla="*/ 0 h 57775"/>
                    <a:gd name="connsiteX4" fmla="*/ 0 w 10274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749" h="57775">
                      <a:moveTo>
                        <a:pt x="0" y="57775"/>
                      </a:moveTo>
                      <a:lnTo>
                        <a:pt x="102750" y="57775"/>
                      </a:lnTo>
                      <a:lnTo>
                        <a:pt x="95340" y="0"/>
                      </a:lnTo>
                      <a:lnTo>
                        <a:pt x="7410" y="0"/>
                      </a:lnTo>
                      <a:lnTo>
                        <a:pt x="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3" name="Freeform: Shape 472">
                  <a:extLst>
                    <a:ext uri="{FF2B5EF4-FFF2-40B4-BE49-F238E27FC236}">
                      <a16:creationId xmlns:a16="http://schemas.microsoft.com/office/drawing/2014/main" id="{2FA49E32-DC8B-4779-B19A-BBB41D636E47}"/>
                    </a:ext>
                  </a:extLst>
                </xdr:cNvPr>
                <xdr:cNvSpPr/>
              </xdr:nvSpPr>
              <xdr:spPr>
                <a:xfrm>
                  <a:off x="5607406" y="2789786"/>
                  <a:ext cx="91759" cy="50911"/>
                </a:xfrm>
                <a:custGeom>
                  <a:avLst/>
                  <a:gdLst>
                    <a:gd name="connsiteX0" fmla="*/ 6526 w 91758"/>
                    <a:gd name="connsiteY0" fmla="*/ 50912 h 50912"/>
                    <a:gd name="connsiteX1" fmla="*/ 91759 w 91758"/>
                    <a:gd name="connsiteY1" fmla="*/ 50912 h 50912"/>
                    <a:gd name="connsiteX2" fmla="*/ 68850 w 91758"/>
                    <a:gd name="connsiteY2" fmla="*/ 0 h 50912"/>
                    <a:gd name="connsiteX3" fmla="*/ 0 w 91758"/>
                    <a:gd name="connsiteY3" fmla="*/ 0 h 50912"/>
                    <a:gd name="connsiteX4" fmla="*/ 6526 w 91758"/>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8" h="50912">
                      <a:moveTo>
                        <a:pt x="6526" y="50912"/>
                      </a:moveTo>
                      <a:lnTo>
                        <a:pt x="91759" y="50912"/>
                      </a:lnTo>
                      <a:lnTo>
                        <a:pt x="68850" y="0"/>
                      </a:lnTo>
                      <a:lnTo>
                        <a:pt x="0" y="0"/>
                      </a:lnTo>
                      <a:lnTo>
                        <a:pt x="65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4" name="Freeform: Shape 473">
                  <a:extLst>
                    <a:ext uri="{FF2B5EF4-FFF2-40B4-BE49-F238E27FC236}">
                      <a16:creationId xmlns:a16="http://schemas.microsoft.com/office/drawing/2014/main" id="{5563169F-A66C-4255-B676-C265FCE2411B}"/>
                    </a:ext>
                  </a:extLst>
                </xdr:cNvPr>
                <xdr:cNvSpPr/>
              </xdr:nvSpPr>
              <xdr:spPr>
                <a:xfrm>
                  <a:off x="5617016" y="2864733"/>
                  <a:ext cx="118969" cy="57776"/>
                </a:xfrm>
                <a:custGeom>
                  <a:avLst/>
                  <a:gdLst>
                    <a:gd name="connsiteX0" fmla="*/ 7410 w 118969"/>
                    <a:gd name="connsiteY0" fmla="*/ 57775 h 57775"/>
                    <a:gd name="connsiteX1" fmla="*/ 118969 w 118969"/>
                    <a:gd name="connsiteY1" fmla="*/ 57775 h 57775"/>
                    <a:gd name="connsiteX2" fmla="*/ 92972 w 118969"/>
                    <a:gd name="connsiteY2" fmla="*/ 0 h 57775"/>
                    <a:gd name="connsiteX3" fmla="*/ 0 w 118969"/>
                    <a:gd name="connsiteY3" fmla="*/ 0 h 57775"/>
                    <a:gd name="connsiteX4" fmla="*/ 7410 w 118969"/>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9" h="57775">
                      <a:moveTo>
                        <a:pt x="7410" y="57775"/>
                      </a:moveTo>
                      <a:lnTo>
                        <a:pt x="118969" y="57775"/>
                      </a:lnTo>
                      <a:lnTo>
                        <a:pt x="92972" y="0"/>
                      </a:lnTo>
                      <a:lnTo>
                        <a:pt x="0" y="0"/>
                      </a:lnTo>
                      <a:lnTo>
                        <a:pt x="7410"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5" name="Freeform: Shape 474">
                  <a:extLst>
                    <a:ext uri="{FF2B5EF4-FFF2-40B4-BE49-F238E27FC236}">
                      <a16:creationId xmlns:a16="http://schemas.microsoft.com/office/drawing/2014/main" id="{5CD636C3-33A7-4A6B-8C10-84784CB2938D}"/>
                    </a:ext>
                  </a:extLst>
                </xdr:cNvPr>
                <xdr:cNvSpPr/>
              </xdr:nvSpPr>
              <xdr:spPr>
                <a:xfrm>
                  <a:off x="5627508" y="2946548"/>
                  <a:ext cx="147870" cy="64065"/>
                </a:xfrm>
                <a:custGeom>
                  <a:avLst/>
                  <a:gdLst>
                    <a:gd name="connsiteX0" fmla="*/ 0 w 147869"/>
                    <a:gd name="connsiteY0" fmla="*/ 0 h 64066"/>
                    <a:gd name="connsiteX1" fmla="*/ 8209 w 147869"/>
                    <a:gd name="connsiteY1" fmla="*/ 64067 h 64066"/>
                    <a:gd name="connsiteX2" fmla="*/ 147863 w 147869"/>
                    <a:gd name="connsiteY2" fmla="*/ 64067 h 64066"/>
                    <a:gd name="connsiteX3" fmla="*/ 147863 w 147869"/>
                    <a:gd name="connsiteY3" fmla="*/ 63496 h 64066"/>
                    <a:gd name="connsiteX4" fmla="*/ 147869 w 147869"/>
                    <a:gd name="connsiteY4" fmla="*/ 63496 h 64066"/>
                    <a:gd name="connsiteX5" fmla="*/ 119294 w 147869"/>
                    <a:gd name="connsiteY5" fmla="*/ 0 h 64066"/>
                    <a:gd name="connsiteX6" fmla="*/ 0 w 147869"/>
                    <a:gd name="connsiteY6" fmla="*/ 0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47869" h="64066">
                      <a:moveTo>
                        <a:pt x="0" y="0"/>
                      </a:moveTo>
                      <a:lnTo>
                        <a:pt x="8209" y="64067"/>
                      </a:lnTo>
                      <a:lnTo>
                        <a:pt x="147863" y="64067"/>
                      </a:lnTo>
                      <a:lnTo>
                        <a:pt x="147863" y="63496"/>
                      </a:lnTo>
                      <a:lnTo>
                        <a:pt x="147869" y="63496"/>
                      </a:lnTo>
                      <a:lnTo>
                        <a:pt x="119294" y="0"/>
                      </a:lnTo>
                      <a:lnTo>
                        <a:pt x="0" y="0"/>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6" name="Freeform: Shape 475">
                  <a:extLst>
                    <a:ext uri="{FF2B5EF4-FFF2-40B4-BE49-F238E27FC236}">
                      <a16:creationId xmlns:a16="http://schemas.microsoft.com/office/drawing/2014/main" id="{4489EAFE-B106-4879-85AF-F8A6C3A9028B}"/>
                    </a:ext>
                  </a:extLst>
                </xdr:cNvPr>
                <xdr:cNvSpPr/>
              </xdr:nvSpPr>
              <xdr:spPr>
                <a:xfrm>
                  <a:off x="5507932" y="2789786"/>
                  <a:ext cx="81769" cy="50911"/>
                </a:xfrm>
                <a:custGeom>
                  <a:avLst/>
                  <a:gdLst>
                    <a:gd name="connsiteX0" fmla="*/ 0 w 81770"/>
                    <a:gd name="connsiteY0" fmla="*/ 50912 h 50912"/>
                    <a:gd name="connsiteX1" fmla="*/ 81771 w 81770"/>
                    <a:gd name="connsiteY1" fmla="*/ 50912 h 50912"/>
                    <a:gd name="connsiteX2" fmla="*/ 75245 w 81770"/>
                    <a:gd name="connsiteY2" fmla="*/ 0 h 50912"/>
                    <a:gd name="connsiteX3" fmla="*/ 6526 w 81770"/>
                    <a:gd name="connsiteY3" fmla="*/ 0 h 50912"/>
                    <a:gd name="connsiteX4" fmla="*/ 0 w 81770"/>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770" h="50912">
                      <a:moveTo>
                        <a:pt x="0" y="50912"/>
                      </a:moveTo>
                      <a:lnTo>
                        <a:pt x="81771" y="50912"/>
                      </a:lnTo>
                      <a:lnTo>
                        <a:pt x="75245" y="0"/>
                      </a:lnTo>
                      <a:lnTo>
                        <a:pt x="6526" y="0"/>
                      </a:lnTo>
                      <a:lnTo>
                        <a:pt x="0"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7" name="Freeform: Shape 476">
                  <a:extLst>
                    <a:ext uri="{FF2B5EF4-FFF2-40B4-BE49-F238E27FC236}">
                      <a16:creationId xmlns:a16="http://schemas.microsoft.com/office/drawing/2014/main" id="{D0B827E5-11A6-48AB-8359-06F672A9A9FB}"/>
                    </a:ext>
                  </a:extLst>
                </xdr:cNvPr>
                <xdr:cNvSpPr/>
              </xdr:nvSpPr>
              <xdr:spPr>
                <a:xfrm>
                  <a:off x="5322268" y="3034655"/>
                  <a:ext cx="453107" cy="131869"/>
                </a:xfrm>
                <a:custGeom>
                  <a:avLst/>
                  <a:gdLst>
                    <a:gd name="connsiteX0" fmla="*/ 453108 w 453107"/>
                    <a:gd name="connsiteY0" fmla="*/ 38328 h 131871"/>
                    <a:gd name="connsiteX1" fmla="*/ 453108 w 453107"/>
                    <a:gd name="connsiteY1" fmla="*/ 0 h 131871"/>
                    <a:gd name="connsiteX2" fmla="*/ 0 w 453107"/>
                    <a:gd name="connsiteY2" fmla="*/ 0 h 131871"/>
                    <a:gd name="connsiteX3" fmla="*/ 0 w 453107"/>
                    <a:gd name="connsiteY3" fmla="*/ 38328 h 131871"/>
                    <a:gd name="connsiteX4" fmla="*/ 208529 w 453107"/>
                    <a:gd name="connsiteY4" fmla="*/ 38328 h 131871"/>
                    <a:gd name="connsiteX5" fmla="*/ 208529 w 453107"/>
                    <a:gd name="connsiteY5" fmla="*/ 95815 h 131871"/>
                    <a:gd name="connsiteX6" fmla="*/ 144744 w 453107"/>
                    <a:gd name="connsiteY6" fmla="*/ 95815 h 131871"/>
                    <a:gd name="connsiteX7" fmla="*/ 144744 w 453107"/>
                    <a:gd name="connsiteY7" fmla="*/ 131872 h 131871"/>
                    <a:gd name="connsiteX8" fmla="*/ 308364 w 453107"/>
                    <a:gd name="connsiteY8" fmla="*/ 131872 h 131871"/>
                    <a:gd name="connsiteX9" fmla="*/ 308364 w 453107"/>
                    <a:gd name="connsiteY9" fmla="*/ 95815 h 131871"/>
                    <a:gd name="connsiteX10" fmla="*/ 244585 w 453107"/>
                    <a:gd name="connsiteY10" fmla="*/ 95815 h 131871"/>
                    <a:gd name="connsiteX11" fmla="*/ 244585 w 453107"/>
                    <a:gd name="connsiteY11" fmla="*/ 38328 h 131871"/>
                    <a:gd name="connsiteX12" fmla="*/ 453108 w 453107"/>
                    <a:gd name="connsiteY12" fmla="*/ 38328 h 1318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3107" h="131871">
                      <a:moveTo>
                        <a:pt x="453108" y="38328"/>
                      </a:moveTo>
                      <a:lnTo>
                        <a:pt x="453108" y="0"/>
                      </a:lnTo>
                      <a:lnTo>
                        <a:pt x="0" y="0"/>
                      </a:lnTo>
                      <a:lnTo>
                        <a:pt x="0" y="38328"/>
                      </a:lnTo>
                      <a:lnTo>
                        <a:pt x="208529" y="38328"/>
                      </a:lnTo>
                      <a:lnTo>
                        <a:pt x="208529" y="95815"/>
                      </a:lnTo>
                      <a:lnTo>
                        <a:pt x="144744" y="95815"/>
                      </a:lnTo>
                      <a:lnTo>
                        <a:pt x="144744" y="131872"/>
                      </a:lnTo>
                      <a:lnTo>
                        <a:pt x="308364" y="131872"/>
                      </a:lnTo>
                      <a:lnTo>
                        <a:pt x="308364" y="95815"/>
                      </a:lnTo>
                      <a:lnTo>
                        <a:pt x="244585" y="95815"/>
                      </a:lnTo>
                      <a:lnTo>
                        <a:pt x="244585" y="38328"/>
                      </a:lnTo>
                      <a:lnTo>
                        <a:pt x="453108" y="38328"/>
                      </a:lnTo>
                      <a:close/>
                    </a:path>
                  </a:pathLst>
                </a:custGeom>
                <a:solidFill>
                  <a:srgbClr val="00000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8" name="Freeform: Shape 477">
                  <a:extLst>
                    <a:ext uri="{FF2B5EF4-FFF2-40B4-BE49-F238E27FC236}">
                      <a16:creationId xmlns:a16="http://schemas.microsoft.com/office/drawing/2014/main" id="{D0FF3BF0-7675-4DB9-A744-B82953194AB9}"/>
                    </a:ext>
                  </a:extLst>
                </xdr:cNvPr>
                <xdr:cNvSpPr/>
              </xdr:nvSpPr>
              <xdr:spPr>
                <a:xfrm>
                  <a:off x="5361664" y="2864736"/>
                  <a:ext cx="118963" cy="57776"/>
                </a:xfrm>
                <a:custGeom>
                  <a:avLst/>
                  <a:gdLst>
                    <a:gd name="connsiteX0" fmla="*/ 111554 w 118963"/>
                    <a:gd name="connsiteY0" fmla="*/ 57775 h 57775"/>
                    <a:gd name="connsiteX1" fmla="*/ 118963 w 118963"/>
                    <a:gd name="connsiteY1" fmla="*/ 0 h 57775"/>
                    <a:gd name="connsiteX2" fmla="*/ 25997 w 118963"/>
                    <a:gd name="connsiteY2" fmla="*/ 0 h 57775"/>
                    <a:gd name="connsiteX3" fmla="*/ 0 w 118963"/>
                    <a:gd name="connsiteY3" fmla="*/ 57775 h 57775"/>
                    <a:gd name="connsiteX4" fmla="*/ 111554 w 118963"/>
                    <a:gd name="connsiteY4" fmla="*/ 57775 h 577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8963" h="57775">
                      <a:moveTo>
                        <a:pt x="111554" y="57775"/>
                      </a:moveTo>
                      <a:lnTo>
                        <a:pt x="118963" y="0"/>
                      </a:lnTo>
                      <a:lnTo>
                        <a:pt x="25997" y="0"/>
                      </a:lnTo>
                      <a:lnTo>
                        <a:pt x="0" y="57775"/>
                      </a:lnTo>
                      <a:lnTo>
                        <a:pt x="111554" y="57775"/>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9" name="Freeform: Shape 478">
                  <a:extLst>
                    <a:ext uri="{FF2B5EF4-FFF2-40B4-BE49-F238E27FC236}">
                      <a16:creationId xmlns:a16="http://schemas.microsoft.com/office/drawing/2014/main" id="{774A1426-1DA3-4D9A-8004-94BD12703489}"/>
                    </a:ext>
                  </a:extLst>
                </xdr:cNvPr>
                <xdr:cNvSpPr/>
              </xdr:nvSpPr>
              <xdr:spPr>
                <a:xfrm>
                  <a:off x="5486161" y="2946551"/>
                  <a:ext cx="125333" cy="64065"/>
                </a:xfrm>
                <a:custGeom>
                  <a:avLst/>
                  <a:gdLst>
                    <a:gd name="connsiteX0" fmla="*/ 125333 w 125333"/>
                    <a:gd name="connsiteY0" fmla="*/ 64067 h 64066"/>
                    <a:gd name="connsiteX1" fmla="*/ 117125 w 125333"/>
                    <a:gd name="connsiteY1" fmla="*/ 0 h 64066"/>
                    <a:gd name="connsiteX2" fmla="*/ 8215 w 125333"/>
                    <a:gd name="connsiteY2" fmla="*/ 0 h 64066"/>
                    <a:gd name="connsiteX3" fmla="*/ 0 w 125333"/>
                    <a:gd name="connsiteY3" fmla="*/ 64067 h 64066"/>
                    <a:gd name="connsiteX4" fmla="*/ 125333 w 125333"/>
                    <a:gd name="connsiteY4" fmla="*/ 64067 h 6406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333" h="64066">
                      <a:moveTo>
                        <a:pt x="125333" y="64067"/>
                      </a:moveTo>
                      <a:lnTo>
                        <a:pt x="117125" y="0"/>
                      </a:lnTo>
                      <a:lnTo>
                        <a:pt x="8215" y="0"/>
                      </a:lnTo>
                      <a:lnTo>
                        <a:pt x="0" y="64067"/>
                      </a:lnTo>
                      <a:lnTo>
                        <a:pt x="125333"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0" name="Freeform: Shape 479">
                  <a:extLst>
                    <a:ext uri="{FF2B5EF4-FFF2-40B4-BE49-F238E27FC236}">
                      <a16:creationId xmlns:a16="http://schemas.microsoft.com/office/drawing/2014/main" id="{9FBC28A8-41AB-423F-8D38-51436C1188CC}"/>
                    </a:ext>
                  </a:extLst>
                </xdr:cNvPr>
                <xdr:cNvSpPr/>
              </xdr:nvSpPr>
              <xdr:spPr>
                <a:xfrm>
                  <a:off x="5322283" y="2946554"/>
                  <a:ext cx="147867" cy="64065"/>
                </a:xfrm>
                <a:custGeom>
                  <a:avLst/>
                  <a:gdLst>
                    <a:gd name="connsiteX0" fmla="*/ 139660 w 147868"/>
                    <a:gd name="connsiteY0" fmla="*/ 64067 h 64066"/>
                    <a:gd name="connsiteX1" fmla="*/ 147869 w 147868"/>
                    <a:gd name="connsiteY1" fmla="*/ 0 h 64066"/>
                    <a:gd name="connsiteX2" fmla="*/ 28581 w 147868"/>
                    <a:gd name="connsiteY2" fmla="*/ 0 h 64066"/>
                    <a:gd name="connsiteX3" fmla="*/ 0 w 147868"/>
                    <a:gd name="connsiteY3" fmla="*/ 63496 h 64066"/>
                    <a:gd name="connsiteX4" fmla="*/ 0 w 147868"/>
                    <a:gd name="connsiteY4" fmla="*/ 64067 h 64066"/>
                    <a:gd name="connsiteX5" fmla="*/ 139660 w 147868"/>
                    <a:gd name="connsiteY5" fmla="*/ 64067 h 640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7868" h="64066">
                      <a:moveTo>
                        <a:pt x="139660" y="64067"/>
                      </a:moveTo>
                      <a:lnTo>
                        <a:pt x="147869" y="0"/>
                      </a:lnTo>
                      <a:lnTo>
                        <a:pt x="28581" y="0"/>
                      </a:lnTo>
                      <a:lnTo>
                        <a:pt x="0" y="63496"/>
                      </a:lnTo>
                      <a:lnTo>
                        <a:pt x="0" y="64067"/>
                      </a:lnTo>
                      <a:lnTo>
                        <a:pt x="139660" y="64067"/>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1" name="Freeform: Shape 480">
                  <a:extLst>
                    <a:ext uri="{FF2B5EF4-FFF2-40B4-BE49-F238E27FC236}">
                      <a16:creationId xmlns:a16="http://schemas.microsoft.com/office/drawing/2014/main" id="{806D50E9-4A54-4C3B-8B42-6F3FFA8C23CA}"/>
                    </a:ext>
                  </a:extLst>
                </xdr:cNvPr>
                <xdr:cNvSpPr/>
              </xdr:nvSpPr>
              <xdr:spPr>
                <a:xfrm>
                  <a:off x="5398478" y="2789807"/>
                  <a:ext cx="91753" cy="50911"/>
                </a:xfrm>
                <a:custGeom>
                  <a:avLst/>
                  <a:gdLst>
                    <a:gd name="connsiteX0" fmla="*/ 85226 w 91752"/>
                    <a:gd name="connsiteY0" fmla="*/ 50912 h 50912"/>
                    <a:gd name="connsiteX1" fmla="*/ 91753 w 91752"/>
                    <a:gd name="connsiteY1" fmla="*/ 0 h 50912"/>
                    <a:gd name="connsiteX2" fmla="*/ 22914 w 91752"/>
                    <a:gd name="connsiteY2" fmla="*/ 0 h 50912"/>
                    <a:gd name="connsiteX3" fmla="*/ 0 w 91752"/>
                    <a:gd name="connsiteY3" fmla="*/ 50912 h 50912"/>
                    <a:gd name="connsiteX4" fmla="*/ 85226 w 91752"/>
                    <a:gd name="connsiteY4" fmla="*/ 50912 h 5091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1752" h="50912">
                      <a:moveTo>
                        <a:pt x="85226" y="50912"/>
                      </a:moveTo>
                      <a:lnTo>
                        <a:pt x="91753" y="0"/>
                      </a:lnTo>
                      <a:lnTo>
                        <a:pt x="22914" y="0"/>
                      </a:lnTo>
                      <a:lnTo>
                        <a:pt x="0" y="50912"/>
                      </a:lnTo>
                      <a:lnTo>
                        <a:pt x="85226" y="50912"/>
                      </a:lnTo>
                      <a:close/>
                    </a:path>
                  </a:pathLst>
                </a:custGeom>
                <a:solidFill>
                  <a:srgbClr val="0070C0"/>
                </a:solidFill>
                <a:ln w="5953"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pic>
          <xdr:nvPicPr>
            <xdr:cNvPr id="456" name="Graphic 2" descr="Fir tree">
              <a:extLst>
                <a:ext uri="{FF2B5EF4-FFF2-40B4-BE49-F238E27FC236}">
                  <a16:creationId xmlns:a16="http://schemas.microsoft.com/office/drawing/2014/main" id="{F013D1A9-6652-4D77-9C8B-D93992EDDABF}"/>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9309" y="3652621"/>
              <a:ext cx="231894" cy="195886"/>
            </a:xfrm>
            <a:prstGeom prst="rect">
              <a:avLst/>
            </a:prstGeom>
          </xdr:spPr>
        </xdr:pic>
        <xdr:grpSp>
          <xdr:nvGrpSpPr>
            <xdr:cNvPr id="457" name="Group 456">
              <a:extLst>
                <a:ext uri="{FF2B5EF4-FFF2-40B4-BE49-F238E27FC236}">
                  <a16:creationId xmlns:a16="http://schemas.microsoft.com/office/drawing/2014/main" id="{9A62DEE4-1AB1-49F9-9A42-3765115D598D}"/>
                </a:ext>
              </a:extLst>
            </xdr:cNvPr>
            <xdr:cNvGrpSpPr/>
          </xdr:nvGrpSpPr>
          <xdr:grpSpPr>
            <a:xfrm>
              <a:off x="1795937" y="2920347"/>
              <a:ext cx="234619" cy="153814"/>
              <a:chOff x="1834903" y="4357756"/>
              <a:chExt cx="234619" cy="153814"/>
            </a:xfrm>
          </xdr:grpSpPr>
          <xdr:pic>
            <xdr:nvPicPr>
              <xdr:cNvPr id="458" name="Graphic 457" descr="Deciduous tree with solid fill">
                <a:extLst>
                  <a:ext uri="{FF2B5EF4-FFF2-40B4-BE49-F238E27FC236}">
                    <a16:creationId xmlns:a16="http://schemas.microsoft.com/office/drawing/2014/main" id="{8AB889F5-5E01-4FD7-9EFE-A3802382E8C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20628" y="4357756"/>
                <a:ext cx="148894" cy="152949"/>
              </a:xfrm>
              <a:prstGeom prst="rect">
                <a:avLst/>
              </a:prstGeom>
            </xdr:spPr>
          </xdr:pic>
          <xdr:pic>
            <xdr:nvPicPr>
              <xdr:cNvPr id="459" name="Graphic 458" descr="Deciduous tree with solid fill">
                <a:extLst>
                  <a:ext uri="{FF2B5EF4-FFF2-40B4-BE49-F238E27FC236}">
                    <a16:creationId xmlns:a16="http://schemas.microsoft.com/office/drawing/2014/main" id="{32CEC0D2-D205-423B-B5A4-33C98801417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34903" y="4358621"/>
                <a:ext cx="148894" cy="152949"/>
              </a:xfrm>
              <a:prstGeom prst="rect">
                <a:avLst/>
              </a:prstGeom>
            </xdr:spPr>
          </xdr:pic>
        </xdr:grpSp>
      </xdr:grpSp>
    </xdr:grpSp>
    <xdr:clientData/>
  </xdr:twoCellAnchor>
  <xdr:twoCellAnchor editAs="oneCell">
    <xdr:from>
      <xdr:col>5</xdr:col>
      <xdr:colOff>47624</xdr:colOff>
      <xdr:row>5</xdr:row>
      <xdr:rowOff>142875</xdr:rowOff>
    </xdr:from>
    <xdr:to>
      <xdr:col>5</xdr:col>
      <xdr:colOff>571499</xdr:colOff>
      <xdr:row>10</xdr:row>
      <xdr:rowOff>30162</xdr:rowOff>
    </xdr:to>
    <xdr:pic>
      <xdr:nvPicPr>
        <xdr:cNvPr id="497" name="Graphic 4" descr="Arrow Right with solid fill">
          <a:extLst>
            <a:ext uri="{FF2B5EF4-FFF2-40B4-BE49-F238E27FC236}">
              <a16:creationId xmlns:a16="http://schemas.microsoft.com/office/drawing/2014/main" id="{A082F3BC-11B3-405C-BAE8-A377B0AA7CA9}"/>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4432299" y="1663700"/>
          <a:ext cx="520700" cy="792162"/>
        </a:xfrm>
        <a:prstGeom prst="rect">
          <a:avLst/>
        </a:prstGeom>
        <a:effectLst>
          <a:outerShdw blurRad="50800" dist="38100" dir="2700000" algn="tl" rotWithShape="0">
            <a:prstClr val="black">
              <a:alpha val="40000"/>
            </a:prstClr>
          </a:outerShdw>
        </a:effectLst>
      </xdr:spPr>
    </xdr:pic>
    <xdr:clientData/>
  </xdr:twoCellAnchor>
  <xdr:twoCellAnchor editAs="oneCell">
    <xdr:from>
      <xdr:col>10</xdr:col>
      <xdr:colOff>80961</xdr:colOff>
      <xdr:row>5</xdr:row>
      <xdr:rowOff>104775</xdr:rowOff>
    </xdr:from>
    <xdr:to>
      <xdr:col>10</xdr:col>
      <xdr:colOff>598486</xdr:colOff>
      <xdr:row>10</xdr:row>
      <xdr:rowOff>9380</xdr:rowOff>
    </xdr:to>
    <xdr:pic>
      <xdr:nvPicPr>
        <xdr:cNvPr id="498" name="Graphic 4" descr="Arrow Right with solid fill">
          <a:extLst>
            <a:ext uri="{FF2B5EF4-FFF2-40B4-BE49-F238E27FC236}">
              <a16:creationId xmlns:a16="http://schemas.microsoft.com/office/drawing/2014/main" id="{0E0D00BF-DF8E-45B2-9C32-D3DEC461841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8828086" y="1625600"/>
          <a:ext cx="517525" cy="801687"/>
        </a:xfrm>
        <a:prstGeom prst="rect">
          <a:avLst/>
        </a:prstGeom>
        <a:effectLst>
          <a:outerShdw blurRad="50800" dist="38100" dir="2700000" algn="tl" rotWithShape="0">
            <a:prstClr val="black">
              <a:alpha val="40000"/>
            </a:prstClr>
          </a:outerShdw>
        </a:effectLst>
      </xdr:spPr>
    </xdr:pic>
    <xdr:clientData/>
  </xdr:twoCellAnchor>
  <xdr:twoCellAnchor editAs="oneCell">
    <xdr:from>
      <xdr:col>20</xdr:col>
      <xdr:colOff>128587</xdr:colOff>
      <xdr:row>5</xdr:row>
      <xdr:rowOff>80963</xdr:rowOff>
    </xdr:from>
    <xdr:to>
      <xdr:col>20</xdr:col>
      <xdr:colOff>658812</xdr:colOff>
      <xdr:row>9</xdr:row>
      <xdr:rowOff>152400</xdr:rowOff>
    </xdr:to>
    <xdr:pic>
      <xdr:nvPicPr>
        <xdr:cNvPr id="499" name="Graphic 4" descr="Arrow Right with solid fill">
          <a:extLst>
            <a:ext uri="{FF2B5EF4-FFF2-40B4-BE49-F238E27FC236}">
              <a16:creationId xmlns:a16="http://schemas.microsoft.com/office/drawing/2014/main" id="{8132F6A9-8449-4877-AD80-68F794CAEA4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7746662" y="1608138"/>
          <a:ext cx="530225" cy="792162"/>
        </a:xfrm>
        <a:prstGeom prst="rect">
          <a:avLst/>
        </a:prstGeom>
        <a:effectLst>
          <a:outerShdw blurRad="50800" dist="38100" dir="2700000" algn="tl" rotWithShape="0">
            <a:prstClr val="black">
              <a:alpha val="40000"/>
            </a:prstClr>
          </a:outerShdw>
        </a:effectLst>
      </xdr:spPr>
    </xdr:pic>
    <xdr:clientData/>
  </xdr:twoCellAnchor>
  <xdr:twoCellAnchor editAs="oneCell">
    <xdr:from>
      <xdr:col>25</xdr:col>
      <xdr:colOff>90486</xdr:colOff>
      <xdr:row>5</xdr:row>
      <xdr:rowOff>42863</xdr:rowOff>
    </xdr:from>
    <xdr:to>
      <xdr:col>25</xdr:col>
      <xdr:colOff>620711</xdr:colOff>
      <xdr:row>9</xdr:row>
      <xdr:rowOff>114300</xdr:rowOff>
    </xdr:to>
    <xdr:pic>
      <xdr:nvPicPr>
        <xdr:cNvPr id="500" name="Graphic 4" descr="Arrow Right with solid fill">
          <a:extLst>
            <a:ext uri="{FF2B5EF4-FFF2-40B4-BE49-F238E27FC236}">
              <a16:creationId xmlns:a16="http://schemas.microsoft.com/office/drawing/2014/main" id="{DC4B8C92-6973-463D-B193-2EA3DDE1BB59}"/>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2347236" y="1570038"/>
          <a:ext cx="530225" cy="792162"/>
        </a:xfrm>
        <a:prstGeom prst="rect">
          <a:avLst/>
        </a:prstGeom>
        <a:effectLst>
          <a:outerShdw blurRad="50800" dist="38100" dir="2700000" algn="tl" rotWithShape="0">
            <a:prstClr val="black">
              <a:alpha val="40000"/>
            </a:prstClr>
          </a:outerShdw>
        </a:effectLst>
      </xdr:spPr>
    </xdr:pic>
    <xdr:clientData/>
  </xdr:twoCellAnchor>
  <xdr:twoCellAnchor editAs="oneCell">
    <xdr:from>
      <xdr:col>30</xdr:col>
      <xdr:colOff>95250</xdr:colOff>
      <xdr:row>4</xdr:row>
      <xdr:rowOff>323850</xdr:rowOff>
    </xdr:from>
    <xdr:to>
      <xdr:col>30</xdr:col>
      <xdr:colOff>619125</xdr:colOff>
      <xdr:row>9</xdr:row>
      <xdr:rowOff>68262</xdr:rowOff>
    </xdr:to>
    <xdr:pic>
      <xdr:nvPicPr>
        <xdr:cNvPr id="501" name="Graphic 4" descr="Arrow Right with solid fill">
          <a:extLst>
            <a:ext uri="{FF2B5EF4-FFF2-40B4-BE49-F238E27FC236}">
              <a16:creationId xmlns:a16="http://schemas.microsoft.com/office/drawing/2014/main" id="{7AB9E578-E686-4BB7-A292-F60A421D093A}"/>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7632025" y="1514475"/>
          <a:ext cx="520700" cy="798512"/>
        </a:xfrm>
        <a:prstGeom prst="rect">
          <a:avLst/>
        </a:prstGeom>
        <a:effectLst>
          <a:outerShdw blurRad="50800" dist="38100" dir="2700000" algn="tl" rotWithShape="0">
            <a:prstClr val="black">
              <a:alpha val="40000"/>
            </a:prstClr>
          </a:outerShdw>
        </a:effectLst>
      </xdr:spPr>
    </xdr:pic>
    <xdr:clientData/>
  </xdr:twoCellAnchor>
  <xdr:twoCellAnchor editAs="oneCell">
    <xdr:from>
      <xdr:col>35</xdr:col>
      <xdr:colOff>128587</xdr:colOff>
      <xdr:row>5</xdr:row>
      <xdr:rowOff>0</xdr:rowOff>
    </xdr:from>
    <xdr:to>
      <xdr:col>35</xdr:col>
      <xdr:colOff>658812</xdr:colOff>
      <xdr:row>9</xdr:row>
      <xdr:rowOff>65087</xdr:rowOff>
    </xdr:to>
    <xdr:pic>
      <xdr:nvPicPr>
        <xdr:cNvPr id="502" name="Graphic 4" descr="Arrow Right with solid fill">
          <a:extLst>
            <a:ext uri="{FF2B5EF4-FFF2-40B4-BE49-F238E27FC236}">
              <a16:creationId xmlns:a16="http://schemas.microsoft.com/office/drawing/2014/main" id="{338C7EB6-05CA-4490-B36A-B658A547EDE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32453262" y="1524000"/>
          <a:ext cx="530225" cy="792162"/>
        </a:xfrm>
        <a:prstGeom prst="rect">
          <a:avLst/>
        </a:prstGeom>
        <a:effectLst>
          <a:outerShdw blurRad="50800" dist="38100" dir="2700000" algn="tl" rotWithShape="0">
            <a:prstClr val="black">
              <a:alpha val="40000"/>
            </a:prstClr>
          </a:outerShdw>
        </a:effectLst>
      </xdr:spPr>
    </xdr:pic>
    <xdr:clientData/>
  </xdr:twoCellAnchor>
  <xdr:twoCellAnchor>
    <xdr:from>
      <xdr:col>11</xdr:col>
      <xdr:colOff>158750</xdr:colOff>
      <xdr:row>21</xdr:row>
      <xdr:rowOff>57150</xdr:rowOff>
    </xdr:from>
    <xdr:to>
      <xdr:col>11</xdr:col>
      <xdr:colOff>360455</xdr:colOff>
      <xdr:row>21</xdr:row>
      <xdr:rowOff>172384</xdr:rowOff>
    </xdr:to>
    <xdr:grpSp>
      <xdr:nvGrpSpPr>
        <xdr:cNvPr id="503" name="Group 502">
          <a:extLst>
            <a:ext uri="{FF2B5EF4-FFF2-40B4-BE49-F238E27FC236}">
              <a16:creationId xmlns:a16="http://schemas.microsoft.com/office/drawing/2014/main" id="{E7E7F4B5-7A21-416A-946C-CB8EF24D53F1}"/>
            </a:ext>
          </a:extLst>
        </xdr:cNvPr>
        <xdr:cNvGrpSpPr/>
      </xdr:nvGrpSpPr>
      <xdr:grpSpPr>
        <a:xfrm>
          <a:off x="9183688" y="4629150"/>
          <a:ext cx="201705" cy="115234"/>
          <a:chOff x="1041239" y="1239474"/>
          <a:chExt cx="306094" cy="216270"/>
        </a:xfrm>
      </xdr:grpSpPr>
      <xdr:sp macro="" textlink="">
        <xdr:nvSpPr>
          <xdr:cNvPr id="504" name="Rectangle 503">
            <a:extLst>
              <a:ext uri="{FF2B5EF4-FFF2-40B4-BE49-F238E27FC236}">
                <a16:creationId xmlns:a16="http://schemas.microsoft.com/office/drawing/2014/main" id="{31726A35-4E57-4436-A803-B180D2598CA9}"/>
              </a:ext>
            </a:extLst>
          </xdr:cNvPr>
          <xdr:cNvSpPr/>
        </xdr:nvSpPr>
        <xdr:spPr>
          <a:xfrm>
            <a:off x="1130270" y="1239474"/>
            <a:ext cx="217063" cy="216270"/>
          </a:xfrm>
          <a:prstGeom prst="rect">
            <a:avLst/>
          </a:prstGeom>
          <a:solidFill>
            <a:schemeClr val="bg2"/>
          </a:solidFill>
          <a:ln>
            <a:solidFill>
              <a:schemeClr val="tx1">
                <a:lumMod val="95000"/>
                <a:lumOff val="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505" name="Arrow: Right 504">
            <a:extLst>
              <a:ext uri="{FF2B5EF4-FFF2-40B4-BE49-F238E27FC236}">
                <a16:creationId xmlns:a16="http://schemas.microsoft.com/office/drawing/2014/main" id="{6D890A16-E2DB-48BB-911E-10B7A30F8876}"/>
              </a:ext>
            </a:extLst>
          </xdr:cNvPr>
          <xdr:cNvSpPr/>
        </xdr:nvSpPr>
        <xdr:spPr>
          <a:xfrm>
            <a:off x="1041239" y="1276864"/>
            <a:ext cx="217063" cy="141490"/>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11</xdr:col>
      <xdr:colOff>152264</xdr:colOff>
      <xdr:row>33</xdr:row>
      <xdr:rowOff>69662</xdr:rowOff>
    </xdr:from>
    <xdr:to>
      <xdr:col>11</xdr:col>
      <xdr:colOff>401967</xdr:colOff>
      <xdr:row>33</xdr:row>
      <xdr:rowOff>162485</xdr:rowOff>
    </xdr:to>
    <xdr:grpSp>
      <xdr:nvGrpSpPr>
        <xdr:cNvPr id="506" name="Group 505">
          <a:extLst>
            <a:ext uri="{FF2B5EF4-FFF2-40B4-BE49-F238E27FC236}">
              <a16:creationId xmlns:a16="http://schemas.microsoft.com/office/drawing/2014/main" id="{A4CB73D8-B862-48A4-8F68-0DF43C6F737F}"/>
            </a:ext>
          </a:extLst>
        </xdr:cNvPr>
        <xdr:cNvGrpSpPr/>
      </xdr:nvGrpSpPr>
      <xdr:grpSpPr>
        <a:xfrm>
          <a:off x="9177202" y="6927662"/>
          <a:ext cx="249703" cy="92823"/>
          <a:chOff x="2380895" y="2086104"/>
          <a:chExt cx="657294" cy="479838"/>
        </a:xfrm>
      </xdr:grpSpPr>
      <xdr:sp macro="" textlink="">
        <xdr:nvSpPr>
          <xdr:cNvPr id="507" name="Rectangle 506">
            <a:extLst>
              <a:ext uri="{FF2B5EF4-FFF2-40B4-BE49-F238E27FC236}">
                <a16:creationId xmlns:a16="http://schemas.microsoft.com/office/drawing/2014/main" id="{391D6271-5CD8-43B9-A20E-21CD907EDD97}"/>
              </a:ext>
            </a:extLst>
          </xdr:cNvPr>
          <xdr:cNvSpPr/>
        </xdr:nvSpPr>
        <xdr:spPr>
          <a:xfrm>
            <a:off x="2380895" y="2086104"/>
            <a:ext cx="413403" cy="479838"/>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C0C0C0"/>
              </a:highlight>
            </a:endParaRPr>
          </a:p>
        </xdr:txBody>
      </xdr:sp>
      <xdr:sp macro="" textlink="">
        <xdr:nvSpPr>
          <xdr:cNvPr id="508" name="Arrow: Right 507">
            <a:extLst>
              <a:ext uri="{FF2B5EF4-FFF2-40B4-BE49-F238E27FC236}">
                <a16:creationId xmlns:a16="http://schemas.microsoft.com/office/drawing/2014/main" id="{8CAB769A-86D3-40D9-9628-874D818348DC}"/>
              </a:ext>
            </a:extLst>
          </xdr:cNvPr>
          <xdr:cNvSpPr/>
        </xdr:nvSpPr>
        <xdr:spPr>
          <a:xfrm>
            <a:off x="2624786" y="2168019"/>
            <a:ext cx="413403" cy="313924"/>
          </a:xfrm>
          <a:prstGeom prst="rightArrow">
            <a:avLst/>
          </a:prstGeom>
          <a:solidFill>
            <a:schemeClr val="accent4">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herry%20Liang/Desktop/854140601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Parameters"/>
      <sheetName val="2018, General Customs Value!"/>
      <sheetName val="2019, General Customs Value!"/>
      <sheetName val="2020, General Customs Value!"/>
      <sheetName val="2021, General Customs Value!"/>
      <sheetName val="2018, General 1st Unit of Qty!"/>
      <sheetName val="2019, General 1st Unit of Qty!"/>
      <sheetName val="2020, General 1st Unit of Qty!"/>
      <sheetName val="2021, General 1st Unit of Qty!"/>
      <sheetName val="2018, General 2nd Unit of Qty!"/>
      <sheetName val="2019, General 2nd Unit of Qty!"/>
      <sheetName val="2020, General 2nd Unit of Qty!"/>
      <sheetName val="2021, General 2nd Unit of Qty!"/>
      <sheetName val="2018, General CIF Imports Val!"/>
      <sheetName val="2019, General CIF Imports Val!"/>
      <sheetName val="2020, General CIF Imports Val!"/>
      <sheetName val="2021, General CIF Imports Val!"/>
      <sheetName val="2018, General Import Charges"/>
      <sheetName val="2019, General Import Charges"/>
      <sheetName val="2020, General Import Charges"/>
      <sheetName val="2021, General Import Charges"/>
      <sheetName val="2018, (Gen CustVal)÷(1st UoQ)"/>
      <sheetName val="2019, (Gen CustVal)÷(1st UoQ)"/>
      <sheetName val="2020, (Gen CustVal)÷(1st UoQ)"/>
      <sheetName val="2021, (Gen CustVal)÷(1st UoQ)"/>
    </sheetNames>
    <sheetDataSet>
      <sheetData sheetId="0"/>
      <sheetData sheetId="1"/>
      <sheetData sheetId="2">
        <row r="40">
          <cell r="S40">
            <v>3831422758</v>
          </cell>
        </row>
      </sheetData>
      <sheetData sheetId="3">
        <row r="40">
          <cell r="S40">
            <v>6325134510</v>
          </cell>
        </row>
      </sheetData>
      <sheetData sheetId="4">
        <row r="39">
          <cell r="N39">
            <v>3292545573</v>
          </cell>
        </row>
      </sheetData>
      <sheetData sheetId="5">
        <row r="27">
          <cell r="S27">
            <v>9637034</v>
          </cell>
        </row>
      </sheetData>
      <sheetData sheetId="6">
        <row r="40">
          <cell r="S40">
            <v>40001539</v>
          </cell>
        </row>
      </sheetData>
      <sheetData sheetId="7">
        <row r="40">
          <cell r="S40">
            <v>68044387</v>
          </cell>
        </row>
      </sheetData>
      <sheetData sheetId="8">
        <row r="39">
          <cell r="N39">
            <v>52487207</v>
          </cell>
        </row>
      </sheetData>
      <sheetData sheetId="9">
        <row r="27">
          <cell r="S27">
            <v>3247099202</v>
          </cell>
        </row>
      </sheetData>
      <sheetData sheetId="10">
        <row r="40">
          <cell r="S40">
            <v>13703587842</v>
          </cell>
        </row>
      </sheetData>
      <sheetData sheetId="11">
        <row r="40">
          <cell r="S40">
            <v>23062374609</v>
          </cell>
        </row>
      </sheetData>
      <sheetData sheetId="12">
        <row r="39">
          <cell r="N39">
            <v>14795396768</v>
          </cell>
        </row>
      </sheetData>
      <sheetData sheetId="13">
        <row r="27">
          <cell r="S27">
            <v>1083062934</v>
          </cell>
        </row>
      </sheetData>
      <sheetData sheetId="14">
        <row r="40">
          <cell r="S40">
            <v>3965886217</v>
          </cell>
        </row>
      </sheetData>
      <sheetData sheetId="15">
        <row r="40">
          <cell r="S40">
            <v>6550796028</v>
          </cell>
        </row>
      </sheetData>
      <sheetData sheetId="16">
        <row r="39">
          <cell r="N39">
            <v>3450820001</v>
          </cell>
        </row>
      </sheetData>
      <sheetData sheetId="17"/>
      <sheetData sheetId="18"/>
      <sheetData sheetId="19"/>
      <sheetData sheetId="20"/>
      <sheetData sheetId="21"/>
      <sheetData sheetId="22"/>
      <sheetData sheetId="23"/>
      <sheetData sheetId="24"/>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4650499-A82F-4FC9-BE8B-6C6EDAC1F074}" name="Table21014" displayName="Table21014" ref="BG66:BL131" totalsRowCount="1" headerRowDxfId="98" dataDxfId="96" headerRowBorderDxfId="97" tableBorderDxfId="95">
  <autoFilter ref="BG66:BL130" xr:uid="{E4650499-A82F-4FC9-BE8B-6C6EDAC1F074}"/>
  <tableColumns count="6">
    <tableColumn id="6" xr3:uid="{C0CDA3F9-B9E5-41F3-AABB-0172AEAC43FC}" name="Process" dataDxfId="94" totalsRowDxfId="93"/>
    <tableColumn id="1" xr3:uid="{881586C4-EDD4-421D-857B-145214D2D90F}" name="Category" dataDxfId="92" totalsRowDxfId="91"/>
    <tableColumn id="2" xr3:uid="{8029BF8E-D3C6-4A06-84D8-654E45B48CDE}" name="Scenario 1" dataDxfId="90" totalsRowDxfId="89">
      <calculatedColumnFormula>'New Revised'!C68</calculatedColumnFormula>
    </tableColumn>
    <tableColumn id="3" xr3:uid="{86A10342-9016-4CD0-B329-751E300DB575}" name="Scenario 2" dataDxfId="88" totalsRowDxfId="87">
      <calculatedColumnFormula>'New Revised'!D68</calculatedColumnFormula>
    </tableColumn>
    <tableColumn id="4" xr3:uid="{381BE37A-CDE4-409A-8695-99E74399A12B}" name="Scenario 3" dataDxfId="86" totalsRowDxfId="85">
      <calculatedColumnFormula>'New Revised'!E68</calculatedColumnFormula>
    </tableColumn>
    <tableColumn id="5" xr3:uid="{B1ACD46F-AF2C-43B1-884C-DAE7E755DC5D}" name="Scenario 4" totalsRowFunction="custom" dataDxfId="84" totalsRowDxfId="83" totalsRowCellStyle="Percent">
      <calculatedColumnFormula>'New Revised'!F68</calculatedColumnFormula>
      <totalsRowFormula>(BL130-BK130)/BK130*100%</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0E42B8-053F-41FF-BD0F-FFA746C851BA}" name="Table1" displayName="Table1" ref="W33:AA41" totalsRowShown="0" headerRowDxfId="82" dataDxfId="80" headerRowBorderDxfId="81" tableBorderDxfId="79">
  <autoFilter ref="W33:AA41" xr:uid="{8A0E42B8-053F-41FF-BD0F-FFA746C851BA}"/>
  <tableColumns count="5">
    <tableColumn id="1" xr3:uid="{82A8F51E-0563-474A-80E3-A82C0ADB8987}" name="Category" dataDxfId="78"/>
    <tableColumn id="2" xr3:uid="{A5758E5F-EE2C-4FE7-B5AB-BFA95E52E7E1}" name="Scenario 1" dataDxfId="77"/>
    <tableColumn id="3" xr3:uid="{491070BA-BF3D-4AC5-B2E7-2239F6A7A714}" name="Scenario 2" dataDxfId="76"/>
    <tableColumn id="4" xr3:uid="{72CDB065-FC35-405B-AB21-D6517AA5F9F5}" name="Scenario 3" dataDxfId="75"/>
    <tableColumn id="5" xr3:uid="{3CF27563-E9B5-4103-A791-950BCD083FDF}" name="Scenario 4" dataDxfId="7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9DBD1C-3DD2-42F9-90C4-50E7EE699AC9}" name="Table2" displayName="Table2" ref="A33:F41" totalsRowShown="0" headerRowDxfId="73" dataDxfId="71" headerRowBorderDxfId="72" tableBorderDxfId="70">
  <autoFilter ref="A33:F41" xr:uid="{279DBD1C-3DD2-42F9-90C4-50E7EE699AC9}"/>
  <tableColumns count="6">
    <tableColumn id="1" xr3:uid="{7407201F-B7FE-4FCB-8CB5-0A90CF883F83}" name="Category" dataDxfId="69"/>
    <tableColumn id="6" xr3:uid="{725DFE7C-8630-4963-8F56-42DD4B016004}" name="Category2" dataDxfId="68"/>
    <tableColumn id="2" xr3:uid="{D43C1DCA-CDD5-412B-95CA-99B8079D3D3D}" name="Scenario 1" dataDxfId="67"/>
    <tableColumn id="3" xr3:uid="{50E3B047-F2A2-4087-9527-8C14DDD0E611}" name="Scenario 2" dataDxfId="66"/>
    <tableColumn id="4" xr3:uid="{5087A4BD-01FB-4304-8127-6959A711BA49}" name="Scenario 3" dataDxfId="65"/>
    <tableColumn id="5" xr3:uid="{3951173E-481D-4D1E-8A75-4B48BDA413A7}" name="Scenario 4" dataDxfId="6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1E65C1A-B05D-4254-9BE6-C4431ADFF68F}" name="Table3" displayName="Table3" ref="I33:M41" totalsRowShown="0" headerRowDxfId="63" dataDxfId="61" headerRowBorderDxfId="62" tableBorderDxfId="60">
  <autoFilter ref="I33:M41" xr:uid="{B1E65C1A-B05D-4254-9BE6-C4431ADFF68F}"/>
  <tableColumns count="5">
    <tableColumn id="1" xr3:uid="{EECFEF98-86C9-4830-8857-90863A934B4A}" name="Category" dataDxfId="59"/>
    <tableColumn id="2" xr3:uid="{6524E7B9-95EB-41C2-9AD6-455FA80D86BF}" name="Scenario 1" dataDxfId="58"/>
    <tableColumn id="3" xr3:uid="{065FDF36-CF65-41BE-B148-B00BB682481E}" name="Scenario 2" dataDxfId="57"/>
    <tableColumn id="4" xr3:uid="{50D80DFF-64F4-49A3-B71C-45E76DA72F4F}" name="Scenario 3" dataDxfId="56"/>
    <tableColumn id="5" xr3:uid="{1488D961-8C12-4643-8584-9A382FD00EDF}" name="Scenario 4" dataDxfId="5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2D7443C-E91F-457E-90E4-4B39BC9150C0}" name="Table4" displayName="Table4" ref="P33:T41" totalsRowShown="0" headerRowDxfId="54" dataDxfId="52" headerRowBorderDxfId="53" tableBorderDxfId="51">
  <autoFilter ref="P33:T41" xr:uid="{82D7443C-E91F-457E-90E4-4B39BC9150C0}"/>
  <tableColumns count="5">
    <tableColumn id="1" xr3:uid="{B82C024E-B34A-4839-896B-4E65FDF41707}" name="Category" dataDxfId="50"/>
    <tableColumn id="2" xr3:uid="{423A86B0-5069-4A69-BE98-E7B233FA25A6}" name="Scenario 1" dataDxfId="49"/>
    <tableColumn id="3" xr3:uid="{2D0E69D4-8509-4997-A08D-4A5CAF9E37E9}" name="Scenario 2" dataDxfId="48"/>
    <tableColumn id="4" xr3:uid="{21357B85-A6A8-4259-BC1B-A10BFC39F53F}" name="Scenario 3" dataDxfId="47"/>
    <tableColumn id="5" xr3:uid="{09F8BE9A-DDAD-4C56-92EC-51BB642DF642}" name="Scenario 4" dataDxfId="4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36C67AC-1B2D-4A8F-A9BF-75306C915427}" name="Table5" displayName="Table5" ref="AD33:AH41" totalsRowShown="0" headerRowDxfId="45" dataDxfId="43" headerRowBorderDxfId="44" tableBorderDxfId="42">
  <autoFilter ref="AD33:AH41" xr:uid="{636C67AC-1B2D-4A8F-A9BF-75306C915427}"/>
  <tableColumns count="5">
    <tableColumn id="1" xr3:uid="{CDEBE2EC-55EE-4A8B-9BEB-BF99A7C847C3}" name="Category" dataDxfId="41"/>
    <tableColumn id="2" xr3:uid="{6996C561-A0CC-4CC3-8967-DCDAA41D1BF1}" name="Scenario 1" dataDxfId="40"/>
    <tableColumn id="3" xr3:uid="{B8E5F7DB-7B1B-4455-8002-0F1599C39B13}" name="Scenario 2" dataDxfId="39"/>
    <tableColumn id="4" xr3:uid="{A38146C0-0F19-494C-B8B5-81876AA01799}" name="Scenario 3" dataDxfId="38"/>
    <tableColumn id="5" xr3:uid="{88ACFF76-EE0D-4010-A4CB-7FD5D0C7B1C4}" name="Scenario 4" dataDxfId="3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8C3E9EA-66DB-4E9A-B25C-306817523BCF}" name="Table6" displayName="Table6" ref="AK33:AO41" totalsRowShown="0" headerRowDxfId="36" dataDxfId="34" headerRowBorderDxfId="35" tableBorderDxfId="33">
  <autoFilter ref="AK33:AO41" xr:uid="{68C3E9EA-66DB-4E9A-B25C-306817523BCF}"/>
  <tableColumns count="5">
    <tableColumn id="1" xr3:uid="{F46D1C30-7A39-4582-ABF1-22263BA57C27}" name="Category" dataDxfId="32"/>
    <tableColumn id="2" xr3:uid="{04DDDA06-5FD0-4E0C-A520-47DBF532C754}" name="Scenario 1" dataDxfId="31"/>
    <tableColumn id="3" xr3:uid="{B89D608D-9BCA-4B93-A7EC-BD3207E64F93}" name="Scenario 2" dataDxfId="30"/>
    <tableColumn id="4" xr3:uid="{14704DBD-4DD1-4C10-8EBC-9B1E1657F5C2}" name="Scenario 3" dataDxfId="29"/>
    <tableColumn id="5" xr3:uid="{A8C3C336-A642-4877-B915-F31EE684490D}" name="Scenario 4" dataDxfId="2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2C1E134-9EE3-4EC6-8AE8-35195D2D9123}" name="Table7" displayName="Table7" ref="AR33:AV41" totalsRowShown="0" headerRowDxfId="27" dataDxfId="25" headerRowBorderDxfId="26" tableBorderDxfId="24">
  <autoFilter ref="AR33:AV41" xr:uid="{42C1E134-9EE3-4EC6-8AE8-35195D2D9123}"/>
  <tableColumns count="5">
    <tableColumn id="1" xr3:uid="{B7975104-DE29-40DB-8D82-104A19486D4D}" name="Category" dataDxfId="23"/>
    <tableColumn id="2" xr3:uid="{6E217836-4244-433B-9D2B-AB63A6257241}" name="Scenario 1" dataDxfId="22"/>
    <tableColumn id="3" xr3:uid="{0223B569-1722-4E0C-984F-FFE64A10BEB5}" name="Scenario 2" dataDxfId="21"/>
    <tableColumn id="4" xr3:uid="{269A4F12-438B-4BD1-B42A-3A91B47FDBFD}" name="Scenario 3" dataDxfId="20"/>
    <tableColumn id="5" xr3:uid="{37DA54F0-F7FC-4623-AC19-23545FA27ADB}" name="Scenario 4" dataDxfId="1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9939D80-56EC-4044-9E20-C3FAAAFF46CF}" name="Table8" displayName="Table8" ref="AY33:BC41" totalsRowShown="0" headerRowDxfId="18" dataDxfId="16" headerRowBorderDxfId="17" tableBorderDxfId="15">
  <autoFilter ref="AY33:BC41" xr:uid="{C9939D80-56EC-4044-9E20-C3FAAAFF46CF}"/>
  <tableColumns count="5">
    <tableColumn id="1" xr3:uid="{31DFF8B7-51D6-44A0-9EB8-6D3E18A0ACA5}" name="Category" dataDxfId="14"/>
    <tableColumn id="2" xr3:uid="{B72F5758-A540-4A55-AD8D-79C75B33B993}" name="Scenario 1" dataDxfId="13"/>
    <tableColumn id="3" xr3:uid="{FE7BA612-7EBB-4F82-AB86-53192E9B1BCA}" name="Scenario 2" dataDxfId="12"/>
    <tableColumn id="4" xr3:uid="{9458EB67-89A5-4DDF-9E4C-4BE7332D84FC}" name="Scenario 3" dataDxfId="11"/>
    <tableColumn id="5" xr3:uid="{DDF33DE9-0DD9-4D95-B82C-0A3D5FB41795}" name="Scenario 4" dataDxfId="1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76D202C-CB89-433E-8FF4-85A55BEEEDE2}" name="Table210" displayName="Table210" ref="A67:F131" totalsRowShown="0" headerRowDxfId="9" dataDxfId="7" headerRowBorderDxfId="8" tableBorderDxfId="6">
  <autoFilter ref="A67:F131" xr:uid="{F76D202C-CB89-433E-8FF4-85A55BEEEDE2}"/>
  <tableColumns count="6">
    <tableColumn id="6" xr3:uid="{25A05069-7ABB-4835-A76F-F184D41BDFCD}" name="Process" dataDxfId="5"/>
    <tableColumn id="1" xr3:uid="{D5E2C709-FB90-4FF7-A8B3-D6C939A77909}" name="Category" dataDxfId="4"/>
    <tableColumn id="2" xr3:uid="{6B4DBA75-CB1E-45AA-8E4A-236248E56D93}" name="Scenario 1" dataDxfId="3"/>
    <tableColumn id="3" xr3:uid="{71CA7CB6-677E-45FC-843B-ADEF70C23F0B}" name="Scenario 2" dataDxfId="2"/>
    <tableColumn id="4" xr3:uid="{559D7253-ED7E-4B05-8354-9A4A6BC2E830}" name="Scenario 3" dataDxfId="1"/>
    <tableColumn id="5" xr3:uid="{2A4C6BA1-6D91-46C2-8666-899655DCE4FC}" name="Scenario 4"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hts.usitc.gov/?query=8541.40.60"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dataweb.usitc.gov/trade/search/GenImp/HTS"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drawing" Target="../drawings/drawing10.xml"/><Relationship Id="rId1" Type="http://schemas.openxmlformats.org/officeDocument/2006/relationships/printerSettings" Target="../printerSettings/printerSettings6.bin"/><Relationship Id="rId6" Type="http://schemas.openxmlformats.org/officeDocument/2006/relationships/table" Target="../tables/table5.xml"/><Relationship Id="rId11" Type="http://schemas.openxmlformats.org/officeDocument/2006/relationships/table" Target="../tables/table10.xml"/><Relationship Id="rId5" Type="http://schemas.openxmlformats.org/officeDocument/2006/relationships/table" Target="../tables/table4.xml"/><Relationship Id="rId10" Type="http://schemas.openxmlformats.org/officeDocument/2006/relationships/table" Target="../tables/table9.xml"/><Relationship Id="rId4" Type="http://schemas.openxmlformats.org/officeDocument/2006/relationships/table" Target="../tables/table3.xml"/><Relationship Id="rId9" Type="http://schemas.openxmlformats.org/officeDocument/2006/relationships/table" Target="../tables/table8.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7F2D9-8C72-48D2-BCB4-991C29D87E4F}">
  <dimension ref="A1"/>
  <sheetViews>
    <sheetView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45A46-F987-4E13-8A2B-7F14B2C480CA}">
  <dimension ref="A1:C6"/>
  <sheetViews>
    <sheetView workbookViewId="0">
      <selection activeCell="C28" sqref="C28"/>
    </sheetView>
  </sheetViews>
  <sheetFormatPr defaultRowHeight="15" x14ac:dyDescent="0.25"/>
  <cols>
    <col min="1" max="1" width="23.140625" bestFit="1" customWidth="1"/>
    <col min="3" max="3" width="64.28515625" bestFit="1" customWidth="1"/>
  </cols>
  <sheetData>
    <row r="1" spans="1:3" x14ac:dyDescent="0.25">
      <c r="A1" t="s">
        <v>0</v>
      </c>
      <c r="B1" s="1" t="s">
        <v>2</v>
      </c>
      <c r="C1" t="s">
        <v>3</v>
      </c>
    </row>
    <row r="2" spans="1:3" x14ac:dyDescent="0.25">
      <c r="A2">
        <v>1</v>
      </c>
      <c r="B2" s="1">
        <v>2018</v>
      </c>
      <c r="C2" t="s">
        <v>4</v>
      </c>
    </row>
    <row r="3" spans="1:3" x14ac:dyDescent="0.25">
      <c r="A3">
        <v>2</v>
      </c>
      <c r="B3" s="1">
        <v>2020</v>
      </c>
      <c r="C3" t="s">
        <v>5</v>
      </c>
    </row>
    <row r="4" spans="1:3" x14ac:dyDescent="0.25">
      <c r="A4">
        <v>3</v>
      </c>
      <c r="B4" s="1" t="s">
        <v>1</v>
      </c>
      <c r="C4" t="s">
        <v>6</v>
      </c>
    </row>
    <row r="5" spans="1:3" x14ac:dyDescent="0.25">
      <c r="A5">
        <v>4</v>
      </c>
      <c r="B5" s="1" t="s">
        <v>1</v>
      </c>
      <c r="C5" t="s">
        <v>7</v>
      </c>
    </row>
    <row r="6" spans="1:3" x14ac:dyDescent="0.25">
      <c r="C6" t="s">
        <v>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7137B-9CA8-4E25-811A-7BC6490B9921}">
  <dimension ref="A1:H38"/>
  <sheetViews>
    <sheetView topLeftCell="A20" zoomScale="145" zoomScaleNormal="145" workbookViewId="0">
      <selection activeCell="B10" sqref="B10:D19"/>
    </sheetView>
  </sheetViews>
  <sheetFormatPr defaultColWidth="9.140625" defaultRowHeight="15" x14ac:dyDescent="0.25"/>
  <cols>
    <col min="1" max="1" width="9.140625" style="4"/>
    <col min="2" max="2" width="15.7109375" style="4" customWidth="1"/>
    <col min="3" max="3" width="9.140625" style="4"/>
    <col min="4" max="4" width="150.28515625" style="4" customWidth="1"/>
    <col min="5" max="5" width="58" style="4" bestFit="1" customWidth="1"/>
    <col min="6" max="6" width="9.140625" style="4" customWidth="1"/>
    <col min="7" max="16384" width="9.140625" style="4"/>
  </cols>
  <sheetData>
    <row r="1" spans="1:8" x14ac:dyDescent="0.25">
      <c r="B1" s="4" t="s">
        <v>24</v>
      </c>
      <c r="C1" s="5"/>
      <c r="D1" s="4" t="s">
        <v>25</v>
      </c>
      <c r="E1" s="4" t="s">
        <v>27</v>
      </c>
    </row>
    <row r="2" spans="1:8" x14ac:dyDescent="0.25">
      <c r="A2" s="4" t="s">
        <v>9</v>
      </c>
      <c r="B2" s="6" t="s">
        <v>10</v>
      </c>
      <c r="D2" s="7" t="s">
        <v>15</v>
      </c>
      <c r="E2" s="8" t="s">
        <v>28</v>
      </c>
      <c r="F2" s="8"/>
      <c r="G2" s="9"/>
      <c r="H2" s="10"/>
    </row>
    <row r="3" spans="1:8" x14ac:dyDescent="0.25">
      <c r="B3" s="6" t="s">
        <v>11</v>
      </c>
      <c r="C3" s="6"/>
      <c r="D3" s="7" t="s">
        <v>17</v>
      </c>
      <c r="E3" s="8" t="s">
        <v>29</v>
      </c>
      <c r="F3" s="9"/>
      <c r="G3" s="9"/>
      <c r="H3" s="10"/>
    </row>
    <row r="4" spans="1:8" x14ac:dyDescent="0.25">
      <c r="B4" s="4" t="s">
        <v>12</v>
      </c>
      <c r="D4" s="28" t="s">
        <v>18</v>
      </c>
      <c r="E4" s="8" t="s">
        <v>73</v>
      </c>
      <c r="F4" s="9"/>
      <c r="G4" s="9"/>
      <c r="H4" s="10"/>
    </row>
    <row r="5" spans="1:8" x14ac:dyDescent="0.25">
      <c r="B5" s="4" t="s">
        <v>13</v>
      </c>
      <c r="D5" s="11" t="s">
        <v>22</v>
      </c>
      <c r="E5" s="8" t="s">
        <v>29</v>
      </c>
      <c r="F5" s="9"/>
      <c r="G5" s="9"/>
    </row>
    <row r="6" spans="1:8" x14ac:dyDescent="0.25">
      <c r="B6" s="6" t="s">
        <v>14</v>
      </c>
      <c r="C6" s="6"/>
      <c r="D6" s="7" t="s">
        <v>23</v>
      </c>
      <c r="E6" s="8" t="s">
        <v>29</v>
      </c>
      <c r="F6" s="9"/>
      <c r="G6" s="9"/>
    </row>
    <row r="7" spans="1:8" x14ac:dyDescent="0.25">
      <c r="B7" s="5" t="s">
        <v>26</v>
      </c>
    </row>
    <row r="10" spans="1:8" x14ac:dyDescent="0.25">
      <c r="B10" s="211" t="s">
        <v>16</v>
      </c>
      <c r="C10" s="211"/>
      <c r="D10" s="211"/>
      <c r="E10" s="12"/>
      <c r="F10" s="12"/>
    </row>
    <row r="11" spans="1:8" x14ac:dyDescent="0.25">
      <c r="B11" s="211"/>
      <c r="C11" s="211"/>
      <c r="D11" s="211"/>
      <c r="E11" s="12"/>
      <c r="F11" s="12"/>
    </row>
    <row r="12" spans="1:8" x14ac:dyDescent="0.25">
      <c r="B12" s="211"/>
      <c r="C12" s="211"/>
      <c r="D12" s="211"/>
      <c r="E12" s="12"/>
      <c r="F12" s="12"/>
    </row>
    <row r="13" spans="1:8" x14ac:dyDescent="0.25">
      <c r="B13" s="211"/>
      <c r="C13" s="211"/>
      <c r="D13" s="211"/>
      <c r="E13" s="12"/>
      <c r="F13" s="12"/>
    </row>
    <row r="14" spans="1:8" x14ac:dyDescent="0.25">
      <c r="B14" s="211"/>
      <c r="C14" s="211"/>
      <c r="D14" s="211"/>
      <c r="E14" s="12"/>
      <c r="F14" s="12"/>
    </row>
    <row r="15" spans="1:8" ht="9.75" customHeight="1" x14ac:dyDescent="0.25">
      <c r="B15" s="211"/>
      <c r="C15" s="211"/>
      <c r="D15" s="211"/>
      <c r="E15" s="12"/>
      <c r="F15" s="12"/>
    </row>
    <row r="16" spans="1:8" hidden="1" x14ac:dyDescent="0.25">
      <c r="B16" s="211"/>
      <c r="C16" s="211"/>
      <c r="D16" s="211"/>
      <c r="E16" s="12"/>
      <c r="F16" s="12"/>
    </row>
    <row r="17" spans="2:6" ht="6" hidden="1" customHeight="1" x14ac:dyDescent="0.25">
      <c r="B17" s="211"/>
      <c r="C17" s="211"/>
      <c r="D17" s="211"/>
      <c r="E17" s="12"/>
      <c r="F17" s="12"/>
    </row>
    <row r="18" spans="2:6" hidden="1" x14ac:dyDescent="0.25">
      <c r="B18" s="211"/>
      <c r="C18" s="211"/>
      <c r="D18" s="211"/>
      <c r="E18" s="12"/>
      <c r="F18" s="12"/>
    </row>
    <row r="19" spans="2:6" hidden="1" x14ac:dyDescent="0.25">
      <c r="B19" s="211"/>
      <c r="C19" s="211"/>
      <c r="D19" s="211"/>
      <c r="E19" s="12"/>
      <c r="F19" s="12"/>
    </row>
    <row r="20" spans="2:6" x14ac:dyDescent="0.25">
      <c r="B20" s="12"/>
      <c r="C20" s="12"/>
      <c r="D20" s="12"/>
      <c r="E20" s="12"/>
      <c r="F20" s="12"/>
    </row>
    <row r="21" spans="2:6" x14ac:dyDescent="0.25">
      <c r="B21" s="13" t="s">
        <v>21</v>
      </c>
      <c r="C21" s="14"/>
      <c r="D21" s="14"/>
      <c r="E21" s="12"/>
      <c r="F21" s="12"/>
    </row>
    <row r="22" spans="2:6" x14ac:dyDescent="0.25">
      <c r="B22" s="15" t="s">
        <v>19</v>
      </c>
      <c r="C22" s="14"/>
      <c r="D22" s="14"/>
      <c r="E22" s="12"/>
      <c r="F22" s="12"/>
    </row>
    <row r="23" spans="2:6" x14ac:dyDescent="0.25">
      <c r="B23" s="209" t="s">
        <v>20</v>
      </c>
      <c r="C23" s="209"/>
      <c r="D23" s="209"/>
    </row>
    <row r="24" spans="2:6" x14ac:dyDescent="0.25">
      <c r="B24" s="209"/>
      <c r="C24" s="209"/>
      <c r="D24" s="209"/>
    </row>
    <row r="29" spans="2:6" x14ac:dyDescent="0.25">
      <c r="B29" s="16" t="s">
        <v>30</v>
      </c>
      <c r="C29" s="17"/>
      <c r="D29" s="210" t="s">
        <v>34</v>
      </c>
    </row>
    <row r="30" spans="2:6" x14ac:dyDescent="0.25">
      <c r="B30" s="16"/>
      <c r="C30" s="17"/>
      <c r="D30" s="210"/>
    </row>
    <row r="31" spans="2:6" x14ac:dyDescent="0.25">
      <c r="B31" s="16"/>
      <c r="C31" s="17"/>
      <c r="D31" s="19"/>
    </row>
    <row r="32" spans="2:6" ht="18.75" customHeight="1" x14ac:dyDescent="0.25">
      <c r="B32" s="16" t="s">
        <v>31</v>
      </c>
      <c r="C32" s="17"/>
      <c r="D32" s="210" t="s">
        <v>35</v>
      </c>
    </row>
    <row r="33" spans="2:4" x14ac:dyDescent="0.25">
      <c r="B33" s="16"/>
      <c r="C33" s="17"/>
      <c r="D33" s="210"/>
    </row>
    <row r="34" spans="2:4" x14ac:dyDescent="0.25">
      <c r="B34" s="16"/>
      <c r="C34" s="17"/>
      <c r="D34" s="210"/>
    </row>
    <row r="35" spans="2:4" x14ac:dyDescent="0.25">
      <c r="B35" s="16"/>
      <c r="C35" s="17"/>
      <c r="D35" s="20"/>
    </row>
    <row r="36" spans="2:4" x14ac:dyDescent="0.25">
      <c r="B36" s="16" t="s">
        <v>32</v>
      </c>
      <c r="C36" s="17"/>
      <c r="D36" s="18" t="s">
        <v>36</v>
      </c>
    </row>
    <row r="37" spans="2:4" x14ac:dyDescent="0.25">
      <c r="B37" s="16"/>
      <c r="C37" s="17"/>
      <c r="D37" s="18"/>
    </row>
    <row r="38" spans="2:4" x14ac:dyDescent="0.25">
      <c r="B38" s="16" t="s">
        <v>33</v>
      </c>
      <c r="C38" s="17"/>
      <c r="D38" s="18" t="s">
        <v>37</v>
      </c>
    </row>
  </sheetData>
  <mergeCells count="4">
    <mergeCell ref="B23:D24"/>
    <mergeCell ref="D29:D30"/>
    <mergeCell ref="D32:D34"/>
    <mergeCell ref="B10:D19"/>
  </mergeCells>
  <phoneticPr fontId="3" type="noConversion"/>
  <hyperlinks>
    <hyperlink ref="B7" r:id="rId1" xr:uid="{86C779BF-FF23-4E4E-A396-6698642DBF91}"/>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342E1-53B7-4517-8AB4-B4112F5D352C}">
  <dimension ref="A1:BC45"/>
  <sheetViews>
    <sheetView zoomScale="70" zoomScaleNormal="70" workbookViewId="0">
      <selection activeCell="BC29" sqref="BC29"/>
    </sheetView>
  </sheetViews>
  <sheetFormatPr defaultRowHeight="15" x14ac:dyDescent="0.25"/>
  <cols>
    <col min="1" max="1" width="15.28515625" customWidth="1"/>
    <col min="2" max="2" width="43.5703125" bestFit="1" customWidth="1"/>
    <col min="3" max="3" width="13.140625" bestFit="1" customWidth="1"/>
    <col min="4" max="4" width="12.85546875" hidden="1" customWidth="1"/>
    <col min="5" max="7" width="13.140625" hidden="1" customWidth="1"/>
    <col min="8" max="8" width="13.5703125" hidden="1" customWidth="1"/>
    <col min="9" max="9" width="13.140625" hidden="1" customWidth="1"/>
    <col min="10" max="10" width="14.5703125" hidden="1" customWidth="1"/>
    <col min="11" max="11" width="13.5703125" style="24" bestFit="1" customWidth="1"/>
    <col min="12" max="12" width="43.5703125" bestFit="1" customWidth="1"/>
    <col min="13" max="13" width="13.140625" bestFit="1" customWidth="1"/>
    <col min="14" max="14" width="12.85546875" hidden="1" customWidth="1"/>
    <col min="15" max="16" width="13.140625" hidden="1" customWidth="1"/>
    <col min="17" max="17" width="13.5703125" hidden="1" customWidth="1"/>
    <col min="18" max="18" width="12.85546875" hidden="1" customWidth="1"/>
    <col min="19" max="20" width="13.5703125" hidden="1" customWidth="1"/>
    <col min="21" max="21" width="13.140625" hidden="1" customWidth="1"/>
    <col min="22" max="22" width="13.5703125" hidden="1" customWidth="1"/>
    <col min="23" max="23" width="13.140625" hidden="1" customWidth="1"/>
    <col min="24" max="25" width="13.5703125" hidden="1" customWidth="1"/>
    <col min="26" max="26" width="15.42578125" hidden="1" customWidth="1"/>
    <col min="27" max="27" width="13.5703125" style="24" bestFit="1" customWidth="1"/>
    <col min="28" max="28" width="44" bestFit="1" customWidth="1"/>
    <col min="29" max="29" width="13.140625" bestFit="1" customWidth="1"/>
    <col min="30" max="34" width="13.5703125" hidden="1" customWidth="1"/>
    <col min="35" max="35" width="15" hidden="1" customWidth="1"/>
    <col min="36" max="40" width="13.5703125" hidden="1" customWidth="1"/>
    <col min="41" max="41" width="13.140625" hidden="1" customWidth="1"/>
    <col min="42" max="42" width="15.42578125" hidden="1" customWidth="1"/>
    <col min="43" max="43" width="13.5703125" style="24" bestFit="1" customWidth="1"/>
    <col min="44" max="44" width="43.5703125" bestFit="1" customWidth="1"/>
    <col min="45" max="45" width="13.140625" bestFit="1" customWidth="1"/>
    <col min="46" max="46" width="13.5703125" hidden="1" customWidth="1"/>
    <col min="47" max="47" width="15.42578125" hidden="1" customWidth="1"/>
    <col min="48" max="48" width="13.140625" hidden="1" customWidth="1"/>
    <col min="49" max="52" width="13.5703125" hidden="1" customWidth="1"/>
    <col min="53" max="53" width="15.42578125" hidden="1" customWidth="1"/>
    <col min="54" max="54" width="13.5703125" style="24" bestFit="1" customWidth="1"/>
    <col min="55" max="55" width="43.5703125" bestFit="1" customWidth="1"/>
    <col min="56" max="56" width="13.140625" bestFit="1" customWidth="1"/>
    <col min="57" max="57" width="24.42578125" customWidth="1"/>
  </cols>
  <sheetData>
    <row r="1" spans="1:55" x14ac:dyDescent="0.25">
      <c r="A1" s="3" t="s">
        <v>115</v>
      </c>
      <c r="C1" s="26"/>
      <c r="D1" s="27"/>
    </row>
    <row r="2" spans="1:55" x14ac:dyDescent="0.25">
      <c r="A2" t="s">
        <v>38</v>
      </c>
      <c r="B2" s="31" t="s">
        <v>39</v>
      </c>
      <c r="C2" s="26"/>
      <c r="D2" s="27"/>
      <c r="L2" s="32" t="s">
        <v>53</v>
      </c>
      <c r="AB2" s="33" t="s">
        <v>61</v>
      </c>
      <c r="AR2" s="34" t="s">
        <v>62</v>
      </c>
    </row>
    <row r="3" spans="1:55" x14ac:dyDescent="0.25">
      <c r="C3" s="31"/>
      <c r="D3" s="27"/>
      <c r="M3" s="32"/>
      <c r="AC3" s="33"/>
      <c r="AS3" s="34"/>
      <c r="BC3" s="36"/>
    </row>
    <row r="4" spans="1:55" x14ac:dyDescent="0.25">
      <c r="A4" s="35" t="s">
        <v>75</v>
      </c>
      <c r="B4" s="21" t="s">
        <v>40</v>
      </c>
      <c r="C4" s="21" t="s">
        <v>41</v>
      </c>
      <c r="D4" s="21" t="s">
        <v>45</v>
      </c>
      <c r="E4" s="21" t="s">
        <v>46</v>
      </c>
      <c r="F4" s="21" t="s">
        <v>47</v>
      </c>
      <c r="G4" s="21" t="s">
        <v>48</v>
      </c>
      <c r="H4" s="21" t="s">
        <v>49</v>
      </c>
      <c r="I4" s="21" t="s">
        <v>50</v>
      </c>
      <c r="J4" s="22" t="s">
        <v>51</v>
      </c>
      <c r="K4" s="25" t="s">
        <v>52</v>
      </c>
      <c r="L4" s="21" t="s">
        <v>40</v>
      </c>
      <c r="M4" s="21" t="s">
        <v>41</v>
      </c>
      <c r="N4" s="21" t="s">
        <v>54</v>
      </c>
      <c r="O4" s="21" t="s">
        <v>55</v>
      </c>
      <c r="P4" s="21" t="s">
        <v>56</v>
      </c>
      <c r="Q4" s="21" t="s">
        <v>57</v>
      </c>
      <c r="R4" s="21" t="s">
        <v>58</v>
      </c>
      <c r="S4" s="21" t="s">
        <v>59</v>
      </c>
      <c r="T4" s="21" t="s">
        <v>45</v>
      </c>
      <c r="U4" s="21" t="s">
        <v>46</v>
      </c>
      <c r="V4" s="21" t="s">
        <v>47</v>
      </c>
      <c r="W4" s="21" t="s">
        <v>48</v>
      </c>
      <c r="X4" s="21" t="s">
        <v>49</v>
      </c>
      <c r="Y4" s="21" t="s">
        <v>50</v>
      </c>
      <c r="Z4" s="22" t="s">
        <v>51</v>
      </c>
      <c r="AA4" s="25" t="s">
        <v>52</v>
      </c>
      <c r="AB4" s="21" t="s">
        <v>40</v>
      </c>
      <c r="AC4" s="21" t="s">
        <v>41</v>
      </c>
      <c r="AD4" s="21" t="s">
        <v>54</v>
      </c>
      <c r="AE4" s="21" t="s">
        <v>55</v>
      </c>
      <c r="AF4" s="21" t="s">
        <v>56</v>
      </c>
      <c r="AG4" s="21" t="s">
        <v>57</v>
      </c>
      <c r="AH4" s="21" t="s">
        <v>58</v>
      </c>
      <c r="AI4" s="21" t="s">
        <v>59</v>
      </c>
      <c r="AJ4" s="21" t="s">
        <v>45</v>
      </c>
      <c r="AK4" s="21" t="s">
        <v>46</v>
      </c>
      <c r="AL4" s="21" t="s">
        <v>47</v>
      </c>
      <c r="AM4" s="21" t="s">
        <v>48</v>
      </c>
      <c r="AN4" s="21" t="s">
        <v>49</v>
      </c>
      <c r="AO4" s="21" t="s">
        <v>50</v>
      </c>
      <c r="AP4" s="22" t="s">
        <v>51</v>
      </c>
      <c r="AQ4" s="25" t="s">
        <v>52</v>
      </c>
      <c r="AR4" s="21" t="s">
        <v>40</v>
      </c>
      <c r="AS4" s="21" t="s">
        <v>41</v>
      </c>
      <c r="AT4" s="21" t="s">
        <v>54</v>
      </c>
      <c r="AU4" s="21" t="s">
        <v>55</v>
      </c>
      <c r="AV4" s="21" t="s">
        <v>56</v>
      </c>
      <c r="AW4" s="21" t="s">
        <v>57</v>
      </c>
      <c r="AX4" s="21" t="s">
        <v>58</v>
      </c>
      <c r="AY4" s="21" t="s">
        <v>59</v>
      </c>
      <c r="AZ4" s="21" t="s">
        <v>45</v>
      </c>
      <c r="BA4" s="22" t="s">
        <v>51</v>
      </c>
      <c r="BB4" s="25" t="s">
        <v>52</v>
      </c>
    </row>
    <row r="5" spans="1:55" x14ac:dyDescent="0.25">
      <c r="A5" t="s">
        <v>71</v>
      </c>
      <c r="B5" s="22" t="s">
        <v>42</v>
      </c>
      <c r="C5" s="29" t="s">
        <v>63</v>
      </c>
      <c r="D5" s="23">
        <v>38645324</v>
      </c>
      <c r="E5" s="23">
        <v>35912620</v>
      </c>
      <c r="F5" s="23">
        <v>51662033</v>
      </c>
      <c r="G5" s="23">
        <v>41906393</v>
      </c>
      <c r="H5" s="23">
        <v>69078634</v>
      </c>
      <c r="I5" s="23">
        <v>70085482</v>
      </c>
      <c r="J5" s="23">
        <f>SUM(D5:I5)</f>
        <v>307290486</v>
      </c>
      <c r="K5" s="24">
        <v>0.29267399016172924</v>
      </c>
      <c r="L5" s="22" t="s">
        <v>42</v>
      </c>
      <c r="M5" s="29" t="s">
        <v>63</v>
      </c>
      <c r="N5" s="23">
        <v>42981784</v>
      </c>
      <c r="O5" s="23">
        <v>52152932</v>
      </c>
      <c r="P5" s="23">
        <v>57154775</v>
      </c>
      <c r="Q5" s="23">
        <v>72320188</v>
      </c>
      <c r="R5" s="23">
        <v>102471958</v>
      </c>
      <c r="S5" s="23">
        <v>106204632</v>
      </c>
      <c r="T5" s="23">
        <v>116832155</v>
      </c>
      <c r="U5" s="23">
        <v>150197012</v>
      </c>
      <c r="V5" s="23">
        <v>151694788</v>
      </c>
      <c r="W5" s="23">
        <v>156470291</v>
      </c>
      <c r="X5" s="23">
        <v>198160607</v>
      </c>
      <c r="Y5" s="23">
        <v>132839355</v>
      </c>
      <c r="Z5" s="23">
        <f t="shared" ref="Z5:Z10" si="0">SUM(N5:Y5)</f>
        <v>1339480477</v>
      </c>
      <c r="AA5" s="24">
        <f>Z5/'[1]2019, General Customs Value!'!$S$40</f>
        <v>0.34960393608436147</v>
      </c>
      <c r="AB5" s="22" t="s">
        <v>42</v>
      </c>
      <c r="AC5" s="29" t="s">
        <v>63</v>
      </c>
      <c r="AD5" s="23">
        <v>166500801</v>
      </c>
      <c r="AE5" s="23">
        <v>167433888</v>
      </c>
      <c r="AF5" s="23">
        <v>189750270</v>
      </c>
      <c r="AG5" s="23">
        <v>181371001</v>
      </c>
      <c r="AH5" s="23">
        <v>168159231</v>
      </c>
      <c r="AI5" s="23">
        <v>99012872</v>
      </c>
      <c r="AJ5" s="23">
        <v>155263379</v>
      </c>
      <c r="AK5" s="23">
        <v>151395744</v>
      </c>
      <c r="AL5" s="23">
        <v>155457266</v>
      </c>
      <c r="AM5" s="23">
        <v>139064036</v>
      </c>
      <c r="AN5" s="23">
        <v>169038197</v>
      </c>
      <c r="AO5" s="23">
        <v>158590797</v>
      </c>
      <c r="AP5" s="23">
        <f t="shared" ref="AP5:AP10" si="1">SUM(AD5:AO5)</f>
        <v>1901037482</v>
      </c>
      <c r="AQ5" s="24">
        <f>AP5/'[1]2020, General Customs Value!'!$S$40</f>
        <v>0.30055289401268404</v>
      </c>
      <c r="AR5" s="22" t="s">
        <v>42</v>
      </c>
      <c r="AS5" s="29" t="s">
        <v>63</v>
      </c>
      <c r="AT5" s="23">
        <v>158796758</v>
      </c>
      <c r="AU5" s="23">
        <v>178227105</v>
      </c>
      <c r="AV5" s="23">
        <v>166289539</v>
      </c>
      <c r="AW5" s="23">
        <v>185790940</v>
      </c>
      <c r="AX5" s="23">
        <v>184470199</v>
      </c>
      <c r="AY5" s="23">
        <v>173429521</v>
      </c>
      <c r="AZ5" s="23">
        <v>142310124</v>
      </c>
      <c r="BA5" s="23">
        <f t="shared" ref="BA5:BA10" si="2">SUM(AT5:AZ5)</f>
        <v>1189314186</v>
      </c>
      <c r="BB5" s="24">
        <f>BA5/'[1]2021, General Customs Value!'!$N$39</f>
        <v>0.3612141911573778</v>
      </c>
    </row>
    <row r="6" spans="1:55" x14ac:dyDescent="0.25">
      <c r="B6" s="22" t="s">
        <v>42</v>
      </c>
      <c r="C6" s="22" t="s">
        <v>66</v>
      </c>
      <c r="D6" s="23">
        <v>16670374</v>
      </c>
      <c r="E6" s="23">
        <v>26705669</v>
      </c>
      <c r="F6" s="23">
        <v>44401903</v>
      </c>
      <c r="G6" s="23">
        <v>57300184</v>
      </c>
      <c r="H6" s="23">
        <v>59475963</v>
      </c>
      <c r="I6" s="23">
        <v>35037830</v>
      </c>
      <c r="J6" s="23">
        <v>239591923</v>
      </c>
      <c r="K6" s="24">
        <v>0.22819555863155422</v>
      </c>
      <c r="L6" s="22" t="s">
        <v>42</v>
      </c>
      <c r="M6" s="22" t="s">
        <v>64</v>
      </c>
      <c r="N6" s="23">
        <v>5080990</v>
      </c>
      <c r="O6" s="23">
        <v>15432685</v>
      </c>
      <c r="P6" s="23">
        <v>32813050</v>
      </c>
      <c r="Q6" s="23">
        <v>28043229</v>
      </c>
      <c r="R6" s="23">
        <v>57977340</v>
      </c>
      <c r="S6" s="23">
        <v>98246170</v>
      </c>
      <c r="T6" s="23">
        <v>87108934</v>
      </c>
      <c r="U6" s="23">
        <v>95101930</v>
      </c>
      <c r="V6" s="23">
        <v>111430303</v>
      </c>
      <c r="W6" s="23">
        <v>107614251</v>
      </c>
      <c r="X6" s="23">
        <v>100769641</v>
      </c>
      <c r="Y6" s="23">
        <v>122089720</v>
      </c>
      <c r="Z6" s="23">
        <f t="shared" si="0"/>
        <v>861708243</v>
      </c>
      <c r="AA6" s="24">
        <f>Z6/'[1]2019, General Customs Value!'!$S$40</f>
        <v>0.22490555008599758</v>
      </c>
      <c r="AB6" s="22" t="s">
        <v>42</v>
      </c>
      <c r="AC6" s="22" t="s">
        <v>64</v>
      </c>
      <c r="AD6" s="23">
        <v>102583368</v>
      </c>
      <c r="AE6" s="23">
        <v>105154772</v>
      </c>
      <c r="AF6" s="23">
        <v>129959545</v>
      </c>
      <c r="AG6" s="23">
        <v>97867027</v>
      </c>
      <c r="AH6" s="23">
        <v>115339488</v>
      </c>
      <c r="AI6" s="23">
        <v>109370136</v>
      </c>
      <c r="AJ6" s="23">
        <v>163277186</v>
      </c>
      <c r="AK6" s="23">
        <v>128786573</v>
      </c>
      <c r="AL6" s="23">
        <v>97414097</v>
      </c>
      <c r="AM6" s="23">
        <v>128588798</v>
      </c>
      <c r="AN6" s="23">
        <v>117973120</v>
      </c>
      <c r="AO6" s="23">
        <v>96346558</v>
      </c>
      <c r="AP6" s="23">
        <f t="shared" si="1"/>
        <v>1392660668</v>
      </c>
      <c r="AQ6" s="24">
        <f>AP6/'[1]2020, General Customs Value!'!$S$40</f>
        <v>0.22017882241052925</v>
      </c>
      <c r="AR6" s="22" t="s">
        <v>42</v>
      </c>
      <c r="AS6" s="22" t="s">
        <v>64</v>
      </c>
      <c r="AT6" s="23">
        <v>82028773</v>
      </c>
      <c r="AU6" s="23">
        <v>93459161</v>
      </c>
      <c r="AV6" s="23">
        <v>161264146</v>
      </c>
      <c r="AW6" s="23">
        <v>147628223</v>
      </c>
      <c r="AX6" s="23">
        <v>131933895</v>
      </c>
      <c r="AY6" s="23">
        <v>111747284</v>
      </c>
      <c r="AZ6" s="23">
        <v>73443185</v>
      </c>
      <c r="BA6" s="23">
        <f t="shared" si="2"/>
        <v>801504667</v>
      </c>
      <c r="BB6" s="24">
        <f>BA6/'[1]2021, General Customs Value!'!$N$39</f>
        <v>0.24343009055747397</v>
      </c>
    </row>
    <row r="7" spans="1:55" x14ac:dyDescent="0.25">
      <c r="B7" s="22" t="s">
        <v>42</v>
      </c>
      <c r="C7" s="22" t="s">
        <v>64</v>
      </c>
      <c r="D7" s="23">
        <v>34822319</v>
      </c>
      <c r="E7" s="23">
        <v>39977791</v>
      </c>
      <c r="F7" s="23">
        <v>35973421</v>
      </c>
      <c r="G7" s="23">
        <v>37556864</v>
      </c>
      <c r="H7" s="23">
        <v>24512577</v>
      </c>
      <c r="I7" s="23">
        <v>14971052</v>
      </c>
      <c r="J7" s="23">
        <v>187814024</v>
      </c>
      <c r="K7" s="24">
        <v>0.17888051311946826</v>
      </c>
      <c r="L7" s="22" t="s">
        <v>42</v>
      </c>
      <c r="M7" s="22" t="s">
        <v>65</v>
      </c>
      <c r="N7" s="23">
        <v>2635156</v>
      </c>
      <c r="O7" s="23">
        <v>13977249</v>
      </c>
      <c r="P7" s="23">
        <v>16715579</v>
      </c>
      <c r="Q7" s="23">
        <v>22451174</v>
      </c>
      <c r="R7" s="23">
        <v>35789869</v>
      </c>
      <c r="S7" s="23">
        <v>38984493</v>
      </c>
      <c r="T7" s="23">
        <v>40519841</v>
      </c>
      <c r="U7" s="23">
        <v>51008385</v>
      </c>
      <c r="V7" s="23">
        <v>47689468</v>
      </c>
      <c r="W7" s="23">
        <v>68080092</v>
      </c>
      <c r="X7" s="23">
        <v>73334015</v>
      </c>
      <c r="Y7" s="23">
        <v>88201165</v>
      </c>
      <c r="Z7" s="23">
        <f t="shared" si="0"/>
        <v>499386486</v>
      </c>
      <c r="AA7" s="24">
        <f>Z7/'[1]2019, General Customs Value!'!$S$40</f>
        <v>0.13033969821191943</v>
      </c>
      <c r="AB7" s="22" t="s">
        <v>42</v>
      </c>
      <c r="AC7" s="22" t="s">
        <v>65</v>
      </c>
      <c r="AD7" s="23">
        <v>104480135</v>
      </c>
      <c r="AE7" s="23">
        <v>84062733</v>
      </c>
      <c r="AF7" s="23">
        <v>142568321</v>
      </c>
      <c r="AG7" s="23">
        <v>136696320</v>
      </c>
      <c r="AH7" s="23">
        <v>141027541</v>
      </c>
      <c r="AI7" s="23">
        <v>126380186</v>
      </c>
      <c r="AJ7" s="23">
        <v>101170830</v>
      </c>
      <c r="AK7" s="23">
        <v>134857599</v>
      </c>
      <c r="AL7" s="23">
        <v>109515328</v>
      </c>
      <c r="AM7" s="23">
        <v>79136884</v>
      </c>
      <c r="AN7" s="23">
        <v>86326961</v>
      </c>
      <c r="AO7" s="23">
        <v>106621545</v>
      </c>
      <c r="AP7" s="23">
        <f t="shared" si="1"/>
        <v>1352844383</v>
      </c>
      <c r="AQ7" s="24">
        <f>AP7/'[1]2020, General Customs Value!'!$S$40</f>
        <v>0.21388389145893436</v>
      </c>
      <c r="AR7" s="22" t="s">
        <v>42</v>
      </c>
      <c r="AS7" s="22" t="s">
        <v>65</v>
      </c>
      <c r="AT7" s="23">
        <v>77139933</v>
      </c>
      <c r="AU7" s="23">
        <v>65969757</v>
      </c>
      <c r="AV7" s="23">
        <v>127282691</v>
      </c>
      <c r="AW7" s="23">
        <v>110692809</v>
      </c>
      <c r="AX7" s="23">
        <v>129325682</v>
      </c>
      <c r="AY7" s="23">
        <v>93819931</v>
      </c>
      <c r="AZ7" s="23">
        <v>86678117</v>
      </c>
      <c r="BA7" s="23">
        <f t="shared" si="2"/>
        <v>690908920</v>
      </c>
      <c r="BB7" s="24">
        <f>BA7/'[1]2021, General Customs Value!'!$N$39</f>
        <v>0.20984035138820537</v>
      </c>
    </row>
    <row r="8" spans="1:55" x14ac:dyDescent="0.25">
      <c r="B8" s="22" t="s">
        <v>42</v>
      </c>
      <c r="C8" s="22" t="s">
        <v>68</v>
      </c>
      <c r="D8" s="23">
        <v>40416343</v>
      </c>
      <c r="E8" s="23">
        <v>24469885</v>
      </c>
      <c r="F8" s="23">
        <v>18195851</v>
      </c>
      <c r="G8" s="23">
        <v>20862824</v>
      </c>
      <c r="H8" s="23">
        <v>19390054</v>
      </c>
      <c r="I8" s="23">
        <v>15475459</v>
      </c>
      <c r="J8" s="23">
        <v>138810416</v>
      </c>
      <c r="K8" s="24">
        <v>0.13220779743480096</v>
      </c>
      <c r="L8" s="22" t="s">
        <v>42</v>
      </c>
      <c r="M8" s="22" t="s">
        <v>66</v>
      </c>
      <c r="N8" s="23">
        <v>26155088</v>
      </c>
      <c r="O8" s="23">
        <v>20961868</v>
      </c>
      <c r="P8" s="23">
        <v>30078602</v>
      </c>
      <c r="Q8" s="23">
        <v>25999506</v>
      </c>
      <c r="R8" s="23">
        <v>35438091</v>
      </c>
      <c r="S8" s="23">
        <v>23828764</v>
      </c>
      <c r="T8" s="23">
        <v>30063769</v>
      </c>
      <c r="U8" s="23">
        <v>44817259</v>
      </c>
      <c r="V8" s="23">
        <v>44776249</v>
      </c>
      <c r="W8" s="23">
        <v>64106094</v>
      </c>
      <c r="X8" s="23">
        <v>53544067</v>
      </c>
      <c r="Y8" s="23">
        <v>56975552</v>
      </c>
      <c r="Z8" s="23">
        <f t="shared" si="0"/>
        <v>456744909</v>
      </c>
      <c r="AA8" s="24">
        <f>Z8/'[1]2019, General Customs Value!'!$S$40</f>
        <v>0.11921026152656161</v>
      </c>
      <c r="AB8" s="22" t="s">
        <v>42</v>
      </c>
      <c r="AC8" s="22" t="s">
        <v>66</v>
      </c>
      <c r="AD8" s="23">
        <v>79039533</v>
      </c>
      <c r="AE8" s="23">
        <v>83327288</v>
      </c>
      <c r="AF8" s="23">
        <v>124471888</v>
      </c>
      <c r="AG8" s="23">
        <v>47568879</v>
      </c>
      <c r="AH8" s="23">
        <v>31758944</v>
      </c>
      <c r="AI8" s="23">
        <v>52733671</v>
      </c>
      <c r="AJ8" s="23">
        <v>39913463</v>
      </c>
      <c r="AK8" s="23">
        <v>45838502</v>
      </c>
      <c r="AL8" s="23">
        <v>40783539</v>
      </c>
      <c r="AM8" s="23">
        <v>63482431</v>
      </c>
      <c r="AN8" s="23">
        <v>35841268</v>
      </c>
      <c r="AO8" s="23">
        <v>45230565</v>
      </c>
      <c r="AP8" s="23">
        <f t="shared" si="1"/>
        <v>689989971</v>
      </c>
      <c r="AQ8" s="24">
        <f>AP8/'[1]2020, General Customs Value!'!$S$40</f>
        <v>0.10908700359006278</v>
      </c>
      <c r="AR8" s="22" t="s">
        <v>42</v>
      </c>
      <c r="AS8" s="22" t="s">
        <v>66</v>
      </c>
      <c r="AT8" s="23">
        <v>54989740</v>
      </c>
      <c r="AU8" s="23">
        <v>47643266</v>
      </c>
      <c r="AV8" s="23">
        <v>52737467</v>
      </c>
      <c r="AW8" s="23">
        <v>33924622</v>
      </c>
      <c r="AX8" s="23">
        <v>25451655</v>
      </c>
      <c r="AY8" s="23">
        <v>53974574</v>
      </c>
      <c r="AZ8" s="23">
        <v>26977764</v>
      </c>
      <c r="BA8" s="23">
        <f t="shared" si="2"/>
        <v>295699088</v>
      </c>
      <c r="BB8" s="24">
        <f>BA8/'[1]2021, General Customs Value!'!$N$39</f>
        <v>8.9808654563458032E-2</v>
      </c>
    </row>
    <row r="9" spans="1:55" x14ac:dyDescent="0.25">
      <c r="B9" s="22" t="s">
        <v>42</v>
      </c>
      <c r="C9" s="22" t="s">
        <v>44</v>
      </c>
      <c r="D9" s="23">
        <v>18114268</v>
      </c>
      <c r="E9" s="23">
        <v>11079804</v>
      </c>
      <c r="F9" s="23">
        <v>15855685</v>
      </c>
      <c r="G9" s="23">
        <v>17608113</v>
      </c>
      <c r="H9" s="23">
        <v>10410239</v>
      </c>
      <c r="I9" s="23">
        <v>5973648</v>
      </c>
      <c r="J9" s="23">
        <v>79041757</v>
      </c>
      <c r="K9" s="24">
        <v>7.5282078243658318E-2</v>
      </c>
      <c r="L9" s="22" t="s">
        <v>42</v>
      </c>
      <c r="M9" s="22" t="s">
        <v>44</v>
      </c>
      <c r="N9" s="23">
        <v>4654024</v>
      </c>
      <c r="O9" s="23">
        <v>8556453</v>
      </c>
      <c r="P9" s="23">
        <v>9021381</v>
      </c>
      <c r="Q9" s="23">
        <v>4032486</v>
      </c>
      <c r="R9" s="23">
        <v>9393264</v>
      </c>
      <c r="S9" s="23">
        <v>16322617</v>
      </c>
      <c r="T9" s="23">
        <v>19242095</v>
      </c>
      <c r="U9" s="23">
        <v>12749729</v>
      </c>
      <c r="V9" s="23">
        <v>18543416</v>
      </c>
      <c r="W9" s="23">
        <v>17481567</v>
      </c>
      <c r="X9" s="23">
        <v>18126911</v>
      </c>
      <c r="Y9" s="23">
        <v>23292082</v>
      </c>
      <c r="Z9" s="23">
        <f t="shared" si="0"/>
        <v>161416025</v>
      </c>
      <c r="AA9" s="24">
        <f>Z9/'[1]2019, General Customs Value!'!$S$40</f>
        <v>4.2129526078260038E-2</v>
      </c>
      <c r="AB9" s="22" t="s">
        <v>42</v>
      </c>
      <c r="AC9" s="22" t="s">
        <v>43</v>
      </c>
      <c r="AD9" s="23">
        <v>15582874</v>
      </c>
      <c r="AE9" s="23">
        <v>49204362</v>
      </c>
      <c r="AF9" s="23">
        <v>73088974</v>
      </c>
      <c r="AG9" s="23">
        <v>41944622</v>
      </c>
      <c r="AH9" s="23">
        <v>55853529</v>
      </c>
      <c r="AI9" s="23">
        <v>24067515</v>
      </c>
      <c r="AJ9" s="23">
        <v>6454455</v>
      </c>
      <c r="AK9" s="23">
        <v>10755391</v>
      </c>
      <c r="AL9" s="23">
        <v>3593640</v>
      </c>
      <c r="AM9" s="23">
        <v>2204774</v>
      </c>
      <c r="AN9" s="23">
        <v>1396425</v>
      </c>
      <c r="AO9" s="23">
        <v>1006967</v>
      </c>
      <c r="AP9" s="23">
        <f t="shared" si="1"/>
        <v>285153528</v>
      </c>
      <c r="AQ9" s="24">
        <f>AP9/'[1]2020, General Customs Value!'!$S$40</f>
        <v>4.5082602994319564E-2</v>
      </c>
      <c r="AR9" s="22" t="s">
        <v>42</v>
      </c>
      <c r="AS9" s="22" t="s">
        <v>44</v>
      </c>
      <c r="AT9" s="23">
        <v>13245462</v>
      </c>
      <c r="AU9" s="23">
        <v>10518720</v>
      </c>
      <c r="AV9" s="23">
        <v>20758055</v>
      </c>
      <c r="AW9" s="23">
        <v>12492321</v>
      </c>
      <c r="AX9" s="23">
        <v>23212437</v>
      </c>
      <c r="AY9" s="23">
        <v>18507923</v>
      </c>
      <c r="AZ9" s="23">
        <v>8067282</v>
      </c>
      <c r="BA9" s="23">
        <f t="shared" si="2"/>
        <v>106802200</v>
      </c>
      <c r="BB9" s="24">
        <f>BA9/'[1]2021, General Customs Value!'!$N$39</f>
        <v>3.2437576832896275E-2</v>
      </c>
    </row>
    <row r="10" spans="1:55" x14ac:dyDescent="0.25">
      <c r="B10" s="22" t="s">
        <v>42</v>
      </c>
      <c r="C10" s="22" t="s">
        <v>65</v>
      </c>
      <c r="D10" s="23">
        <v>7074570</v>
      </c>
      <c r="E10" s="23">
        <v>6717412</v>
      </c>
      <c r="F10" s="23">
        <v>10065899</v>
      </c>
      <c r="G10" s="23">
        <v>13137439</v>
      </c>
      <c r="H10" s="23">
        <v>7765724</v>
      </c>
      <c r="I10" s="23">
        <v>5648768</v>
      </c>
      <c r="J10" s="23">
        <v>50409812</v>
      </c>
      <c r="K10" s="24">
        <v>4.8012032566939353E-2</v>
      </c>
      <c r="L10" s="22" t="s">
        <v>42</v>
      </c>
      <c r="M10" s="22" t="s">
        <v>68</v>
      </c>
      <c r="N10" s="23">
        <v>17842134</v>
      </c>
      <c r="O10" s="23">
        <v>15391235</v>
      </c>
      <c r="P10" s="23">
        <v>16042780</v>
      </c>
      <c r="Q10" s="23">
        <v>7331247</v>
      </c>
      <c r="R10" s="23">
        <v>8325636</v>
      </c>
      <c r="S10" s="23">
        <v>6334302</v>
      </c>
      <c r="T10" s="23">
        <v>11954097</v>
      </c>
      <c r="U10" s="23">
        <v>17503962</v>
      </c>
      <c r="V10" s="23">
        <v>11655104</v>
      </c>
      <c r="W10" s="23">
        <v>17790747</v>
      </c>
      <c r="X10" s="23">
        <v>8630195</v>
      </c>
      <c r="Y10" s="23">
        <v>11519873</v>
      </c>
      <c r="Z10" s="23">
        <f t="shared" si="0"/>
        <v>150321312</v>
      </c>
      <c r="AA10" s="24">
        <f>Z10/'[1]2019, General Customs Value!'!$S$40</f>
        <v>3.9233809865050658E-2</v>
      </c>
      <c r="AB10" s="22" t="s">
        <v>42</v>
      </c>
      <c r="AC10" s="22" t="s">
        <v>44</v>
      </c>
      <c r="AD10" s="23">
        <v>14919321</v>
      </c>
      <c r="AE10" s="23">
        <v>19332627</v>
      </c>
      <c r="AF10" s="23">
        <v>15152071</v>
      </c>
      <c r="AG10" s="23">
        <v>15864145</v>
      </c>
      <c r="AH10" s="23">
        <v>12833920</v>
      </c>
      <c r="AI10" s="23">
        <v>12835472</v>
      </c>
      <c r="AJ10" s="23">
        <v>11336615</v>
      </c>
      <c r="AK10" s="23">
        <v>14863099</v>
      </c>
      <c r="AL10" s="23">
        <v>9592844</v>
      </c>
      <c r="AM10" s="23">
        <v>13747688</v>
      </c>
      <c r="AN10" s="23">
        <v>16667028</v>
      </c>
      <c r="AO10" s="23">
        <v>10835636</v>
      </c>
      <c r="AP10" s="23">
        <f t="shared" si="1"/>
        <v>167980466</v>
      </c>
      <c r="AQ10" s="24">
        <f>AP10/'[1]2020, General Customs Value!'!$S$40</f>
        <v>2.655761165781121E-2</v>
      </c>
      <c r="AR10" s="22" t="s">
        <v>42</v>
      </c>
      <c r="AS10" s="22" t="s">
        <v>67</v>
      </c>
      <c r="AT10" s="23">
        <v>5106058</v>
      </c>
      <c r="AU10" s="23">
        <v>11983718</v>
      </c>
      <c r="AV10" s="23">
        <v>12513268</v>
      </c>
      <c r="AW10" s="23">
        <v>23387651</v>
      </c>
      <c r="AX10" s="23">
        <v>22532058</v>
      </c>
      <c r="AY10" s="23">
        <v>13811515</v>
      </c>
      <c r="AZ10" s="23">
        <v>13573790</v>
      </c>
      <c r="BA10" s="23">
        <f t="shared" si="2"/>
        <v>102908058</v>
      </c>
      <c r="BB10" s="24">
        <f>BA10/'[1]2021, General Customs Value!'!$N$39</f>
        <v>3.1254862147962741E-2</v>
      </c>
    </row>
    <row r="11" spans="1:55" x14ac:dyDescent="0.25">
      <c r="B11" s="22" t="s">
        <v>42</v>
      </c>
      <c r="C11" s="22" t="s">
        <v>60</v>
      </c>
      <c r="K11" s="24">
        <f>1-SUM(K5:K10)</f>
        <v>4.4748029841849668E-2</v>
      </c>
      <c r="L11" s="22" t="s">
        <v>42</v>
      </c>
      <c r="M11" s="22" t="s">
        <v>60</v>
      </c>
      <c r="AA11" s="24">
        <f>1-SUM(AA5:AA10)</f>
        <v>9.4577218147849362E-2</v>
      </c>
      <c r="AB11" s="22" t="s">
        <v>42</v>
      </c>
      <c r="AC11" s="22" t="s">
        <v>60</v>
      </c>
      <c r="AQ11" s="24">
        <f>1-SUM(AQ5:AQ10)</f>
        <v>8.4657173875658853E-2</v>
      </c>
      <c r="AR11" s="22" t="s">
        <v>42</v>
      </c>
      <c r="AS11" s="22" t="s">
        <v>60</v>
      </c>
      <c r="BB11" s="24">
        <f>1-SUM(BB5:BB10)</f>
        <v>3.2014273352625966E-2</v>
      </c>
    </row>
    <row r="12" spans="1:55" x14ac:dyDescent="0.25">
      <c r="C12" s="31"/>
      <c r="M12" s="32"/>
      <c r="AC12" s="33"/>
      <c r="AS12" s="34"/>
    </row>
    <row r="13" spans="1:55" x14ac:dyDescent="0.25">
      <c r="A13" t="s">
        <v>71</v>
      </c>
      <c r="B13" s="22" t="s">
        <v>69</v>
      </c>
      <c r="C13" s="29" t="s">
        <v>63</v>
      </c>
      <c r="D13" s="23">
        <v>340146</v>
      </c>
      <c r="E13" s="23">
        <v>390501</v>
      </c>
      <c r="F13" s="23">
        <v>493714</v>
      </c>
      <c r="G13" s="23">
        <v>400885</v>
      </c>
      <c r="H13" s="23">
        <v>691711</v>
      </c>
      <c r="I13" s="23">
        <v>733232</v>
      </c>
      <c r="J13" s="23">
        <f>SUM(D13:I13)</f>
        <v>3050189</v>
      </c>
      <c r="K13" s="24">
        <f>J13/'[1]2018, General 1st Unit of Qty!'!$S$27</f>
        <v>0.31650702902988614</v>
      </c>
      <c r="L13" s="22" t="s">
        <v>69</v>
      </c>
      <c r="M13" s="29" t="s">
        <v>63</v>
      </c>
      <c r="N13" s="23">
        <v>448191</v>
      </c>
      <c r="O13" s="23">
        <v>549662</v>
      </c>
      <c r="P13" s="23">
        <v>574713</v>
      </c>
      <c r="Q13" s="23">
        <v>701194</v>
      </c>
      <c r="R13" s="23">
        <v>1010940</v>
      </c>
      <c r="S13" s="23">
        <v>1065338</v>
      </c>
      <c r="T13" s="23">
        <v>1186775</v>
      </c>
      <c r="U13" s="23">
        <v>1508970</v>
      </c>
      <c r="V13" s="23">
        <v>1526091</v>
      </c>
      <c r="W13" s="23">
        <v>1554148</v>
      </c>
      <c r="X13" s="23">
        <v>1888358</v>
      </c>
      <c r="Y13" s="23">
        <v>1290187</v>
      </c>
      <c r="Z13" s="23">
        <f t="shared" ref="Z13:Z18" si="3">SUM(N13:Y13)</f>
        <v>13304567</v>
      </c>
      <c r="AA13" s="24">
        <f>Z13/'[1]2019, General 1st Unit of Qty!'!$S$40</f>
        <v>0.33260137816197521</v>
      </c>
      <c r="AB13" s="22" t="s">
        <v>69</v>
      </c>
      <c r="AC13" s="29" t="s">
        <v>63</v>
      </c>
      <c r="AD13" s="23">
        <v>1528790</v>
      </c>
      <c r="AE13" s="23">
        <v>1480282</v>
      </c>
      <c r="AF13" s="23">
        <v>1686506</v>
      </c>
      <c r="AG13" s="23">
        <v>1607567</v>
      </c>
      <c r="AH13" s="23">
        <v>1474000</v>
      </c>
      <c r="AI13" s="23">
        <v>8851441</v>
      </c>
      <c r="AJ13" s="23">
        <v>1436259</v>
      </c>
      <c r="AK13" s="23">
        <v>1422403</v>
      </c>
      <c r="AL13" s="23">
        <v>1468570</v>
      </c>
      <c r="AM13" s="23">
        <v>1340633</v>
      </c>
      <c r="AN13" s="23">
        <v>1669225</v>
      </c>
      <c r="AO13" s="23">
        <v>1500499</v>
      </c>
      <c r="AP13" s="23">
        <f t="shared" ref="AP13:AP18" si="4">SUM(AD13:AO13)</f>
        <v>25466175</v>
      </c>
      <c r="AQ13" s="24">
        <f>AP13/'[1]2020, General 1st Unit of Qty!'!$S$40</f>
        <v>0.37425827643946591</v>
      </c>
      <c r="AR13" s="22" t="s">
        <v>69</v>
      </c>
      <c r="AS13" s="30" t="s">
        <v>65</v>
      </c>
      <c r="AT13" s="23">
        <v>804873</v>
      </c>
      <c r="AU13" s="23">
        <v>19182751</v>
      </c>
      <c r="AV13" s="23">
        <v>1295496</v>
      </c>
      <c r="AW13" s="23">
        <v>1124252</v>
      </c>
      <c r="AX13" s="23">
        <v>1300589</v>
      </c>
      <c r="AY13" s="23">
        <v>917625</v>
      </c>
      <c r="AZ13" s="23">
        <v>826761</v>
      </c>
      <c r="BA13" s="23">
        <f t="shared" ref="BA13:BA18" si="5">SUM(AT13:AZ13)</f>
        <v>25452347</v>
      </c>
      <c r="BB13" s="24">
        <f>BA13/'[1]2021, General 1st Unit of Qty!'!$N$39</f>
        <v>0.48492477414544083</v>
      </c>
    </row>
    <row r="14" spans="1:55" x14ac:dyDescent="0.25">
      <c r="B14" s="22" t="s">
        <v>69</v>
      </c>
      <c r="C14" s="22" t="s">
        <v>66</v>
      </c>
      <c r="D14" s="23">
        <v>133763</v>
      </c>
      <c r="E14" s="23">
        <v>212769</v>
      </c>
      <c r="F14" s="23">
        <v>331246</v>
      </c>
      <c r="G14" s="23">
        <v>473411</v>
      </c>
      <c r="H14" s="23">
        <v>467742</v>
      </c>
      <c r="I14" s="23">
        <v>316771</v>
      </c>
      <c r="J14" s="23">
        <f t="shared" ref="J14:J18" si="6">SUM(D14:I14)</f>
        <v>1935702</v>
      </c>
      <c r="K14" s="24">
        <f>J14/'[1]2018, General 1st Unit of Qty!'!$S$27</f>
        <v>0.20086076276165468</v>
      </c>
      <c r="L14" s="22" t="s">
        <v>69</v>
      </c>
      <c r="M14" s="22" t="s">
        <v>64</v>
      </c>
      <c r="N14" s="23">
        <v>72978</v>
      </c>
      <c r="O14" s="23">
        <v>176945</v>
      </c>
      <c r="P14" s="23">
        <v>318514</v>
      </c>
      <c r="Q14" s="23">
        <v>305938</v>
      </c>
      <c r="R14" s="23">
        <v>641774</v>
      </c>
      <c r="S14" s="23">
        <v>1116689</v>
      </c>
      <c r="T14" s="23">
        <v>1947812</v>
      </c>
      <c r="U14" s="23">
        <v>1089397</v>
      </c>
      <c r="V14" s="23">
        <v>1228857</v>
      </c>
      <c r="W14" s="23">
        <v>1147089</v>
      </c>
      <c r="X14" s="23">
        <v>1077684</v>
      </c>
      <c r="Y14" s="23">
        <v>1220718</v>
      </c>
      <c r="Z14" s="23">
        <f t="shared" si="3"/>
        <v>10344395</v>
      </c>
      <c r="AA14" s="24">
        <f>Z14/'[1]2019, General 1st Unit of Qty!'!$S$40</f>
        <v>0.25859992536787146</v>
      </c>
      <c r="AB14" s="22" t="s">
        <v>69</v>
      </c>
      <c r="AC14" s="22" t="s">
        <v>64</v>
      </c>
      <c r="AD14" s="23">
        <v>931841</v>
      </c>
      <c r="AE14" s="23">
        <v>1016458</v>
      </c>
      <c r="AF14" s="23">
        <v>1173073</v>
      </c>
      <c r="AG14" s="23">
        <v>996206</v>
      </c>
      <c r="AH14" s="23">
        <v>1141897</v>
      </c>
      <c r="AI14" s="23">
        <v>1075833</v>
      </c>
      <c r="AJ14" s="23">
        <v>1513407</v>
      </c>
      <c r="AK14" s="23">
        <v>1225280</v>
      </c>
      <c r="AL14" s="23">
        <v>1053549</v>
      </c>
      <c r="AM14" s="23">
        <v>1247051</v>
      </c>
      <c r="AN14" s="23">
        <v>1155302</v>
      </c>
      <c r="AO14" s="23">
        <v>1133572</v>
      </c>
      <c r="AP14" s="23">
        <f t="shared" si="4"/>
        <v>13663469</v>
      </c>
      <c r="AQ14" s="24">
        <f>AP14/'[1]2020, General 1st Unit of Qty!'!$S$40</f>
        <v>0.20080229394968316</v>
      </c>
      <c r="AR14" s="22" t="s">
        <v>69</v>
      </c>
      <c r="AS14" s="22" t="s">
        <v>63</v>
      </c>
      <c r="AT14" s="23">
        <v>1439175</v>
      </c>
      <c r="AU14" s="23">
        <v>1613546</v>
      </c>
      <c r="AV14" s="23">
        <v>1620788</v>
      </c>
      <c r="AW14" s="23">
        <v>1803825</v>
      </c>
      <c r="AX14" s="23">
        <v>1806563</v>
      </c>
      <c r="AY14" s="23">
        <v>1754430</v>
      </c>
      <c r="AZ14" s="23">
        <v>1340323</v>
      </c>
      <c r="BA14" s="23">
        <f t="shared" si="5"/>
        <v>11378650</v>
      </c>
      <c r="BB14" s="24">
        <f>BA14/'[1]2021, General 1st Unit of Qty!'!$N$39</f>
        <v>0.21678901679794088</v>
      </c>
    </row>
    <row r="15" spans="1:55" x14ac:dyDescent="0.25">
      <c r="B15" s="22" t="s">
        <v>69</v>
      </c>
      <c r="C15" s="22" t="s">
        <v>64</v>
      </c>
      <c r="D15" s="23">
        <v>334041</v>
      </c>
      <c r="E15" s="23">
        <v>404035</v>
      </c>
      <c r="F15" s="23">
        <v>346224</v>
      </c>
      <c r="G15" s="23">
        <v>364887</v>
      </c>
      <c r="H15" s="23">
        <v>240375</v>
      </c>
      <c r="I15" s="23">
        <v>163414</v>
      </c>
      <c r="J15" s="23">
        <f t="shared" si="6"/>
        <v>1852976</v>
      </c>
      <c r="K15" s="24">
        <f>J15/'[1]2018, General 1st Unit of Qty!'!$S$27</f>
        <v>0.19227658634388961</v>
      </c>
      <c r="L15" s="22" t="s">
        <v>69</v>
      </c>
      <c r="M15" s="22" t="s">
        <v>65</v>
      </c>
      <c r="N15" s="23">
        <v>33611</v>
      </c>
      <c r="O15" s="23">
        <v>169118</v>
      </c>
      <c r="P15" s="23">
        <v>189703</v>
      </c>
      <c r="Q15" s="23">
        <v>243378</v>
      </c>
      <c r="R15" s="23">
        <v>375310</v>
      </c>
      <c r="S15" s="23">
        <v>316102</v>
      </c>
      <c r="T15" s="23">
        <v>319159</v>
      </c>
      <c r="U15" s="23">
        <v>617112</v>
      </c>
      <c r="V15" s="23">
        <v>405930</v>
      </c>
      <c r="W15" s="23">
        <v>474205</v>
      </c>
      <c r="X15" s="23">
        <v>527512</v>
      </c>
      <c r="Y15" s="23">
        <v>624991</v>
      </c>
      <c r="Z15" s="23">
        <f t="shared" si="3"/>
        <v>4296131</v>
      </c>
      <c r="AA15" s="24">
        <f>Z15/'[1]2019, General 1st Unit of Qty!'!$S$40</f>
        <v>0.10739914281798008</v>
      </c>
      <c r="AB15" s="22" t="s">
        <v>69</v>
      </c>
      <c r="AC15" s="22" t="s">
        <v>65</v>
      </c>
      <c r="AD15" s="23">
        <v>797234</v>
      </c>
      <c r="AE15" s="23">
        <v>700121</v>
      </c>
      <c r="AF15" s="23">
        <v>1204913</v>
      </c>
      <c r="AG15" s="23">
        <v>1062790</v>
      </c>
      <c r="AH15" s="23">
        <v>1040065</v>
      </c>
      <c r="AI15" s="23">
        <v>1044816</v>
      </c>
      <c r="AJ15" s="23">
        <v>861215</v>
      </c>
      <c r="AK15" s="23">
        <v>1147171</v>
      </c>
      <c r="AL15" s="23">
        <v>928641</v>
      </c>
      <c r="AM15" s="23">
        <v>694259</v>
      </c>
      <c r="AN15" s="23">
        <v>759535</v>
      </c>
      <c r="AO15" s="23">
        <v>1031656</v>
      </c>
      <c r="AP15" s="23">
        <f t="shared" si="4"/>
        <v>11272416</v>
      </c>
      <c r="AQ15" s="24">
        <f>AP15/'[1]2020, General 1st Unit of Qty!'!$S$40</f>
        <v>0.16566268721033522</v>
      </c>
      <c r="AR15" s="22" t="s">
        <v>69</v>
      </c>
      <c r="AS15" s="22" t="s">
        <v>64</v>
      </c>
      <c r="AT15" s="23">
        <v>835707</v>
      </c>
      <c r="AU15" s="23">
        <v>1041070</v>
      </c>
      <c r="AV15" s="23">
        <v>1835538</v>
      </c>
      <c r="AW15" s="23">
        <v>1568541</v>
      </c>
      <c r="AX15" s="23">
        <v>1343179</v>
      </c>
      <c r="AY15" s="23">
        <v>1140760</v>
      </c>
      <c r="AZ15" s="23">
        <v>761577</v>
      </c>
      <c r="BA15" s="23">
        <f t="shared" si="5"/>
        <v>8526372</v>
      </c>
      <c r="BB15" s="24">
        <f>BA15/'[1]2021, General 1st Unit of Qty!'!$N$39</f>
        <v>0.16244667010001124</v>
      </c>
    </row>
    <row r="16" spans="1:55" x14ac:dyDescent="0.25">
      <c r="B16" s="22" t="s">
        <v>69</v>
      </c>
      <c r="C16" s="22" t="s">
        <v>44</v>
      </c>
      <c r="D16" s="23">
        <v>163523</v>
      </c>
      <c r="E16" s="23">
        <v>112465</v>
      </c>
      <c r="F16" s="23">
        <v>157887</v>
      </c>
      <c r="G16" s="23">
        <v>179700</v>
      </c>
      <c r="H16" s="23">
        <v>106682</v>
      </c>
      <c r="I16" s="23">
        <v>62021</v>
      </c>
      <c r="J16" s="23">
        <f t="shared" si="6"/>
        <v>782278</v>
      </c>
      <c r="K16" s="24">
        <f>J16/'[1]2018, General 1st Unit of Qty!'!$S$27</f>
        <v>8.1174145489161909E-2</v>
      </c>
      <c r="L16" s="22" t="s">
        <v>69</v>
      </c>
      <c r="M16" s="22" t="s">
        <v>66</v>
      </c>
      <c r="N16" s="23">
        <v>197589</v>
      </c>
      <c r="O16" s="23">
        <v>200278</v>
      </c>
      <c r="P16" s="23">
        <v>280420</v>
      </c>
      <c r="Q16" s="23">
        <v>203614</v>
      </c>
      <c r="R16" s="23">
        <v>304325</v>
      </c>
      <c r="S16" s="23">
        <v>193554</v>
      </c>
      <c r="T16" s="23">
        <v>257856</v>
      </c>
      <c r="U16" s="23">
        <v>399714</v>
      </c>
      <c r="V16" s="23">
        <v>400300</v>
      </c>
      <c r="W16" s="23">
        <v>555070</v>
      </c>
      <c r="X16" s="23">
        <v>448451</v>
      </c>
      <c r="Y16" s="23">
        <v>494179</v>
      </c>
      <c r="Z16" s="23">
        <f t="shared" si="3"/>
        <v>3935350</v>
      </c>
      <c r="AA16" s="24">
        <f>Z16/'[1]2019, General 1st Unit of Qty!'!$S$40</f>
        <v>9.8379964830853137E-2</v>
      </c>
      <c r="AB16" s="22" t="s">
        <v>69</v>
      </c>
      <c r="AC16" s="22" t="s">
        <v>66</v>
      </c>
      <c r="AD16" s="23">
        <v>662676</v>
      </c>
      <c r="AE16" s="23">
        <v>705351</v>
      </c>
      <c r="AF16" s="23">
        <v>1041343</v>
      </c>
      <c r="AG16" s="23">
        <v>390796</v>
      </c>
      <c r="AH16" s="23">
        <v>288392</v>
      </c>
      <c r="AI16" s="23">
        <v>472861</v>
      </c>
      <c r="AJ16" s="23">
        <v>672156</v>
      </c>
      <c r="AK16" s="23">
        <v>403008</v>
      </c>
      <c r="AL16" s="23">
        <v>332606</v>
      </c>
      <c r="AM16" s="23">
        <v>530812</v>
      </c>
      <c r="AN16" s="23">
        <v>289446</v>
      </c>
      <c r="AO16" s="23">
        <v>391701</v>
      </c>
      <c r="AP16" s="23">
        <f t="shared" si="4"/>
        <v>6181148</v>
      </c>
      <c r="AQ16" s="24">
        <f>AP16/'[1]2020, General 1st Unit of Qty!'!$S$40</f>
        <v>9.0839939523593621E-2</v>
      </c>
      <c r="AR16" s="22" t="s">
        <v>69</v>
      </c>
      <c r="AS16" s="22" t="s">
        <v>66</v>
      </c>
      <c r="AT16" s="23">
        <v>467789</v>
      </c>
      <c r="AU16" s="23">
        <v>403282</v>
      </c>
      <c r="AV16" s="23">
        <v>479431</v>
      </c>
      <c r="AW16" s="23">
        <v>298623</v>
      </c>
      <c r="AX16" s="23">
        <v>217175</v>
      </c>
      <c r="AY16" s="23">
        <v>577620</v>
      </c>
      <c r="AZ16" s="23">
        <v>257403</v>
      </c>
      <c r="BA16" s="23">
        <f t="shared" si="5"/>
        <v>2701323</v>
      </c>
      <c r="BB16" s="24">
        <f>BA16/'[1]2021, General 1st Unit of Qty!'!$N$39</f>
        <v>5.14663125435499E-2</v>
      </c>
    </row>
    <row r="17" spans="1:54" x14ac:dyDescent="0.25">
      <c r="B17" s="22" t="s">
        <v>69</v>
      </c>
      <c r="C17" s="22" t="s">
        <v>68</v>
      </c>
      <c r="D17" s="23">
        <v>180352</v>
      </c>
      <c r="E17" s="23">
        <v>131566</v>
      </c>
      <c r="F17" s="23">
        <v>108225</v>
      </c>
      <c r="G17" s="23">
        <v>119828</v>
      </c>
      <c r="H17" s="23">
        <v>103172</v>
      </c>
      <c r="I17" s="23">
        <v>65436</v>
      </c>
      <c r="J17" s="23">
        <f t="shared" si="6"/>
        <v>708579</v>
      </c>
      <c r="K17" s="24">
        <f>J17/'[1]2018, General 1st Unit of Qty!'!$S$27</f>
        <v>7.3526668059903072E-2</v>
      </c>
      <c r="L17" s="22" t="s">
        <v>69</v>
      </c>
      <c r="M17" s="22" t="s">
        <v>43</v>
      </c>
      <c r="N17" s="23">
        <v>61910</v>
      </c>
      <c r="O17" s="23">
        <v>25176</v>
      </c>
      <c r="P17" s="23">
        <v>40134</v>
      </c>
      <c r="Q17" s="23">
        <v>49636</v>
      </c>
      <c r="R17" s="23">
        <v>58537</v>
      </c>
      <c r="S17" s="23">
        <v>50057</v>
      </c>
      <c r="T17" s="23">
        <v>21029</v>
      </c>
      <c r="U17" s="23">
        <v>52939</v>
      </c>
      <c r="V17" s="23">
        <v>27414</v>
      </c>
      <c r="W17" s="23">
        <v>325933</v>
      </c>
      <c r="X17" s="23">
        <v>766671</v>
      </c>
      <c r="Y17" s="23">
        <v>607159</v>
      </c>
      <c r="Z17" s="23">
        <f t="shared" si="3"/>
        <v>2086595</v>
      </c>
      <c r="AA17" s="24">
        <f>Z17/'[1]2019, General 1st Unit of Qty!'!$S$40</f>
        <v>5.2162868033652408E-2</v>
      </c>
      <c r="AB17" s="22" t="s">
        <v>69</v>
      </c>
      <c r="AC17" s="22" t="s">
        <v>43</v>
      </c>
      <c r="AD17" s="23">
        <v>211826</v>
      </c>
      <c r="AE17" s="23">
        <v>697357</v>
      </c>
      <c r="AF17" s="23">
        <v>856167</v>
      </c>
      <c r="AG17" s="23">
        <v>652717</v>
      </c>
      <c r="AH17" s="23">
        <v>687242</v>
      </c>
      <c r="AI17" s="23">
        <v>398727</v>
      </c>
      <c r="AJ17" s="23">
        <v>121471</v>
      </c>
      <c r="AK17" s="23">
        <v>161307</v>
      </c>
      <c r="AL17" s="23">
        <v>65064</v>
      </c>
      <c r="AM17" s="23">
        <v>56039</v>
      </c>
      <c r="AN17" s="23">
        <v>66376</v>
      </c>
      <c r="AO17" s="23">
        <v>40652</v>
      </c>
      <c r="AP17" s="23">
        <f t="shared" si="4"/>
        <v>4014945</v>
      </c>
      <c r="AQ17" s="24">
        <f>AP17/'[1]2020, General 1st Unit of Qty!'!$S$40</f>
        <v>5.900479344460844E-2</v>
      </c>
      <c r="AR17" s="22" t="s">
        <v>69</v>
      </c>
      <c r="AS17" s="22" t="s">
        <v>67</v>
      </c>
      <c r="AT17" s="23">
        <v>334421</v>
      </c>
      <c r="AU17" s="23">
        <v>192125</v>
      </c>
      <c r="AV17" s="23">
        <v>176275</v>
      </c>
      <c r="AW17" s="23">
        <v>277922</v>
      </c>
      <c r="AX17" s="23">
        <v>234076</v>
      </c>
      <c r="AY17" s="23">
        <v>123319</v>
      </c>
      <c r="AZ17" s="23">
        <v>111788</v>
      </c>
      <c r="BA17" s="23">
        <f t="shared" si="5"/>
        <v>1449926</v>
      </c>
      <c r="BB17" s="24">
        <f>BA17/'[1]2021, General 1st Unit of Qty!'!$N$39</f>
        <v>2.7624369496361274E-2</v>
      </c>
    </row>
    <row r="18" spans="1:54" x14ac:dyDescent="0.25">
      <c r="B18" s="22" t="s">
        <v>69</v>
      </c>
      <c r="C18" s="22" t="s">
        <v>65</v>
      </c>
      <c r="D18" s="23">
        <v>66890</v>
      </c>
      <c r="E18" s="23">
        <v>64694</v>
      </c>
      <c r="F18" s="23">
        <v>105038</v>
      </c>
      <c r="G18" s="23">
        <v>128988</v>
      </c>
      <c r="H18" s="23">
        <v>78240</v>
      </c>
      <c r="I18" s="23">
        <v>64481</v>
      </c>
      <c r="J18" s="23">
        <f t="shared" si="6"/>
        <v>508331</v>
      </c>
      <c r="K18" s="24">
        <f>J18/'[1]2018, General 1st Unit of Qty!'!$S$27</f>
        <v>5.2747660742921525E-2</v>
      </c>
      <c r="L18" s="22" t="s">
        <v>69</v>
      </c>
      <c r="M18" s="22" t="s">
        <v>44</v>
      </c>
      <c r="N18" s="23">
        <v>55184</v>
      </c>
      <c r="O18" s="23">
        <v>121600</v>
      </c>
      <c r="P18" s="23">
        <v>132813</v>
      </c>
      <c r="Q18" s="23">
        <v>57095</v>
      </c>
      <c r="R18" s="23">
        <v>122052</v>
      </c>
      <c r="S18" s="23">
        <v>193262</v>
      </c>
      <c r="T18" s="23">
        <v>229313</v>
      </c>
      <c r="U18" s="23">
        <v>155756</v>
      </c>
      <c r="V18" s="23">
        <v>226042</v>
      </c>
      <c r="W18" s="23">
        <v>222768</v>
      </c>
      <c r="X18" s="23">
        <v>231390</v>
      </c>
      <c r="Y18" s="23">
        <v>284782</v>
      </c>
      <c r="Z18" s="23">
        <f t="shared" si="3"/>
        <v>2032057</v>
      </c>
      <c r="AA18" s="24">
        <f>Z18/'[1]2019, General 1st Unit of Qty!'!$S$40</f>
        <v>5.0799470490372881E-2</v>
      </c>
      <c r="AB18" s="22" t="s">
        <v>69</v>
      </c>
      <c r="AC18" s="22" t="s">
        <v>44</v>
      </c>
      <c r="AD18" s="23">
        <v>181483</v>
      </c>
      <c r="AE18" s="23">
        <v>237368</v>
      </c>
      <c r="AF18" s="23">
        <v>186649</v>
      </c>
      <c r="AG18" s="23">
        <v>185114</v>
      </c>
      <c r="AH18" s="23">
        <v>143321</v>
      </c>
      <c r="AI18" s="23">
        <v>142986</v>
      </c>
      <c r="AJ18" s="23">
        <v>126553</v>
      </c>
      <c r="AK18" s="23">
        <v>165006</v>
      </c>
      <c r="AL18" s="23">
        <v>102525</v>
      </c>
      <c r="AM18" s="23">
        <v>145596</v>
      </c>
      <c r="AN18" s="23">
        <v>172445</v>
      </c>
      <c r="AO18" s="23">
        <v>108157</v>
      </c>
      <c r="AP18" s="23">
        <f t="shared" si="4"/>
        <v>1897203</v>
      </c>
      <c r="AQ18" s="24">
        <f>AP18/'[1]2020, General 1st Unit of Qty!'!$S$40</f>
        <v>2.7881844243816907E-2</v>
      </c>
      <c r="AR18" s="22" t="s">
        <v>69</v>
      </c>
      <c r="AS18" s="22" t="s">
        <v>44</v>
      </c>
      <c r="AT18" s="23">
        <v>127573</v>
      </c>
      <c r="AU18" s="23">
        <v>110033</v>
      </c>
      <c r="AV18" s="23">
        <v>212731</v>
      </c>
      <c r="AW18" s="23">
        <v>117534</v>
      </c>
      <c r="AX18" s="23">
        <v>227045</v>
      </c>
      <c r="AY18" s="23">
        <v>172152</v>
      </c>
      <c r="AZ18" s="23">
        <v>86395</v>
      </c>
      <c r="BA18" s="23">
        <f t="shared" si="5"/>
        <v>1053463</v>
      </c>
      <c r="BB18" s="24">
        <f>BA18/'[1]2021, General 1st Unit of Qty!'!$N$39</f>
        <v>2.0070852693685911E-2</v>
      </c>
    </row>
    <row r="19" spans="1:54" x14ac:dyDescent="0.25">
      <c r="B19" s="22" t="s">
        <v>69</v>
      </c>
      <c r="C19" s="22" t="s">
        <v>60</v>
      </c>
      <c r="K19" s="24">
        <f>1-SUM(K13:K18)</f>
        <v>8.2907147572583106E-2</v>
      </c>
      <c r="L19" s="22" t="s">
        <v>69</v>
      </c>
      <c r="M19" s="22" t="s">
        <v>60</v>
      </c>
      <c r="AA19" s="24">
        <f>1-SUM(AA13:AA18)</f>
        <v>0.10005725029729473</v>
      </c>
      <c r="AB19" s="22" t="s">
        <v>69</v>
      </c>
      <c r="AC19" s="22" t="s">
        <v>60</v>
      </c>
      <c r="AQ19" s="24">
        <f>1-SUM(AQ13:AQ18)</f>
        <v>8.1550165188496893E-2</v>
      </c>
      <c r="AR19" s="22" t="s">
        <v>69</v>
      </c>
      <c r="AS19" s="22" t="s">
        <v>60</v>
      </c>
      <c r="BB19" s="24">
        <f>1-SUM(BB13:BB18)</f>
        <v>3.667800422300993E-2</v>
      </c>
    </row>
    <row r="20" spans="1:54" x14ac:dyDescent="0.25">
      <c r="C20" s="31"/>
      <c r="M20" s="32"/>
      <c r="AC20" s="33"/>
      <c r="AS20" s="34"/>
    </row>
    <row r="21" spans="1:54" x14ac:dyDescent="0.25">
      <c r="A21" s="51" t="s">
        <v>72</v>
      </c>
      <c r="B21" s="22" t="s">
        <v>70</v>
      </c>
      <c r="C21" s="29" t="s">
        <v>63</v>
      </c>
      <c r="D21" s="23">
        <v>116417175</v>
      </c>
      <c r="E21" s="23">
        <v>125931431</v>
      </c>
      <c r="F21" s="23">
        <v>175350985</v>
      </c>
      <c r="G21" s="23">
        <v>139743520</v>
      </c>
      <c r="H21" s="23">
        <v>243800852</v>
      </c>
      <c r="I21" s="23">
        <v>260136945</v>
      </c>
      <c r="J21" s="23">
        <f>SUM(D21:I21)</f>
        <v>1061380908</v>
      </c>
      <c r="K21" s="24">
        <f>J21/'[1]2018, General 2nd Unit of Qty!'!$S$27</f>
        <v>0.32687049023517945</v>
      </c>
      <c r="L21" s="157" t="s">
        <v>70</v>
      </c>
      <c r="M21" s="158" t="s">
        <v>63</v>
      </c>
      <c r="N21" s="159">
        <v>161582025</v>
      </c>
      <c r="O21" s="159">
        <v>198575668</v>
      </c>
      <c r="P21" s="159">
        <v>212495323</v>
      </c>
      <c r="Q21" s="159">
        <v>266576350</v>
      </c>
      <c r="R21" s="159">
        <v>378115140</v>
      </c>
      <c r="S21" s="159">
        <v>402154520</v>
      </c>
      <c r="T21" s="159">
        <v>440394685</v>
      </c>
      <c r="U21" s="159">
        <v>564591745</v>
      </c>
      <c r="V21" s="159">
        <v>565208560</v>
      </c>
      <c r="W21" s="159">
        <v>571326800</v>
      </c>
      <c r="X21" s="159">
        <v>701825105</v>
      </c>
      <c r="Y21" s="159">
        <v>472568137</v>
      </c>
      <c r="Z21" s="159">
        <f t="shared" ref="Z21:Z26" si="7">SUM(N21:Y21)</f>
        <v>4935414058</v>
      </c>
      <c r="AA21" s="160">
        <f>Z21/'[1]2019, General 2nd Unit of Qty!'!$S$40</f>
        <v>0.36015488169262466</v>
      </c>
      <c r="AB21" s="157" t="s">
        <v>70</v>
      </c>
      <c r="AC21" s="158" t="s">
        <v>63</v>
      </c>
      <c r="AD21" s="159">
        <v>570066395</v>
      </c>
      <c r="AE21" s="159">
        <v>570004910</v>
      </c>
      <c r="AF21" s="159">
        <v>647505325</v>
      </c>
      <c r="AG21" s="159">
        <v>614286070</v>
      </c>
      <c r="AH21" s="159">
        <v>566443905</v>
      </c>
      <c r="AI21" s="159">
        <v>1229522370</v>
      </c>
      <c r="AJ21" s="159">
        <v>563106440</v>
      </c>
      <c r="AK21" s="159">
        <v>559623945</v>
      </c>
      <c r="AL21" s="159">
        <v>582172079</v>
      </c>
      <c r="AM21" s="159">
        <v>526230275</v>
      </c>
      <c r="AN21" s="159">
        <v>638704395</v>
      </c>
      <c r="AO21" s="159">
        <v>587434918</v>
      </c>
      <c r="AP21" s="159">
        <f t="shared" ref="AP21:AP26" si="8">SUM(AD21:AO21)</f>
        <v>7655101027</v>
      </c>
      <c r="AQ21" s="160">
        <f>AP21/'[1]2020, General 2nd Unit of Qty!'!$S$40</f>
        <v>0.33193030452348249</v>
      </c>
      <c r="AR21" s="157" t="s">
        <v>70</v>
      </c>
      <c r="AS21" s="157" t="s">
        <v>65</v>
      </c>
      <c r="AT21" s="159">
        <v>318264305</v>
      </c>
      <c r="AU21" s="159">
        <v>2335940726</v>
      </c>
      <c r="AV21" s="159">
        <v>522187400</v>
      </c>
      <c r="AW21" s="159">
        <v>452927257</v>
      </c>
      <c r="AX21" s="159">
        <v>520188426</v>
      </c>
      <c r="AY21" s="159">
        <v>369131485</v>
      </c>
      <c r="AZ21" s="159">
        <v>325225600</v>
      </c>
      <c r="BA21" s="159">
        <f t="shared" ref="BA21:BA26" si="9">SUM(AT21:AZ21)</f>
        <v>4843865199</v>
      </c>
      <c r="BB21" s="160">
        <f>BA21/'[1]2021, General 2nd Unit of Qty!'!$N$39</f>
        <v>0.3273900169731494</v>
      </c>
    </row>
    <row r="22" spans="1:54" x14ac:dyDescent="0.25">
      <c r="B22" s="22" t="s">
        <v>70</v>
      </c>
      <c r="C22" s="22" t="s">
        <v>66</v>
      </c>
      <c r="D22" s="23">
        <v>45336340</v>
      </c>
      <c r="E22" s="23">
        <v>71658495</v>
      </c>
      <c r="F22" s="23">
        <v>114791075</v>
      </c>
      <c r="G22" s="23">
        <v>158353350</v>
      </c>
      <c r="H22" s="23">
        <v>165624245</v>
      </c>
      <c r="I22" s="23">
        <v>105664730</v>
      </c>
      <c r="J22" s="23">
        <f t="shared" ref="J22:J26" si="10">SUM(D22:I22)</f>
        <v>661428235</v>
      </c>
      <c r="K22" s="24">
        <f>J22/'[1]2018, General 2nd Unit of Qty!'!$S$27</f>
        <v>0.20369819147890636</v>
      </c>
      <c r="L22" s="157" t="s">
        <v>70</v>
      </c>
      <c r="M22" s="157" t="s">
        <v>64</v>
      </c>
      <c r="N22" s="159">
        <v>21863640</v>
      </c>
      <c r="O22" s="159">
        <v>60897775</v>
      </c>
      <c r="P22" s="159">
        <v>109882540</v>
      </c>
      <c r="Q22" s="159">
        <v>104600710</v>
      </c>
      <c r="R22" s="159">
        <v>227414501</v>
      </c>
      <c r="S22" s="159">
        <v>388570055</v>
      </c>
      <c r="T22" s="159">
        <v>699170130</v>
      </c>
      <c r="U22" s="159">
        <v>377138053</v>
      </c>
      <c r="V22" s="159">
        <v>428338990</v>
      </c>
      <c r="W22" s="159">
        <v>401264541</v>
      </c>
      <c r="X22" s="159">
        <v>374201460</v>
      </c>
      <c r="Y22" s="159">
        <v>433047168</v>
      </c>
      <c r="Z22" s="159">
        <f t="shared" si="7"/>
        <v>3626389563</v>
      </c>
      <c r="AA22" s="160">
        <f>Z22/'[1]2019, General 2nd Unit of Qty!'!$S$40</f>
        <v>0.26463066496246423</v>
      </c>
      <c r="AB22" s="157" t="s">
        <v>70</v>
      </c>
      <c r="AC22" s="157" t="s">
        <v>64</v>
      </c>
      <c r="AD22" s="159">
        <v>351494657</v>
      </c>
      <c r="AE22" s="159">
        <v>370262911</v>
      </c>
      <c r="AF22" s="159">
        <v>436130201</v>
      </c>
      <c r="AG22" s="159">
        <v>357557023</v>
      </c>
      <c r="AH22" s="159">
        <v>424125983</v>
      </c>
      <c r="AI22" s="159">
        <v>406529949</v>
      </c>
      <c r="AJ22" s="159">
        <v>582459610</v>
      </c>
      <c r="AK22" s="159">
        <v>476177921</v>
      </c>
      <c r="AL22" s="159">
        <v>390066685</v>
      </c>
      <c r="AM22" s="159">
        <v>483236750</v>
      </c>
      <c r="AN22" s="159">
        <v>446354270</v>
      </c>
      <c r="AO22" s="159">
        <v>419025115</v>
      </c>
      <c r="AP22" s="159">
        <f t="shared" si="8"/>
        <v>5143421075</v>
      </c>
      <c r="AQ22" s="160">
        <f>AP22/'[1]2020, General 2nd Unit of Qty!'!$S$40</f>
        <v>0.2230221805950893</v>
      </c>
      <c r="AR22" s="157" t="s">
        <v>70</v>
      </c>
      <c r="AS22" s="157" t="s">
        <v>63</v>
      </c>
      <c r="AT22" s="159">
        <v>559093158</v>
      </c>
      <c r="AU22" s="159">
        <v>611593652</v>
      </c>
      <c r="AV22" s="159">
        <v>625521611</v>
      </c>
      <c r="AW22" s="159">
        <v>707382634</v>
      </c>
      <c r="AX22" s="159">
        <v>686005077</v>
      </c>
      <c r="AY22" s="159">
        <v>623474963</v>
      </c>
      <c r="AZ22" s="159">
        <v>502789111</v>
      </c>
      <c r="BA22" s="159">
        <f t="shared" si="9"/>
        <v>4315860206</v>
      </c>
      <c r="BB22" s="160">
        <f>BA22/'[1]2021, General 2nd Unit of Qty!'!$N$39</f>
        <v>0.29170290419885819</v>
      </c>
    </row>
    <row r="23" spans="1:54" x14ac:dyDescent="0.25">
      <c r="B23" s="22" t="s">
        <v>70</v>
      </c>
      <c r="C23" s="22" t="s">
        <v>64</v>
      </c>
      <c r="D23" s="23">
        <v>109893615</v>
      </c>
      <c r="E23" s="23">
        <v>134362600</v>
      </c>
      <c r="F23" s="23">
        <v>117255229</v>
      </c>
      <c r="G23" s="23">
        <v>123304166</v>
      </c>
      <c r="H23" s="23">
        <v>81924500</v>
      </c>
      <c r="I23" s="23">
        <v>53851680</v>
      </c>
      <c r="J23" s="23">
        <f t="shared" si="10"/>
        <v>620591790</v>
      </c>
      <c r="K23" s="24">
        <f>J23/'[1]2018, General 2nd Unit of Qty!'!$S$27</f>
        <v>0.19112190647509511</v>
      </c>
      <c r="L23" s="157" t="s">
        <v>70</v>
      </c>
      <c r="M23" s="157" t="s">
        <v>65</v>
      </c>
      <c r="N23" s="159">
        <v>10510680</v>
      </c>
      <c r="O23" s="159">
        <v>59003830</v>
      </c>
      <c r="P23" s="159">
        <v>65634300</v>
      </c>
      <c r="Q23" s="159">
        <v>85094200</v>
      </c>
      <c r="R23" s="159">
        <v>128815750</v>
      </c>
      <c r="S23" s="159">
        <v>104072955</v>
      </c>
      <c r="T23" s="159">
        <v>110071625</v>
      </c>
      <c r="U23" s="159">
        <v>161430430</v>
      </c>
      <c r="V23" s="159">
        <v>143208115</v>
      </c>
      <c r="W23" s="159">
        <v>170847160</v>
      </c>
      <c r="X23" s="159">
        <v>189950882</v>
      </c>
      <c r="Y23" s="159">
        <v>224062975</v>
      </c>
      <c r="Z23" s="159">
        <f t="shared" si="7"/>
        <v>1452702902</v>
      </c>
      <c r="AA23" s="160">
        <f>Z23/'[1]2019, General 2nd Unit of Qty!'!$S$40</f>
        <v>0.10600894588697599</v>
      </c>
      <c r="AB23" s="157" t="s">
        <v>70</v>
      </c>
      <c r="AC23" s="157" t="s">
        <v>65</v>
      </c>
      <c r="AD23" s="159">
        <v>297459625</v>
      </c>
      <c r="AE23" s="159">
        <v>265716318</v>
      </c>
      <c r="AF23" s="159">
        <v>457977670</v>
      </c>
      <c r="AG23" s="159">
        <v>402332685</v>
      </c>
      <c r="AH23" s="159">
        <v>384295494</v>
      </c>
      <c r="AI23" s="159">
        <v>385214690</v>
      </c>
      <c r="AJ23" s="159">
        <v>327384385</v>
      </c>
      <c r="AK23" s="159">
        <v>441688890</v>
      </c>
      <c r="AL23" s="159">
        <v>358185395</v>
      </c>
      <c r="AM23" s="159">
        <v>262294120</v>
      </c>
      <c r="AN23" s="159">
        <v>292845885</v>
      </c>
      <c r="AO23" s="159">
        <v>409984515</v>
      </c>
      <c r="AP23" s="159">
        <f t="shared" si="8"/>
        <v>4285379672</v>
      </c>
      <c r="AQ23" s="160">
        <f>AP23/'[1]2020, General 2nd Unit of Qty!'!$S$40</f>
        <v>0.18581693102529206</v>
      </c>
      <c r="AR23" s="157" t="s">
        <v>70</v>
      </c>
      <c r="AS23" s="157" t="s">
        <v>64</v>
      </c>
      <c r="AT23" s="159">
        <v>323840405</v>
      </c>
      <c r="AU23" s="159">
        <v>396960370</v>
      </c>
      <c r="AV23" s="159">
        <v>679969815</v>
      </c>
      <c r="AW23" s="159">
        <v>625975430</v>
      </c>
      <c r="AX23" s="159">
        <v>542956660</v>
      </c>
      <c r="AY23" s="159">
        <v>457128220</v>
      </c>
      <c r="AZ23" s="159">
        <v>307823320</v>
      </c>
      <c r="BA23" s="159">
        <f t="shared" si="9"/>
        <v>3334654220</v>
      </c>
      <c r="BB23" s="160">
        <f>BA23/'[1]2021, General 2nd Unit of Qty!'!$N$39</f>
        <v>0.22538457550609975</v>
      </c>
    </row>
    <row r="24" spans="1:54" x14ac:dyDescent="0.25">
      <c r="B24" s="22" t="s">
        <v>70</v>
      </c>
      <c r="C24" s="22" t="s">
        <v>44</v>
      </c>
      <c r="D24" s="23">
        <v>53034570</v>
      </c>
      <c r="E24" s="23">
        <v>35712805</v>
      </c>
      <c r="F24" s="23">
        <v>52211215</v>
      </c>
      <c r="G24" s="23">
        <v>56425870</v>
      </c>
      <c r="H24" s="23">
        <v>33415090</v>
      </c>
      <c r="I24" s="23">
        <v>18953155</v>
      </c>
      <c r="J24" s="23">
        <f t="shared" si="10"/>
        <v>249752705</v>
      </c>
      <c r="K24" s="24">
        <f>J24/'[1]2018, General 2nd Unit of Qty!'!$S$27</f>
        <v>7.691563745455289E-2</v>
      </c>
      <c r="L24" s="157" t="s">
        <v>70</v>
      </c>
      <c r="M24" s="157" t="s">
        <v>66</v>
      </c>
      <c r="N24" s="159">
        <v>65328094</v>
      </c>
      <c r="O24" s="159">
        <v>62662670</v>
      </c>
      <c r="P24" s="159">
        <v>89023285</v>
      </c>
      <c r="Q24" s="159">
        <v>67986795</v>
      </c>
      <c r="R24" s="159">
        <v>103213800</v>
      </c>
      <c r="S24" s="159">
        <v>65647115</v>
      </c>
      <c r="T24" s="159">
        <v>87784220</v>
      </c>
      <c r="U24" s="159">
        <v>145408680</v>
      </c>
      <c r="V24" s="159">
        <v>141581265</v>
      </c>
      <c r="W24" s="159">
        <v>195442040</v>
      </c>
      <c r="X24" s="159">
        <v>157996950</v>
      </c>
      <c r="Y24" s="159">
        <v>171578060</v>
      </c>
      <c r="Z24" s="159">
        <f t="shared" si="7"/>
        <v>1353652974</v>
      </c>
      <c r="AA24" s="160">
        <f>Z24/'[1]2019, General 2nd Unit of Qty!'!$S$40</f>
        <v>9.8780917056714268E-2</v>
      </c>
      <c r="AB24" s="157" t="s">
        <v>70</v>
      </c>
      <c r="AC24" s="157" t="s">
        <v>66</v>
      </c>
      <c r="AD24" s="159">
        <v>233958905</v>
      </c>
      <c r="AE24" s="159">
        <v>259402210</v>
      </c>
      <c r="AF24" s="159">
        <v>396779790</v>
      </c>
      <c r="AG24" s="159">
        <v>149373615</v>
      </c>
      <c r="AH24" s="159">
        <v>104891580</v>
      </c>
      <c r="AI24" s="159">
        <v>189497320</v>
      </c>
      <c r="AJ24" s="159">
        <v>175281051</v>
      </c>
      <c r="AK24" s="159">
        <v>153159750</v>
      </c>
      <c r="AL24" s="159">
        <v>132176175</v>
      </c>
      <c r="AM24" s="159">
        <v>200329110</v>
      </c>
      <c r="AN24" s="159">
        <v>108350605</v>
      </c>
      <c r="AO24" s="159">
        <v>146046315</v>
      </c>
      <c r="AP24" s="159">
        <f t="shared" si="8"/>
        <v>2249246426</v>
      </c>
      <c r="AQ24" s="160">
        <f>AP24/'[1]2020, General 2nd Unit of Qty!'!$S$40</f>
        <v>9.7528830579407921E-2</v>
      </c>
      <c r="AR24" s="157" t="s">
        <v>70</v>
      </c>
      <c r="AS24" s="157" t="s">
        <v>66</v>
      </c>
      <c r="AT24" s="159">
        <v>176081475</v>
      </c>
      <c r="AU24" s="159">
        <v>147302830</v>
      </c>
      <c r="AV24" s="159">
        <v>171038505</v>
      </c>
      <c r="AW24" s="159">
        <v>108927190</v>
      </c>
      <c r="AX24" s="159">
        <v>77291660</v>
      </c>
      <c r="AY24" s="159">
        <v>202295515</v>
      </c>
      <c r="AZ24" s="159">
        <v>97166440</v>
      </c>
      <c r="BA24" s="159">
        <f t="shared" si="9"/>
        <v>980103615</v>
      </c>
      <c r="BB24" s="160">
        <f>BA24/'[1]2021, General 2nd Unit of Qty!'!$N$39</f>
        <v>6.6243820991661553E-2</v>
      </c>
    </row>
    <row r="25" spans="1:54" x14ac:dyDescent="0.25">
      <c r="B25" s="22" t="s">
        <v>70</v>
      </c>
      <c r="C25" s="22" t="s">
        <v>68</v>
      </c>
      <c r="D25" s="23">
        <v>59900690</v>
      </c>
      <c r="E25" s="23">
        <v>44583583</v>
      </c>
      <c r="F25" s="23">
        <v>37113990</v>
      </c>
      <c r="G25" s="23">
        <v>42820779</v>
      </c>
      <c r="H25" s="23">
        <v>35952445</v>
      </c>
      <c r="I25" s="23">
        <v>22720844</v>
      </c>
      <c r="J25" s="23">
        <f t="shared" si="10"/>
        <v>243092331</v>
      </c>
      <c r="K25" s="24">
        <f>J25/'[1]2018, General 2nd Unit of Qty!'!$S$27</f>
        <v>7.4864460824070625E-2</v>
      </c>
      <c r="L25" s="157" t="s">
        <v>70</v>
      </c>
      <c r="M25" s="157" t="s">
        <v>44</v>
      </c>
      <c r="N25" s="159">
        <v>17102250</v>
      </c>
      <c r="O25" s="159">
        <v>39045405</v>
      </c>
      <c r="P25" s="159">
        <v>45369855</v>
      </c>
      <c r="Q25" s="159">
        <v>17856180</v>
      </c>
      <c r="R25" s="159">
        <v>40224890</v>
      </c>
      <c r="S25" s="159">
        <v>68325505</v>
      </c>
      <c r="T25" s="159">
        <v>81107945</v>
      </c>
      <c r="U25" s="159">
        <v>53706160</v>
      </c>
      <c r="V25" s="159">
        <v>77956340</v>
      </c>
      <c r="W25" s="159">
        <v>75665145</v>
      </c>
      <c r="X25" s="159">
        <v>77651805</v>
      </c>
      <c r="Y25" s="159">
        <v>99600955</v>
      </c>
      <c r="Z25" s="159">
        <f t="shared" si="7"/>
        <v>693612435</v>
      </c>
      <c r="AA25" s="160">
        <f>Z25/'[1]2019, General 2nd Unit of Qty!'!$S$40</f>
        <v>5.0615389414599414E-2</v>
      </c>
      <c r="AB25" s="157" t="s">
        <v>70</v>
      </c>
      <c r="AC25" s="157" t="s">
        <v>43</v>
      </c>
      <c r="AD25" s="159">
        <v>48113625</v>
      </c>
      <c r="AE25" s="159">
        <v>200488538</v>
      </c>
      <c r="AF25" s="159">
        <v>240191521</v>
      </c>
      <c r="AG25" s="159">
        <v>115538952</v>
      </c>
      <c r="AH25" s="159">
        <v>216078237</v>
      </c>
      <c r="AI25" s="159">
        <v>141077804</v>
      </c>
      <c r="AJ25" s="159">
        <v>43144200</v>
      </c>
      <c r="AK25" s="159">
        <v>57893490</v>
      </c>
      <c r="AL25" s="159">
        <v>22117240</v>
      </c>
      <c r="AM25" s="159">
        <v>18372560</v>
      </c>
      <c r="AN25" s="159">
        <v>19928870</v>
      </c>
      <c r="AO25" s="159">
        <v>12101100</v>
      </c>
      <c r="AP25" s="159">
        <f t="shared" si="8"/>
        <v>1135046137</v>
      </c>
      <c r="AQ25" s="160">
        <f>AP25/'[1]2020, General 2nd Unit of Qty!'!$S$40</f>
        <v>4.9216360250997432E-2</v>
      </c>
      <c r="AR25" s="157" t="s">
        <v>70</v>
      </c>
      <c r="AS25" s="157" t="s">
        <v>67</v>
      </c>
      <c r="AT25" s="159">
        <v>51766640</v>
      </c>
      <c r="AU25" s="159">
        <v>65398365</v>
      </c>
      <c r="AV25" s="159">
        <v>60398810</v>
      </c>
      <c r="AW25" s="159">
        <v>97752785</v>
      </c>
      <c r="AX25" s="159">
        <v>87061390</v>
      </c>
      <c r="AY25" s="159">
        <v>47761565</v>
      </c>
      <c r="AZ25" s="159">
        <v>44358800</v>
      </c>
      <c r="BA25" s="159">
        <f t="shared" si="9"/>
        <v>454498355</v>
      </c>
      <c r="BB25" s="160">
        <f>BA25/'[1]2021, General 2nd Unit of Qty!'!$N$39</f>
        <v>3.0718902786237196E-2</v>
      </c>
    </row>
    <row r="26" spans="1:54" x14ac:dyDescent="0.25">
      <c r="B26" s="22" t="s">
        <v>70</v>
      </c>
      <c r="C26" s="22" t="s">
        <v>65</v>
      </c>
      <c r="D26" s="23">
        <v>22114265</v>
      </c>
      <c r="E26" s="23">
        <v>20593410</v>
      </c>
      <c r="F26" s="23">
        <v>33572585</v>
      </c>
      <c r="G26" s="23">
        <v>43541515</v>
      </c>
      <c r="H26" s="23">
        <v>26236140</v>
      </c>
      <c r="I26" s="23">
        <v>20071410</v>
      </c>
      <c r="J26" s="23">
        <f t="shared" si="10"/>
        <v>166129325</v>
      </c>
      <c r="K26" s="24">
        <f>J26/'[1]2018, General 2nd Unit of Qty!'!$S$27</f>
        <v>5.1162380532653651E-2</v>
      </c>
      <c r="L26" s="157" t="s">
        <v>70</v>
      </c>
      <c r="M26" s="157" t="s">
        <v>43</v>
      </c>
      <c r="N26" s="159">
        <v>18526125</v>
      </c>
      <c r="O26" s="159">
        <v>7554925</v>
      </c>
      <c r="P26" s="159">
        <v>12051075</v>
      </c>
      <c r="Q26" s="159">
        <v>14893545</v>
      </c>
      <c r="R26" s="159">
        <v>17273121</v>
      </c>
      <c r="S26" s="159">
        <v>15129240</v>
      </c>
      <c r="T26" s="159">
        <v>6381810</v>
      </c>
      <c r="U26" s="159">
        <v>15869550</v>
      </c>
      <c r="V26" s="159">
        <v>8979285</v>
      </c>
      <c r="W26" s="159">
        <v>72440020</v>
      </c>
      <c r="X26" s="159">
        <v>59627029</v>
      </c>
      <c r="Y26" s="159">
        <v>88709599</v>
      </c>
      <c r="Z26" s="159">
        <f t="shared" si="7"/>
        <v>337435324</v>
      </c>
      <c r="AA26" s="160">
        <f>Z26/'[1]2019, General 2nd Unit of Qty!'!$S$40</f>
        <v>2.4623866967583306E-2</v>
      </c>
      <c r="AB26" s="157" t="s">
        <v>70</v>
      </c>
      <c r="AC26" s="157" t="s">
        <v>44</v>
      </c>
      <c r="AD26" s="159">
        <v>62344490</v>
      </c>
      <c r="AE26" s="159">
        <v>81245810</v>
      </c>
      <c r="AF26" s="159">
        <v>62758750</v>
      </c>
      <c r="AG26" s="159">
        <v>64271935</v>
      </c>
      <c r="AH26" s="159">
        <v>50440005</v>
      </c>
      <c r="AI26" s="159">
        <v>52611990</v>
      </c>
      <c r="AJ26" s="159">
        <v>45786065</v>
      </c>
      <c r="AK26" s="159">
        <v>58411590</v>
      </c>
      <c r="AL26" s="159">
        <v>36420030</v>
      </c>
      <c r="AM26" s="159">
        <v>51547300</v>
      </c>
      <c r="AN26" s="159">
        <v>61748885</v>
      </c>
      <c r="AO26" s="159">
        <v>40080050</v>
      </c>
      <c r="AP26" s="159">
        <f t="shared" si="8"/>
        <v>667666900</v>
      </c>
      <c r="AQ26" s="160">
        <f>AP26/'[1]2020, General 2nd Unit of Qty!'!$S$40</f>
        <v>2.8950483691278072E-2</v>
      </c>
      <c r="AR26" s="157" t="s">
        <v>70</v>
      </c>
      <c r="AS26" s="157" t="s">
        <v>44</v>
      </c>
      <c r="AT26" s="159">
        <v>45564990</v>
      </c>
      <c r="AU26" s="159">
        <v>41465639</v>
      </c>
      <c r="AV26" s="159">
        <v>78152780</v>
      </c>
      <c r="AW26" s="159">
        <v>41706515</v>
      </c>
      <c r="AX26" s="159">
        <v>80722970</v>
      </c>
      <c r="AY26" s="159">
        <v>61143715</v>
      </c>
      <c r="AZ26" s="159">
        <v>30229695</v>
      </c>
      <c r="BA26" s="159">
        <f t="shared" si="9"/>
        <v>378986304</v>
      </c>
      <c r="BB26" s="160">
        <f>BA26/'[1]2021, General 2nd Unit of Qty!'!$N$39</f>
        <v>2.5615149761964127E-2</v>
      </c>
    </row>
    <row r="27" spans="1:54" x14ac:dyDescent="0.25">
      <c r="B27" s="22" t="s">
        <v>70</v>
      </c>
      <c r="C27" s="22" t="s">
        <v>60</v>
      </c>
      <c r="K27" s="24">
        <f>1-SUM(K21:K26)</f>
        <v>7.5366932999542002E-2</v>
      </c>
      <c r="L27" s="157" t="s">
        <v>70</v>
      </c>
      <c r="M27" s="157" t="s">
        <v>60</v>
      </c>
      <c r="N27" s="51"/>
      <c r="O27" s="51"/>
      <c r="P27" s="51"/>
      <c r="Q27" s="51"/>
      <c r="R27" s="51"/>
      <c r="S27" s="51"/>
      <c r="T27" s="51"/>
      <c r="U27" s="51"/>
      <c r="V27" s="51"/>
      <c r="W27" s="51"/>
      <c r="X27" s="51"/>
      <c r="Y27" s="51"/>
      <c r="Z27" s="51"/>
      <c r="AA27" s="160">
        <f>1-SUM(AA21:AA26)</f>
        <v>9.518533401903817E-2</v>
      </c>
      <c r="AB27" s="157" t="s">
        <v>70</v>
      </c>
      <c r="AC27" s="157" t="s">
        <v>60</v>
      </c>
      <c r="AD27" s="51"/>
      <c r="AE27" s="51"/>
      <c r="AF27" s="51"/>
      <c r="AG27" s="51"/>
      <c r="AH27" s="51"/>
      <c r="AI27" s="51"/>
      <c r="AJ27" s="51"/>
      <c r="AK27" s="51"/>
      <c r="AL27" s="51"/>
      <c r="AM27" s="51"/>
      <c r="AN27" s="51"/>
      <c r="AO27" s="51"/>
      <c r="AP27" s="51"/>
      <c r="AQ27" s="160">
        <f>1-SUM(AQ21:AQ26)</f>
        <v>8.3534909334452734E-2</v>
      </c>
      <c r="AR27" s="157" t="s">
        <v>70</v>
      </c>
      <c r="AS27" s="157" t="s">
        <v>60</v>
      </c>
      <c r="AT27" s="51"/>
      <c r="AU27" s="51"/>
      <c r="AV27" s="51"/>
      <c r="AW27" s="51"/>
      <c r="AX27" s="51"/>
      <c r="AY27" s="51"/>
      <c r="AZ27" s="51"/>
      <c r="BA27" s="51"/>
      <c r="BB27" s="160">
        <f>1-SUM(BB21:BB26)</f>
        <v>3.2944629782029833E-2</v>
      </c>
    </row>
    <row r="28" spans="1:54" x14ac:dyDescent="0.25">
      <c r="C28" s="31"/>
      <c r="M28" s="32"/>
      <c r="AC28" s="33"/>
      <c r="AS28" s="34"/>
    </row>
    <row r="29" spans="1:54" x14ac:dyDescent="0.25">
      <c r="A29" t="s">
        <v>71</v>
      </c>
      <c r="B29" s="22" t="s">
        <v>74</v>
      </c>
      <c r="C29" s="29" t="s">
        <v>63</v>
      </c>
      <c r="D29" s="23">
        <v>39388215</v>
      </c>
      <c r="E29" s="23">
        <v>37205016</v>
      </c>
      <c r="F29" s="23">
        <v>53679127</v>
      </c>
      <c r="G29" s="23">
        <v>43572853</v>
      </c>
      <c r="H29" s="23">
        <v>72044136</v>
      </c>
      <c r="I29" s="23">
        <v>73211586</v>
      </c>
      <c r="J29" s="23">
        <f>SUM(D29:I29)</f>
        <v>319100933</v>
      </c>
      <c r="K29" s="24">
        <f>J29/'[1]2018, General CIF Imports Val!'!$S$27</f>
        <v>0.29462824641361052</v>
      </c>
      <c r="L29" s="22" t="s">
        <v>74</v>
      </c>
      <c r="M29" s="29" t="s">
        <v>63</v>
      </c>
      <c r="N29" s="23">
        <v>44737578</v>
      </c>
      <c r="O29" s="23">
        <v>54370416</v>
      </c>
      <c r="P29" s="23">
        <v>59616097</v>
      </c>
      <c r="Q29" s="23">
        <v>74921577</v>
      </c>
      <c r="R29" s="23">
        <v>106534712</v>
      </c>
      <c r="S29" s="23">
        <v>110875806</v>
      </c>
      <c r="T29" s="23">
        <v>122049513</v>
      </c>
      <c r="U29" s="23">
        <v>157554777</v>
      </c>
      <c r="V29" s="23">
        <v>159511572</v>
      </c>
      <c r="W29" s="23">
        <v>163302848</v>
      </c>
      <c r="X29" s="23">
        <v>205265249</v>
      </c>
      <c r="Y29" s="23">
        <v>137625652</v>
      </c>
      <c r="Z29" s="23">
        <f t="shared" ref="Z29:Z34" si="11">SUM(N29:Y29)</f>
        <v>1396365797</v>
      </c>
      <c r="AA29" s="24">
        <f>Z29/'[1]2019, General CIF Imports Val!'!$S$40</f>
        <v>0.35209426609729688</v>
      </c>
      <c r="AB29" s="22" t="s">
        <v>74</v>
      </c>
      <c r="AC29" s="29" t="s">
        <v>63</v>
      </c>
      <c r="AD29" s="23">
        <v>172670649</v>
      </c>
      <c r="AE29" s="23">
        <v>175117932</v>
      </c>
      <c r="AF29" s="23">
        <v>198326639</v>
      </c>
      <c r="AG29" s="23">
        <v>188733422</v>
      </c>
      <c r="AH29" s="23">
        <v>174817155</v>
      </c>
      <c r="AI29" s="23">
        <v>102523230</v>
      </c>
      <c r="AJ29" s="23">
        <v>161940850</v>
      </c>
      <c r="AK29" s="23">
        <v>157558613</v>
      </c>
      <c r="AL29" s="23">
        <v>161597828</v>
      </c>
      <c r="AM29" s="23">
        <v>144342503</v>
      </c>
      <c r="AN29" s="23">
        <v>175395000</v>
      </c>
      <c r="AO29" s="23">
        <v>164319262</v>
      </c>
      <c r="AP29" s="23">
        <f t="shared" ref="AP29:AP34" si="12">SUM(AD29:AO29)</f>
        <v>1977343083</v>
      </c>
      <c r="AQ29" s="24">
        <f>AP29/'[1]2020, General CIF Imports Val!'!$S$40</f>
        <v>0.30184775629530564</v>
      </c>
      <c r="AR29" s="22" t="s">
        <v>74</v>
      </c>
      <c r="AS29" s="29" t="s">
        <v>63</v>
      </c>
      <c r="AT29" s="23">
        <v>164562975</v>
      </c>
      <c r="AU29" s="23">
        <v>184208257</v>
      </c>
      <c r="AV29" s="23">
        <v>172615099</v>
      </c>
      <c r="AW29" s="23">
        <v>192589421</v>
      </c>
      <c r="AX29" s="23">
        <v>192067084</v>
      </c>
      <c r="AY29" s="23">
        <v>181070143</v>
      </c>
      <c r="AZ29" s="23">
        <v>148256050</v>
      </c>
      <c r="BA29" s="23">
        <f t="shared" ref="BA29:BA34" si="13">SUM(AT29:AZ29)</f>
        <v>1235369029</v>
      </c>
      <c r="BB29" s="24">
        <f>BA29/'[1]2021, General CIF Imports Val!'!$N$39</f>
        <v>0.35799289115109079</v>
      </c>
    </row>
    <row r="30" spans="1:54" x14ac:dyDescent="0.25">
      <c r="B30" s="22" t="s">
        <v>74</v>
      </c>
      <c r="C30" s="22" t="s">
        <v>66</v>
      </c>
      <c r="D30" s="23">
        <v>17027642</v>
      </c>
      <c r="E30" s="23">
        <v>27193792</v>
      </c>
      <c r="F30" s="23">
        <v>45508623</v>
      </c>
      <c r="G30" s="23">
        <v>58774769</v>
      </c>
      <c r="H30" s="23">
        <v>61273264</v>
      </c>
      <c r="I30" s="23">
        <v>35996765</v>
      </c>
      <c r="J30" s="23">
        <f t="shared" ref="J30:J34" si="14">SUM(D30:I30)</f>
        <v>245774855</v>
      </c>
      <c r="K30" s="24">
        <f>J30/'[1]2018, General CIF Imports Val!'!$S$27</f>
        <v>0.22692573744749722</v>
      </c>
      <c r="L30" s="22" t="s">
        <v>74</v>
      </c>
      <c r="M30" s="22" t="s">
        <v>64</v>
      </c>
      <c r="N30" s="23">
        <v>5321254</v>
      </c>
      <c r="O30" s="23">
        <v>16234297</v>
      </c>
      <c r="P30" s="23">
        <v>34388535</v>
      </c>
      <c r="Q30" s="23">
        <v>29529244</v>
      </c>
      <c r="R30" s="23">
        <v>60874001</v>
      </c>
      <c r="S30" s="23">
        <v>103343333</v>
      </c>
      <c r="T30" s="23">
        <v>91303056</v>
      </c>
      <c r="U30" s="23">
        <v>99440687</v>
      </c>
      <c r="V30" s="23">
        <v>116128386</v>
      </c>
      <c r="W30" s="23">
        <v>112094178</v>
      </c>
      <c r="X30" s="23">
        <v>104338208</v>
      </c>
      <c r="Y30" s="23">
        <v>126137825</v>
      </c>
      <c r="Z30" s="23">
        <f t="shared" si="11"/>
        <v>899133004</v>
      </c>
      <c r="AA30" s="24">
        <f>Z30/'[1]2019, General CIF Imports Val!'!$S$40</f>
        <v>0.22671679286859378</v>
      </c>
      <c r="AB30" s="22" t="s">
        <v>74</v>
      </c>
      <c r="AC30" s="22" t="s">
        <v>64</v>
      </c>
      <c r="AD30" s="23">
        <v>105454574</v>
      </c>
      <c r="AE30" s="23">
        <v>108585221</v>
      </c>
      <c r="AF30" s="23">
        <v>134493241</v>
      </c>
      <c r="AG30" s="23">
        <v>102018900</v>
      </c>
      <c r="AH30" s="23">
        <v>120071734</v>
      </c>
      <c r="AI30" s="23">
        <v>114725555</v>
      </c>
      <c r="AJ30" s="23">
        <v>170907321</v>
      </c>
      <c r="AK30" s="23">
        <v>134080559</v>
      </c>
      <c r="AL30" s="23">
        <v>101653973</v>
      </c>
      <c r="AM30" s="23">
        <v>133824755</v>
      </c>
      <c r="AN30" s="23">
        <v>123811031</v>
      </c>
      <c r="AO30" s="23">
        <v>102246655</v>
      </c>
      <c r="AP30" s="23">
        <f t="shared" si="12"/>
        <v>1451873519</v>
      </c>
      <c r="AQ30" s="24">
        <f>AP30/'[1]2020, General CIF Imports Val!'!$S$40</f>
        <v>0.22163314394071681</v>
      </c>
      <c r="AR30" s="22" t="s">
        <v>74</v>
      </c>
      <c r="AS30" s="22" t="s">
        <v>64</v>
      </c>
      <c r="AT30" s="23">
        <v>86340516</v>
      </c>
      <c r="AU30" s="23">
        <v>99073866</v>
      </c>
      <c r="AV30" s="23">
        <v>173559058</v>
      </c>
      <c r="AW30" s="23">
        <v>157292593</v>
      </c>
      <c r="AX30" s="23">
        <v>140698687</v>
      </c>
      <c r="AY30" s="23">
        <v>118789438</v>
      </c>
      <c r="AZ30" s="23">
        <v>77230579</v>
      </c>
      <c r="BA30" s="23">
        <f t="shared" si="13"/>
        <v>852984737</v>
      </c>
      <c r="BB30" s="24">
        <f>BA30/'[1]2021, General CIF Imports Val!'!$N$39</f>
        <v>0.247183201891961</v>
      </c>
    </row>
    <row r="31" spans="1:54" x14ac:dyDescent="0.25">
      <c r="B31" s="22" t="s">
        <v>74</v>
      </c>
      <c r="C31" s="22" t="s">
        <v>64</v>
      </c>
      <c r="D31" s="23">
        <v>36520070</v>
      </c>
      <c r="E31" s="23">
        <v>41975911</v>
      </c>
      <c r="F31" s="23">
        <v>37739063</v>
      </c>
      <c r="G31" s="23">
        <v>39406245</v>
      </c>
      <c r="H31" s="23">
        <v>25994803</v>
      </c>
      <c r="I31" s="23">
        <v>15631055</v>
      </c>
      <c r="J31" s="23">
        <f t="shared" si="14"/>
        <v>197267147</v>
      </c>
      <c r="K31" s="24">
        <f>J31/'[1]2018, General CIF Imports Val!'!$S$27</f>
        <v>0.18213821266271862</v>
      </c>
      <c r="L31" s="22" t="s">
        <v>74</v>
      </c>
      <c r="M31" s="22" t="s">
        <v>65</v>
      </c>
      <c r="N31" s="23">
        <v>2748187</v>
      </c>
      <c r="O31" s="23">
        <v>14475036</v>
      </c>
      <c r="P31" s="23">
        <v>17288483</v>
      </c>
      <c r="Q31" s="23">
        <v>22817980</v>
      </c>
      <c r="R31" s="23">
        <v>36863333</v>
      </c>
      <c r="S31" s="23">
        <v>40014213</v>
      </c>
      <c r="T31" s="23">
        <v>41751750</v>
      </c>
      <c r="U31" s="23">
        <v>52663851</v>
      </c>
      <c r="V31" s="23">
        <v>48846591</v>
      </c>
      <c r="W31" s="23">
        <v>70036630</v>
      </c>
      <c r="X31" s="23">
        <v>74663527</v>
      </c>
      <c r="Y31" s="23">
        <v>89869788</v>
      </c>
      <c r="Z31" s="23">
        <f t="shared" si="11"/>
        <v>512039369</v>
      </c>
      <c r="AA31" s="24">
        <f>Z31/'[1]2019, General CIF Imports Val!'!$S$40</f>
        <v>0.12911095805147252</v>
      </c>
      <c r="AB31" s="22" t="s">
        <v>74</v>
      </c>
      <c r="AC31" s="22" t="s">
        <v>65</v>
      </c>
      <c r="AD31" s="23">
        <v>107419118</v>
      </c>
      <c r="AE31" s="23">
        <v>86584386</v>
      </c>
      <c r="AF31" s="23">
        <v>146853385</v>
      </c>
      <c r="AG31" s="23">
        <v>139667139</v>
      </c>
      <c r="AH31" s="23">
        <v>142766571</v>
      </c>
      <c r="AI31" s="23">
        <v>128270637</v>
      </c>
      <c r="AJ31" s="23">
        <v>103145863</v>
      </c>
      <c r="AK31" s="23">
        <v>137455594</v>
      </c>
      <c r="AL31" s="23">
        <v>111526365</v>
      </c>
      <c r="AM31" s="23">
        <v>81132116</v>
      </c>
      <c r="AN31" s="23">
        <v>88731750</v>
      </c>
      <c r="AO31" s="23">
        <v>111428669</v>
      </c>
      <c r="AP31" s="23">
        <f t="shared" si="12"/>
        <v>1384981593</v>
      </c>
      <c r="AQ31" s="24">
        <f>AP31/'[1]2020, General CIF Imports Val!'!$S$40</f>
        <v>0.21142187713984489</v>
      </c>
      <c r="AR31" s="22" t="s">
        <v>74</v>
      </c>
      <c r="AS31" s="22" t="s">
        <v>65</v>
      </c>
      <c r="AT31" s="23">
        <v>79521277</v>
      </c>
      <c r="AU31" s="23">
        <v>68227041</v>
      </c>
      <c r="AV31" s="23">
        <v>133359940</v>
      </c>
      <c r="AW31" s="23">
        <v>114053169</v>
      </c>
      <c r="AX31" s="23">
        <v>134030415</v>
      </c>
      <c r="AY31" s="23">
        <v>96953693</v>
      </c>
      <c r="AZ31" s="23">
        <v>89983364</v>
      </c>
      <c r="BA31" s="23">
        <f t="shared" si="13"/>
        <v>716128899</v>
      </c>
      <c r="BB31" s="24">
        <f>BA31/'[1]2021, General CIF Imports Val!'!$N$39</f>
        <v>0.20752426924396977</v>
      </c>
    </row>
    <row r="32" spans="1:54" x14ac:dyDescent="0.25">
      <c r="B32" s="22" t="s">
        <v>74</v>
      </c>
      <c r="C32" s="22" t="s">
        <v>68</v>
      </c>
      <c r="D32" s="23">
        <v>40476086</v>
      </c>
      <c r="E32" s="23">
        <v>24480600</v>
      </c>
      <c r="F32" s="23">
        <v>18201179</v>
      </c>
      <c r="G32" s="23">
        <v>20874387</v>
      </c>
      <c r="H32" s="23">
        <v>19400602</v>
      </c>
      <c r="I32" s="23">
        <v>15485238</v>
      </c>
      <c r="J32" s="23">
        <f t="shared" si="14"/>
        <v>138918092</v>
      </c>
      <c r="K32" s="24">
        <f>J32/'[1]2018, General CIF Imports Val!'!$S$27</f>
        <v>0.12826409956339618</v>
      </c>
      <c r="L32" s="22" t="s">
        <v>74</v>
      </c>
      <c r="M32" s="22" t="s">
        <v>66</v>
      </c>
      <c r="N32" s="23">
        <v>26795996</v>
      </c>
      <c r="O32" s="23">
        <v>21453045</v>
      </c>
      <c r="P32" s="23">
        <v>30837754</v>
      </c>
      <c r="Q32" s="23">
        <v>26641641</v>
      </c>
      <c r="R32" s="23">
        <v>36449708</v>
      </c>
      <c r="S32" s="23">
        <v>24515761</v>
      </c>
      <c r="T32" s="23">
        <v>30889303</v>
      </c>
      <c r="U32" s="23">
        <v>46026540</v>
      </c>
      <c r="V32" s="23">
        <v>46060991</v>
      </c>
      <c r="W32" s="23">
        <v>65762042</v>
      </c>
      <c r="X32" s="23">
        <v>54905100</v>
      </c>
      <c r="Y32" s="23">
        <v>58203233</v>
      </c>
      <c r="Z32" s="23">
        <f t="shared" si="11"/>
        <v>468541114</v>
      </c>
      <c r="AA32" s="24">
        <f>Z32/'[1]2019, General CIF Imports Val!'!$S$40</f>
        <v>0.11814285341610949</v>
      </c>
      <c r="AB32" s="22" t="s">
        <v>74</v>
      </c>
      <c r="AC32" s="22" t="s">
        <v>66</v>
      </c>
      <c r="AD32" s="23">
        <v>81041413</v>
      </c>
      <c r="AE32" s="23">
        <v>85629410</v>
      </c>
      <c r="AF32" s="23">
        <v>127781486</v>
      </c>
      <c r="AG32" s="23">
        <v>48408414</v>
      </c>
      <c r="AH32" s="23">
        <v>32275673</v>
      </c>
      <c r="AI32" s="23">
        <v>54473051</v>
      </c>
      <c r="AJ32" s="23">
        <v>41089812</v>
      </c>
      <c r="AK32" s="23">
        <v>47216348</v>
      </c>
      <c r="AL32" s="23">
        <v>41991365</v>
      </c>
      <c r="AM32" s="23">
        <v>65870651</v>
      </c>
      <c r="AN32" s="23">
        <v>37263306</v>
      </c>
      <c r="AO32" s="23">
        <v>47397643</v>
      </c>
      <c r="AP32" s="23">
        <f t="shared" si="12"/>
        <v>710438572</v>
      </c>
      <c r="AQ32" s="24">
        <f>AP32/'[1]2020, General CIF Imports Val!'!$S$40</f>
        <v>0.10845072399802706</v>
      </c>
      <c r="AR32" s="22" t="s">
        <v>74</v>
      </c>
      <c r="AS32" s="22" t="s">
        <v>66</v>
      </c>
      <c r="AT32" s="23">
        <v>57839655</v>
      </c>
      <c r="AU32" s="23">
        <v>50003846</v>
      </c>
      <c r="AV32" s="23">
        <v>55740214</v>
      </c>
      <c r="AW32" s="23">
        <v>35893027</v>
      </c>
      <c r="AX32" s="23">
        <v>26960701</v>
      </c>
      <c r="AY32" s="23">
        <v>59097734</v>
      </c>
      <c r="AZ32" s="23">
        <v>29086962</v>
      </c>
      <c r="BA32" s="23">
        <f t="shared" si="13"/>
        <v>314622139</v>
      </c>
      <c r="BB32" s="24">
        <f>BA32/'[1]2021, General CIF Imports Val!'!$N$39</f>
        <v>9.1173152731474499E-2</v>
      </c>
    </row>
    <row r="33" spans="2:54" x14ac:dyDescent="0.25">
      <c r="B33" s="22" t="s">
        <v>74</v>
      </c>
      <c r="C33" s="22" t="s">
        <v>44</v>
      </c>
      <c r="D33" s="23">
        <v>18599846</v>
      </c>
      <c r="E33" s="23">
        <v>11406300</v>
      </c>
      <c r="F33" s="23">
        <v>16315683</v>
      </c>
      <c r="G33" s="23">
        <v>18151177</v>
      </c>
      <c r="H33" s="23">
        <v>10712131</v>
      </c>
      <c r="I33" s="23">
        <v>6147646</v>
      </c>
      <c r="J33" s="23">
        <f t="shared" si="14"/>
        <v>81332783</v>
      </c>
      <c r="K33" s="24">
        <f>J33/'[1]2018, General CIF Imports Val!'!$S$27</f>
        <v>7.5095158782342741E-2</v>
      </c>
      <c r="L33" s="22" t="s">
        <v>74</v>
      </c>
      <c r="M33" s="22" t="s">
        <v>44</v>
      </c>
      <c r="N33" s="23">
        <v>4800145</v>
      </c>
      <c r="O33" s="23">
        <v>8946045</v>
      </c>
      <c r="P33" s="23">
        <v>9376360</v>
      </c>
      <c r="Q33" s="23">
        <v>4186335</v>
      </c>
      <c r="R33" s="23">
        <v>9734614</v>
      </c>
      <c r="S33" s="23">
        <v>16856582</v>
      </c>
      <c r="T33" s="23">
        <v>19866090</v>
      </c>
      <c r="U33" s="23">
        <v>13172228</v>
      </c>
      <c r="V33" s="23">
        <v>19231417</v>
      </c>
      <c r="W33" s="23">
        <v>18123067</v>
      </c>
      <c r="X33" s="23">
        <v>18761411</v>
      </c>
      <c r="Y33" s="23">
        <v>24100085</v>
      </c>
      <c r="Z33" s="23">
        <f t="shared" si="11"/>
        <v>167154379</v>
      </c>
      <c r="AA33" s="24">
        <f>Z33/'[1]2019, General CIF Imports Val!'!$S$40</f>
        <v>4.2148052126024974E-2</v>
      </c>
      <c r="AB33" s="22" t="s">
        <v>74</v>
      </c>
      <c r="AC33" s="22" t="s">
        <v>43</v>
      </c>
      <c r="AD33" s="23">
        <v>16173984</v>
      </c>
      <c r="AE33" s="23">
        <v>51143705</v>
      </c>
      <c r="AF33" s="23">
        <v>76352844</v>
      </c>
      <c r="AG33" s="23">
        <v>43559527</v>
      </c>
      <c r="AH33" s="23">
        <v>58121393</v>
      </c>
      <c r="AI33" s="23">
        <v>25674500</v>
      </c>
      <c r="AJ33" s="23">
        <v>6856442</v>
      </c>
      <c r="AK33" s="23">
        <v>11532857</v>
      </c>
      <c r="AL33" s="23">
        <v>3880866</v>
      </c>
      <c r="AM33" s="23">
        <v>2392186</v>
      </c>
      <c r="AN33" s="23">
        <v>1475814</v>
      </c>
      <c r="AO33" s="23">
        <v>1045206</v>
      </c>
      <c r="AP33" s="23">
        <f t="shared" si="12"/>
        <v>298209324</v>
      </c>
      <c r="AQ33" s="24">
        <f>AP33/'[1]2020, General CIF Imports Val!'!$S$40</f>
        <v>4.5522608660896621E-2</v>
      </c>
      <c r="AR33" s="22" t="s">
        <v>74</v>
      </c>
      <c r="AS33" s="22" t="s">
        <v>44</v>
      </c>
      <c r="AT33" s="23">
        <v>13848456</v>
      </c>
      <c r="AU33" s="23">
        <v>11085220</v>
      </c>
      <c r="AV33" s="23">
        <v>21783058</v>
      </c>
      <c r="AW33" s="23">
        <v>13152469</v>
      </c>
      <c r="AX33" s="23">
        <v>25428382</v>
      </c>
      <c r="AY33" s="23">
        <v>20092254</v>
      </c>
      <c r="AZ33" s="23">
        <v>8811148</v>
      </c>
      <c r="BA33" s="23">
        <f t="shared" si="13"/>
        <v>114200987</v>
      </c>
      <c r="BB33" s="24">
        <f>BA33/'[1]2021, General CIF Imports Val!'!$N$39</f>
        <v>3.309386956343887E-2</v>
      </c>
    </row>
    <row r="34" spans="2:54" x14ac:dyDescent="0.25">
      <c r="B34" s="22" t="s">
        <v>74</v>
      </c>
      <c r="C34" s="22" t="s">
        <v>65</v>
      </c>
      <c r="D34" s="23">
        <v>7405327</v>
      </c>
      <c r="E34" s="23">
        <v>6918434</v>
      </c>
      <c r="F34" s="23">
        <v>10457897</v>
      </c>
      <c r="G34" s="23">
        <v>13696004</v>
      </c>
      <c r="H34" s="23">
        <v>8113440</v>
      </c>
      <c r="I34" s="23">
        <v>5855347</v>
      </c>
      <c r="J34" s="23">
        <f t="shared" si="14"/>
        <v>52446449</v>
      </c>
      <c r="K34" s="24">
        <f>J34/'[1]2018, General CIF Imports Val!'!$S$27</f>
        <v>4.8424193418108427E-2</v>
      </c>
      <c r="L34" s="22" t="s">
        <v>74</v>
      </c>
      <c r="M34" s="22" t="s">
        <v>68</v>
      </c>
      <c r="N34" s="23">
        <v>17850024</v>
      </c>
      <c r="O34" s="23">
        <v>15397951</v>
      </c>
      <c r="P34" s="23">
        <v>16049682</v>
      </c>
      <c r="Q34" s="23">
        <v>7335625</v>
      </c>
      <c r="R34" s="23">
        <v>8332808</v>
      </c>
      <c r="S34" s="23">
        <v>6337163</v>
      </c>
      <c r="T34" s="23">
        <v>11960391</v>
      </c>
      <c r="U34" s="23">
        <v>17509973</v>
      </c>
      <c r="V34" s="23">
        <v>11656612</v>
      </c>
      <c r="W34" s="23">
        <v>17792502</v>
      </c>
      <c r="X34" s="23">
        <v>8631142</v>
      </c>
      <c r="Y34" s="23">
        <v>11521673</v>
      </c>
      <c r="Z34" s="23">
        <f t="shared" si="11"/>
        <v>150375546</v>
      </c>
      <c r="AA34" s="24">
        <f>Z34/'[1]2019, General CIF Imports Val!'!$S$40</f>
        <v>3.7917261810338013E-2</v>
      </c>
      <c r="AB34" s="22" t="s">
        <v>74</v>
      </c>
      <c r="AC34" s="22" t="s">
        <v>44</v>
      </c>
      <c r="AD34" s="23">
        <v>15694823</v>
      </c>
      <c r="AE34" s="23">
        <v>20497961</v>
      </c>
      <c r="AF34" s="23">
        <v>16083794</v>
      </c>
      <c r="AG34" s="23">
        <v>16830215</v>
      </c>
      <c r="AH34" s="23">
        <v>13460418</v>
      </c>
      <c r="AI34" s="23">
        <v>13387531</v>
      </c>
      <c r="AJ34" s="23">
        <v>11822614</v>
      </c>
      <c r="AK34" s="23">
        <v>15507699</v>
      </c>
      <c r="AL34" s="23">
        <v>9980344</v>
      </c>
      <c r="AM34" s="23">
        <v>14246691</v>
      </c>
      <c r="AN34" s="23">
        <v>17347029</v>
      </c>
      <c r="AO34" s="23">
        <v>11267636</v>
      </c>
      <c r="AP34" s="23">
        <f t="shared" si="12"/>
        <v>176126755</v>
      </c>
      <c r="AQ34" s="24">
        <f>AP34/'[1]2020, General CIF Imports Val!'!$S$40</f>
        <v>2.6886313395682482E-2</v>
      </c>
      <c r="AR34" s="22" t="s">
        <v>74</v>
      </c>
      <c r="AS34" s="22" t="s">
        <v>67</v>
      </c>
      <c r="AT34" s="23">
        <v>5355740</v>
      </c>
      <c r="AU34" s="23">
        <v>12573160</v>
      </c>
      <c r="AV34" s="23">
        <v>13062484</v>
      </c>
      <c r="AW34" s="23">
        <v>24376160</v>
      </c>
      <c r="AX34" s="23">
        <v>23496322</v>
      </c>
      <c r="AY34" s="23">
        <v>14435571</v>
      </c>
      <c r="AZ34" s="23">
        <v>14069675</v>
      </c>
      <c r="BA34" s="23">
        <f t="shared" si="13"/>
        <v>107369112</v>
      </c>
      <c r="BB34" s="24">
        <f>BA34/'[1]2021, General CIF Imports Val!'!$N$39</f>
        <v>3.1114086497958722E-2</v>
      </c>
    </row>
    <row r="35" spans="2:54" x14ac:dyDescent="0.25">
      <c r="B35" s="22" t="s">
        <v>74</v>
      </c>
      <c r="C35" s="22" t="s">
        <v>60</v>
      </c>
      <c r="K35" s="24">
        <f>1-SUM(K29:K34)</f>
        <v>4.4524351712326382E-2</v>
      </c>
      <c r="L35" s="22" t="s">
        <v>74</v>
      </c>
      <c r="M35" s="22" t="s">
        <v>60</v>
      </c>
      <c r="AA35" s="24">
        <f>1-SUM(AA29:AA34)</f>
        <v>9.3869815630164166E-2</v>
      </c>
      <c r="AB35" s="22" t="s">
        <v>74</v>
      </c>
      <c r="AC35" s="22" t="s">
        <v>60</v>
      </c>
      <c r="AQ35" s="24">
        <f>1-SUM(AQ29:AQ34)</f>
        <v>8.4237576569526462E-2</v>
      </c>
      <c r="AR35" s="22" t="s">
        <v>74</v>
      </c>
      <c r="AS35" s="22" t="s">
        <v>60</v>
      </c>
      <c r="BB35" s="24">
        <f>1-SUM(BB29:BB34)</f>
        <v>3.1918528920106382E-2</v>
      </c>
    </row>
    <row r="38" spans="2:54" x14ac:dyDescent="0.25">
      <c r="B38" s="22"/>
      <c r="C38" s="22" t="s">
        <v>109</v>
      </c>
      <c r="K38" s="22" t="s">
        <v>110</v>
      </c>
      <c r="M38" s="22" t="s">
        <v>109</v>
      </c>
      <c r="AA38" s="22" t="s">
        <v>111</v>
      </c>
      <c r="AC38" s="22" t="s">
        <v>109</v>
      </c>
      <c r="AQ38" s="22" t="s">
        <v>112</v>
      </c>
      <c r="AS38" s="22" t="s">
        <v>109</v>
      </c>
      <c r="BB38" s="22" t="s">
        <v>113</v>
      </c>
    </row>
    <row r="39" spans="2:54" x14ac:dyDescent="0.25">
      <c r="C39" s="29" t="s">
        <v>63</v>
      </c>
      <c r="D39" s="23">
        <v>116417175</v>
      </c>
      <c r="E39" s="23">
        <v>125931431</v>
      </c>
      <c r="F39" s="23">
        <v>175350985</v>
      </c>
      <c r="G39" s="23">
        <v>139743520</v>
      </c>
      <c r="H39" s="23">
        <v>243800852</v>
      </c>
      <c r="I39" s="23">
        <v>260136945</v>
      </c>
      <c r="J39" s="23">
        <f>SUM(D39:I39)</f>
        <v>1061380908</v>
      </c>
      <c r="K39" s="24">
        <f>J39/'[1]2018, General 2nd Unit of Qty!'!$S$27</f>
        <v>0.32687049023517945</v>
      </c>
      <c r="M39" s="29" t="s">
        <v>63</v>
      </c>
      <c r="N39" s="23">
        <v>161582025</v>
      </c>
      <c r="O39" s="23">
        <v>198575668</v>
      </c>
      <c r="P39" s="23">
        <v>212495323</v>
      </c>
      <c r="Q39" s="23">
        <v>266576350</v>
      </c>
      <c r="R39" s="23">
        <v>378115140</v>
      </c>
      <c r="S39" s="23">
        <v>402154520</v>
      </c>
      <c r="T39" s="23">
        <v>440394685</v>
      </c>
      <c r="U39" s="23">
        <v>564591745</v>
      </c>
      <c r="V39" s="23">
        <v>565208560</v>
      </c>
      <c r="W39" s="23">
        <v>571326800</v>
      </c>
      <c r="X39" s="23">
        <v>701825105</v>
      </c>
      <c r="Y39" s="23">
        <v>472568137</v>
      </c>
      <c r="Z39" s="23">
        <f t="shared" ref="Z39:Z44" si="15">SUM(N39:Y39)</f>
        <v>4935414058</v>
      </c>
      <c r="AA39" s="24">
        <f>Z39/'[1]2019, General 2nd Unit of Qty!'!$S$40</f>
        <v>0.36015488169262466</v>
      </c>
      <c r="AC39" s="29" t="s">
        <v>63</v>
      </c>
      <c r="AD39" s="23">
        <v>570066395</v>
      </c>
      <c r="AE39" s="23">
        <v>570004910</v>
      </c>
      <c r="AF39" s="23">
        <v>647505325</v>
      </c>
      <c r="AG39" s="23">
        <v>614286070</v>
      </c>
      <c r="AH39" s="23">
        <v>566443905</v>
      </c>
      <c r="AI39" s="23">
        <v>1229522370</v>
      </c>
      <c r="AJ39" s="23">
        <v>563106440</v>
      </c>
      <c r="AK39" s="23">
        <v>559623945</v>
      </c>
      <c r="AL39" s="23">
        <v>582172079</v>
      </c>
      <c r="AM39" s="23">
        <v>526230275</v>
      </c>
      <c r="AN39" s="23">
        <v>638704395</v>
      </c>
      <c r="AO39" s="23">
        <v>587434918</v>
      </c>
      <c r="AP39" s="23">
        <f t="shared" ref="AP39:AP44" si="16">SUM(AD39:AO39)</f>
        <v>7655101027</v>
      </c>
      <c r="AQ39" s="24">
        <f>AP39/'[1]2020, General 2nd Unit of Qty!'!$S$40</f>
        <v>0.33193030452348249</v>
      </c>
      <c r="AS39" s="30" t="s">
        <v>65</v>
      </c>
      <c r="AT39" s="23">
        <v>318264305</v>
      </c>
      <c r="AU39" s="23">
        <v>2335940726</v>
      </c>
      <c r="AV39" s="23">
        <v>522187400</v>
      </c>
      <c r="AW39" s="23">
        <v>452927257</v>
      </c>
      <c r="AX39" s="23">
        <v>520188426</v>
      </c>
      <c r="AY39" s="23">
        <v>369131485</v>
      </c>
      <c r="AZ39" s="23">
        <v>325225600</v>
      </c>
      <c r="BA39" s="23">
        <f t="shared" ref="BA39:BA44" si="17">SUM(AT39:AZ39)</f>
        <v>4843865199</v>
      </c>
      <c r="BB39" s="24">
        <f>BA39/'[1]2021, General 2nd Unit of Qty!'!$N$39</f>
        <v>0.3273900169731494</v>
      </c>
    </row>
    <row r="40" spans="2:54" x14ac:dyDescent="0.25">
      <c r="C40" s="22" t="s">
        <v>66</v>
      </c>
      <c r="D40" s="23">
        <v>45336340</v>
      </c>
      <c r="E40" s="23">
        <v>71658495</v>
      </c>
      <c r="F40" s="23">
        <v>114791075</v>
      </c>
      <c r="G40" s="23">
        <v>158353350</v>
      </c>
      <c r="H40" s="23">
        <v>165624245</v>
      </c>
      <c r="I40" s="23">
        <v>105664730</v>
      </c>
      <c r="J40" s="23">
        <f t="shared" ref="J40:J44" si="18">SUM(D40:I40)</f>
        <v>661428235</v>
      </c>
      <c r="K40" s="24">
        <f>J40/'[1]2018, General 2nd Unit of Qty!'!$S$27</f>
        <v>0.20369819147890636</v>
      </c>
      <c r="M40" s="22" t="s">
        <v>64</v>
      </c>
      <c r="N40" s="23">
        <v>21863640</v>
      </c>
      <c r="O40" s="23">
        <v>60897775</v>
      </c>
      <c r="P40" s="23">
        <v>109882540</v>
      </c>
      <c r="Q40" s="23">
        <v>104600710</v>
      </c>
      <c r="R40" s="23">
        <v>227414501</v>
      </c>
      <c r="S40" s="23">
        <v>388570055</v>
      </c>
      <c r="T40" s="23">
        <v>699170130</v>
      </c>
      <c r="U40" s="23">
        <v>377138053</v>
      </c>
      <c r="V40" s="23">
        <v>428338990</v>
      </c>
      <c r="W40" s="23">
        <v>401264541</v>
      </c>
      <c r="X40" s="23">
        <v>374201460</v>
      </c>
      <c r="Y40" s="23">
        <v>433047168</v>
      </c>
      <c r="Z40" s="23">
        <f t="shared" si="15"/>
        <v>3626389563</v>
      </c>
      <c r="AA40" s="24">
        <f>Z40/'[1]2019, General 2nd Unit of Qty!'!$S$40</f>
        <v>0.26463066496246423</v>
      </c>
      <c r="AC40" s="22" t="s">
        <v>64</v>
      </c>
      <c r="AD40" s="23">
        <v>351494657</v>
      </c>
      <c r="AE40" s="23">
        <v>370262911</v>
      </c>
      <c r="AF40" s="23">
        <v>436130201</v>
      </c>
      <c r="AG40" s="23">
        <v>357557023</v>
      </c>
      <c r="AH40" s="23">
        <v>424125983</v>
      </c>
      <c r="AI40" s="23">
        <v>406529949</v>
      </c>
      <c r="AJ40" s="23">
        <v>582459610</v>
      </c>
      <c r="AK40" s="23">
        <v>476177921</v>
      </c>
      <c r="AL40" s="23">
        <v>390066685</v>
      </c>
      <c r="AM40" s="23">
        <v>483236750</v>
      </c>
      <c r="AN40" s="23">
        <v>446354270</v>
      </c>
      <c r="AO40" s="23">
        <v>419025115</v>
      </c>
      <c r="AP40" s="23">
        <f t="shared" si="16"/>
        <v>5143421075</v>
      </c>
      <c r="AQ40" s="24">
        <f>AP40/'[1]2020, General 2nd Unit of Qty!'!$S$40</f>
        <v>0.2230221805950893</v>
      </c>
      <c r="AS40" s="22" t="s">
        <v>63</v>
      </c>
      <c r="AT40" s="23">
        <v>559093158</v>
      </c>
      <c r="AU40" s="23">
        <v>611593652</v>
      </c>
      <c r="AV40" s="23">
        <v>625521611</v>
      </c>
      <c r="AW40" s="23">
        <v>707382634</v>
      </c>
      <c r="AX40" s="23">
        <v>686005077</v>
      </c>
      <c r="AY40" s="23">
        <v>623474963</v>
      </c>
      <c r="AZ40" s="23">
        <v>502789111</v>
      </c>
      <c r="BA40" s="23">
        <f t="shared" si="17"/>
        <v>4315860206</v>
      </c>
      <c r="BB40" s="24">
        <f>BA40/'[1]2021, General 2nd Unit of Qty!'!$N$39</f>
        <v>0.29170290419885819</v>
      </c>
    </row>
    <row r="41" spans="2:54" x14ac:dyDescent="0.25">
      <c r="C41" s="22" t="s">
        <v>64</v>
      </c>
      <c r="D41" s="23">
        <v>109893615</v>
      </c>
      <c r="E41" s="23">
        <v>134362600</v>
      </c>
      <c r="F41" s="23">
        <v>117255229</v>
      </c>
      <c r="G41" s="23">
        <v>123304166</v>
      </c>
      <c r="H41" s="23">
        <v>81924500</v>
      </c>
      <c r="I41" s="23">
        <v>53851680</v>
      </c>
      <c r="J41" s="23">
        <f t="shared" si="18"/>
        <v>620591790</v>
      </c>
      <c r="K41" s="24">
        <f>J41/'[1]2018, General 2nd Unit of Qty!'!$S$27</f>
        <v>0.19112190647509511</v>
      </c>
      <c r="M41" s="22" t="s">
        <v>65</v>
      </c>
      <c r="N41" s="23">
        <v>10510680</v>
      </c>
      <c r="O41" s="23">
        <v>59003830</v>
      </c>
      <c r="P41" s="23">
        <v>65634300</v>
      </c>
      <c r="Q41" s="23">
        <v>85094200</v>
      </c>
      <c r="R41" s="23">
        <v>128815750</v>
      </c>
      <c r="S41" s="23">
        <v>104072955</v>
      </c>
      <c r="T41" s="23">
        <v>110071625</v>
      </c>
      <c r="U41" s="23">
        <v>161430430</v>
      </c>
      <c r="V41" s="23">
        <v>143208115</v>
      </c>
      <c r="W41" s="23">
        <v>170847160</v>
      </c>
      <c r="X41" s="23">
        <v>189950882</v>
      </c>
      <c r="Y41" s="23">
        <v>224062975</v>
      </c>
      <c r="Z41" s="23">
        <f t="shared" si="15"/>
        <v>1452702902</v>
      </c>
      <c r="AA41" s="24">
        <f>Z41/'[1]2019, General 2nd Unit of Qty!'!$S$40</f>
        <v>0.10600894588697599</v>
      </c>
      <c r="AC41" s="22" t="s">
        <v>65</v>
      </c>
      <c r="AD41" s="23">
        <v>297459625</v>
      </c>
      <c r="AE41" s="23">
        <v>265716318</v>
      </c>
      <c r="AF41" s="23">
        <v>457977670</v>
      </c>
      <c r="AG41" s="23">
        <v>402332685</v>
      </c>
      <c r="AH41" s="23">
        <v>384295494</v>
      </c>
      <c r="AI41" s="23">
        <v>385214690</v>
      </c>
      <c r="AJ41" s="23">
        <v>327384385</v>
      </c>
      <c r="AK41" s="23">
        <v>441688890</v>
      </c>
      <c r="AL41" s="23">
        <v>358185395</v>
      </c>
      <c r="AM41" s="23">
        <v>262294120</v>
      </c>
      <c r="AN41" s="23">
        <v>292845885</v>
      </c>
      <c r="AO41" s="23">
        <v>409984515</v>
      </c>
      <c r="AP41" s="23">
        <f t="shared" si="16"/>
        <v>4285379672</v>
      </c>
      <c r="AQ41" s="24">
        <f>AP41/'[1]2020, General 2nd Unit of Qty!'!$S$40</f>
        <v>0.18581693102529206</v>
      </c>
      <c r="AS41" s="22" t="s">
        <v>64</v>
      </c>
      <c r="AT41" s="23">
        <v>323840405</v>
      </c>
      <c r="AU41" s="23">
        <v>396960370</v>
      </c>
      <c r="AV41" s="23">
        <v>679969815</v>
      </c>
      <c r="AW41" s="23">
        <v>625975430</v>
      </c>
      <c r="AX41" s="23">
        <v>542956660</v>
      </c>
      <c r="AY41" s="23">
        <v>457128220</v>
      </c>
      <c r="AZ41" s="23">
        <v>307823320</v>
      </c>
      <c r="BA41" s="23">
        <f t="shared" si="17"/>
        <v>3334654220</v>
      </c>
      <c r="BB41" s="24">
        <f>BA41/'[1]2021, General 2nd Unit of Qty!'!$N$39</f>
        <v>0.22538457550609975</v>
      </c>
    </row>
    <row r="42" spans="2:54" x14ac:dyDescent="0.25">
      <c r="C42" s="22" t="s">
        <v>44</v>
      </c>
      <c r="D42" s="23">
        <v>53034570</v>
      </c>
      <c r="E42" s="23">
        <v>35712805</v>
      </c>
      <c r="F42" s="23">
        <v>52211215</v>
      </c>
      <c r="G42" s="23">
        <v>56425870</v>
      </c>
      <c r="H42" s="23">
        <v>33415090</v>
      </c>
      <c r="I42" s="23">
        <v>18953155</v>
      </c>
      <c r="J42" s="23">
        <f t="shared" si="18"/>
        <v>249752705</v>
      </c>
      <c r="K42" s="24">
        <f>J42/'[1]2018, General 2nd Unit of Qty!'!$S$27</f>
        <v>7.691563745455289E-2</v>
      </c>
      <c r="M42" s="22" t="s">
        <v>66</v>
      </c>
      <c r="N42" s="23">
        <v>65328094</v>
      </c>
      <c r="O42" s="23">
        <v>62662670</v>
      </c>
      <c r="P42" s="23">
        <v>89023285</v>
      </c>
      <c r="Q42" s="23">
        <v>67986795</v>
      </c>
      <c r="R42" s="23">
        <v>103213800</v>
      </c>
      <c r="S42" s="23">
        <v>65647115</v>
      </c>
      <c r="T42" s="23">
        <v>87784220</v>
      </c>
      <c r="U42" s="23">
        <v>145408680</v>
      </c>
      <c r="V42" s="23">
        <v>141581265</v>
      </c>
      <c r="W42" s="23">
        <v>195442040</v>
      </c>
      <c r="X42" s="23">
        <v>157996950</v>
      </c>
      <c r="Y42" s="23">
        <v>171578060</v>
      </c>
      <c r="Z42" s="23">
        <f t="shared" si="15"/>
        <v>1353652974</v>
      </c>
      <c r="AA42" s="24">
        <f>Z42/'[1]2019, General 2nd Unit of Qty!'!$S$40</f>
        <v>9.8780917056714268E-2</v>
      </c>
      <c r="AC42" s="22" t="s">
        <v>66</v>
      </c>
      <c r="AD42" s="23">
        <v>233958905</v>
      </c>
      <c r="AE42" s="23">
        <v>259402210</v>
      </c>
      <c r="AF42" s="23">
        <v>396779790</v>
      </c>
      <c r="AG42" s="23">
        <v>149373615</v>
      </c>
      <c r="AH42" s="23">
        <v>104891580</v>
      </c>
      <c r="AI42" s="23">
        <v>189497320</v>
      </c>
      <c r="AJ42" s="23">
        <v>175281051</v>
      </c>
      <c r="AK42" s="23">
        <v>153159750</v>
      </c>
      <c r="AL42" s="23">
        <v>132176175</v>
      </c>
      <c r="AM42" s="23">
        <v>200329110</v>
      </c>
      <c r="AN42" s="23">
        <v>108350605</v>
      </c>
      <c r="AO42" s="23">
        <v>146046315</v>
      </c>
      <c r="AP42" s="23">
        <f t="shared" si="16"/>
        <v>2249246426</v>
      </c>
      <c r="AQ42" s="24">
        <f>AP42/'[1]2020, General 2nd Unit of Qty!'!$S$40</f>
        <v>9.7528830579407921E-2</v>
      </c>
      <c r="AS42" s="22" t="s">
        <v>66</v>
      </c>
      <c r="AT42" s="23">
        <v>176081475</v>
      </c>
      <c r="AU42" s="23">
        <v>147302830</v>
      </c>
      <c r="AV42" s="23">
        <v>171038505</v>
      </c>
      <c r="AW42" s="23">
        <v>108927190</v>
      </c>
      <c r="AX42" s="23">
        <v>77291660</v>
      </c>
      <c r="AY42" s="23">
        <v>202295515</v>
      </c>
      <c r="AZ42" s="23">
        <v>97166440</v>
      </c>
      <c r="BA42" s="23">
        <f t="shared" si="17"/>
        <v>980103615</v>
      </c>
      <c r="BB42" s="24">
        <f>BA42/'[1]2021, General 2nd Unit of Qty!'!$N$39</f>
        <v>6.6243820991661553E-2</v>
      </c>
    </row>
    <row r="43" spans="2:54" x14ac:dyDescent="0.25">
      <c r="C43" s="22" t="s">
        <v>68</v>
      </c>
      <c r="D43" s="23">
        <v>59900690</v>
      </c>
      <c r="E43" s="23">
        <v>44583583</v>
      </c>
      <c r="F43" s="23">
        <v>37113990</v>
      </c>
      <c r="G43" s="23">
        <v>42820779</v>
      </c>
      <c r="H43" s="23">
        <v>35952445</v>
      </c>
      <c r="I43" s="23">
        <v>22720844</v>
      </c>
      <c r="J43" s="23">
        <f t="shared" si="18"/>
        <v>243092331</v>
      </c>
      <c r="K43" s="24">
        <f>J43/'[1]2018, General 2nd Unit of Qty!'!$S$27</f>
        <v>7.4864460824070625E-2</v>
      </c>
      <c r="M43" s="22" t="s">
        <v>44</v>
      </c>
      <c r="N43" s="23">
        <v>17102250</v>
      </c>
      <c r="O43" s="23">
        <v>39045405</v>
      </c>
      <c r="P43" s="23">
        <v>45369855</v>
      </c>
      <c r="Q43" s="23">
        <v>17856180</v>
      </c>
      <c r="R43" s="23">
        <v>40224890</v>
      </c>
      <c r="S43" s="23">
        <v>68325505</v>
      </c>
      <c r="T43" s="23">
        <v>81107945</v>
      </c>
      <c r="U43" s="23">
        <v>53706160</v>
      </c>
      <c r="V43" s="23">
        <v>77956340</v>
      </c>
      <c r="W43" s="23">
        <v>75665145</v>
      </c>
      <c r="X43" s="23">
        <v>77651805</v>
      </c>
      <c r="Y43" s="23">
        <v>99600955</v>
      </c>
      <c r="Z43" s="23">
        <f t="shared" si="15"/>
        <v>693612435</v>
      </c>
      <c r="AA43" s="24">
        <f>Z43/'[1]2019, General 2nd Unit of Qty!'!$S$40</f>
        <v>5.0615389414599414E-2</v>
      </c>
      <c r="AC43" s="22" t="s">
        <v>43</v>
      </c>
      <c r="AD43" s="23">
        <v>48113625</v>
      </c>
      <c r="AE43" s="23">
        <v>200488538</v>
      </c>
      <c r="AF43" s="23">
        <v>240191521</v>
      </c>
      <c r="AG43" s="23">
        <v>115538952</v>
      </c>
      <c r="AH43" s="23">
        <v>216078237</v>
      </c>
      <c r="AI43" s="23">
        <v>141077804</v>
      </c>
      <c r="AJ43" s="23">
        <v>43144200</v>
      </c>
      <c r="AK43" s="23">
        <v>57893490</v>
      </c>
      <c r="AL43" s="23">
        <v>22117240</v>
      </c>
      <c r="AM43" s="23">
        <v>18372560</v>
      </c>
      <c r="AN43" s="23">
        <v>19928870</v>
      </c>
      <c r="AO43" s="23">
        <v>12101100</v>
      </c>
      <c r="AP43" s="23">
        <f t="shared" si="16"/>
        <v>1135046137</v>
      </c>
      <c r="AQ43" s="24">
        <f>AP43/'[1]2020, General 2nd Unit of Qty!'!$S$40</f>
        <v>4.9216360250997432E-2</v>
      </c>
      <c r="AS43" s="22" t="s">
        <v>67</v>
      </c>
      <c r="AT43" s="23">
        <v>51766640</v>
      </c>
      <c r="AU43" s="23">
        <v>65398365</v>
      </c>
      <c r="AV43" s="23">
        <v>60398810</v>
      </c>
      <c r="AW43" s="23">
        <v>97752785</v>
      </c>
      <c r="AX43" s="23">
        <v>87061390</v>
      </c>
      <c r="AY43" s="23">
        <v>47761565</v>
      </c>
      <c r="AZ43" s="23">
        <v>44358800</v>
      </c>
      <c r="BA43" s="23">
        <f t="shared" si="17"/>
        <v>454498355</v>
      </c>
      <c r="BB43" s="24">
        <f>BA43/'[1]2021, General 2nd Unit of Qty!'!$N$39</f>
        <v>3.0718902786237196E-2</v>
      </c>
    </row>
    <row r="44" spans="2:54" x14ac:dyDescent="0.25">
      <c r="C44" s="22" t="s">
        <v>65</v>
      </c>
      <c r="D44" s="23">
        <v>22114265</v>
      </c>
      <c r="E44" s="23">
        <v>20593410</v>
      </c>
      <c r="F44" s="23">
        <v>33572585</v>
      </c>
      <c r="G44" s="23">
        <v>43541515</v>
      </c>
      <c r="H44" s="23">
        <v>26236140</v>
      </c>
      <c r="I44" s="23">
        <v>20071410</v>
      </c>
      <c r="J44" s="23">
        <f t="shared" si="18"/>
        <v>166129325</v>
      </c>
      <c r="K44" s="24">
        <f>J44/'[1]2018, General 2nd Unit of Qty!'!$S$27</f>
        <v>5.1162380532653651E-2</v>
      </c>
      <c r="M44" s="22" t="s">
        <v>43</v>
      </c>
      <c r="N44" s="23">
        <v>18526125</v>
      </c>
      <c r="O44" s="23">
        <v>7554925</v>
      </c>
      <c r="P44" s="23">
        <v>12051075</v>
      </c>
      <c r="Q44" s="23">
        <v>14893545</v>
      </c>
      <c r="R44" s="23">
        <v>17273121</v>
      </c>
      <c r="S44" s="23">
        <v>15129240</v>
      </c>
      <c r="T44" s="23">
        <v>6381810</v>
      </c>
      <c r="U44" s="23">
        <v>15869550</v>
      </c>
      <c r="V44" s="23">
        <v>8979285</v>
      </c>
      <c r="W44" s="23">
        <v>72440020</v>
      </c>
      <c r="X44" s="23">
        <v>59627029</v>
      </c>
      <c r="Y44" s="23">
        <v>88709599</v>
      </c>
      <c r="Z44" s="23">
        <f t="shared" si="15"/>
        <v>337435324</v>
      </c>
      <c r="AA44" s="24">
        <f>Z44/'[1]2019, General 2nd Unit of Qty!'!$S$40</f>
        <v>2.4623866967583306E-2</v>
      </c>
      <c r="AC44" s="22" t="s">
        <v>44</v>
      </c>
      <c r="AD44" s="23">
        <v>62344490</v>
      </c>
      <c r="AE44" s="23">
        <v>81245810</v>
      </c>
      <c r="AF44" s="23">
        <v>62758750</v>
      </c>
      <c r="AG44" s="23">
        <v>64271935</v>
      </c>
      <c r="AH44" s="23">
        <v>50440005</v>
      </c>
      <c r="AI44" s="23">
        <v>52611990</v>
      </c>
      <c r="AJ44" s="23">
        <v>45786065</v>
      </c>
      <c r="AK44" s="23">
        <v>58411590</v>
      </c>
      <c r="AL44" s="23">
        <v>36420030</v>
      </c>
      <c r="AM44" s="23">
        <v>51547300</v>
      </c>
      <c r="AN44" s="23">
        <v>61748885</v>
      </c>
      <c r="AO44" s="23">
        <v>40080050</v>
      </c>
      <c r="AP44" s="23">
        <f t="shared" si="16"/>
        <v>667666900</v>
      </c>
      <c r="AQ44" s="24">
        <f>AP44/'[1]2020, General 2nd Unit of Qty!'!$S$40</f>
        <v>2.8950483691278072E-2</v>
      </c>
      <c r="AS44" s="22" t="s">
        <v>44</v>
      </c>
      <c r="AT44" s="23">
        <v>45564990</v>
      </c>
      <c r="AU44" s="23">
        <v>41465639</v>
      </c>
      <c r="AV44" s="23">
        <v>78152780</v>
      </c>
      <c r="AW44" s="23">
        <v>41706515</v>
      </c>
      <c r="AX44" s="23">
        <v>80722970</v>
      </c>
      <c r="AY44" s="23">
        <v>61143715</v>
      </c>
      <c r="AZ44" s="23">
        <v>30229695</v>
      </c>
      <c r="BA44" s="23">
        <f t="shared" si="17"/>
        <v>378986304</v>
      </c>
      <c r="BB44" s="24">
        <f>BA44/'[1]2021, General 2nd Unit of Qty!'!$N$39</f>
        <v>2.5615149761964127E-2</v>
      </c>
    </row>
    <row r="45" spans="2:54" x14ac:dyDescent="0.25">
      <c r="C45" s="22" t="s">
        <v>60</v>
      </c>
      <c r="K45" s="24">
        <f>1-SUM(K39:K44)</f>
        <v>7.5366932999542002E-2</v>
      </c>
      <c r="M45" s="22" t="s">
        <v>60</v>
      </c>
      <c r="AA45" s="24">
        <f>1-SUM(AA39:AA44)</f>
        <v>9.518533401903817E-2</v>
      </c>
      <c r="AC45" s="22" t="s">
        <v>60</v>
      </c>
      <c r="AQ45" s="24">
        <f>1-SUM(AQ39:AQ44)</f>
        <v>8.3534909334452734E-2</v>
      </c>
      <c r="AS45" s="22" t="s">
        <v>60</v>
      </c>
      <c r="BB45" s="24">
        <f>1-SUM(BB39:BB44)</f>
        <v>3.2944629782029833E-2</v>
      </c>
    </row>
  </sheetData>
  <conditionalFormatting sqref="C11:K11 C5:C10 K5:K10 D12:K12">
    <cfRule type="dataBar" priority="121">
      <dataBar>
        <cfvo type="min"/>
        <cfvo type="max"/>
        <color rgb="FF63C384"/>
      </dataBar>
      <extLst>
        <ext xmlns:x14="http://schemas.microsoft.com/office/spreadsheetml/2009/9/main" uri="{B025F937-C7B1-47D3-B67F-A62EFF666E3E}">
          <x14:id>{76C6D1BC-BCF5-4630-AEFD-9524617D87A2}</x14:id>
        </ext>
      </extLst>
    </cfRule>
  </conditionalFormatting>
  <conditionalFormatting sqref="K5:K12">
    <cfRule type="dataBar" priority="75">
      <dataBar>
        <cfvo type="min"/>
        <cfvo type="max"/>
        <color rgb="FF008AEF"/>
      </dataBar>
      <extLst>
        <ext xmlns:x14="http://schemas.microsoft.com/office/spreadsheetml/2009/9/main" uri="{B025F937-C7B1-47D3-B67F-A62EFF666E3E}">
          <x14:id>{902ED0E9-6BE2-4053-A1FC-C3C741C310B0}</x14:id>
        </ext>
      </extLst>
    </cfRule>
  </conditionalFormatting>
  <conditionalFormatting sqref="AA5:AA11">
    <cfRule type="dataBar" priority="71">
      <dataBar>
        <cfvo type="min"/>
        <cfvo type="max"/>
        <color rgb="FFD6007B"/>
      </dataBar>
      <extLst>
        <ext xmlns:x14="http://schemas.microsoft.com/office/spreadsheetml/2009/9/main" uri="{B025F937-C7B1-47D3-B67F-A62EFF666E3E}">
          <x14:id>{AD0559D9-2D0E-49C8-8ACE-77F350A11A34}</x14:id>
        </ext>
      </extLst>
    </cfRule>
  </conditionalFormatting>
  <conditionalFormatting sqref="AQ5:AQ12">
    <cfRule type="dataBar" priority="67">
      <dataBar>
        <cfvo type="min"/>
        <cfvo type="max"/>
        <color rgb="FFFF555A"/>
      </dataBar>
      <extLst>
        <ext xmlns:x14="http://schemas.microsoft.com/office/spreadsheetml/2009/9/main" uri="{B025F937-C7B1-47D3-B67F-A62EFF666E3E}">
          <x14:id>{D8366301-931E-415D-9D3D-34D1946969EE}</x14:id>
        </ext>
      </extLst>
    </cfRule>
  </conditionalFormatting>
  <conditionalFormatting sqref="BB5:BB12">
    <cfRule type="dataBar" priority="63">
      <dataBar>
        <cfvo type="min"/>
        <cfvo type="max"/>
        <color rgb="FF63C384"/>
      </dataBar>
      <extLst>
        <ext xmlns:x14="http://schemas.microsoft.com/office/spreadsheetml/2009/9/main" uri="{B025F937-C7B1-47D3-B67F-A62EFF666E3E}">
          <x14:id>{B8275CF1-2D43-4B01-B7F0-0D68900B3E78}</x14:id>
        </ext>
      </extLst>
    </cfRule>
  </conditionalFormatting>
  <conditionalFormatting sqref="C19:K19 D20:K20">
    <cfRule type="dataBar" priority="115">
      <dataBar>
        <cfvo type="min"/>
        <cfvo type="max"/>
        <color rgb="FF63C384"/>
      </dataBar>
      <extLst>
        <ext xmlns:x14="http://schemas.microsoft.com/office/spreadsheetml/2009/9/main" uri="{B025F937-C7B1-47D3-B67F-A62EFF666E3E}">
          <x14:id>{9B42BD7F-1889-4071-9C36-2D0826472873}</x14:id>
        </ext>
      </extLst>
    </cfRule>
  </conditionalFormatting>
  <conditionalFormatting sqref="K19:K20">
    <cfRule type="dataBar" priority="114">
      <dataBar>
        <cfvo type="min"/>
        <cfvo type="max"/>
        <color rgb="FF008AEF"/>
      </dataBar>
      <extLst>
        <ext xmlns:x14="http://schemas.microsoft.com/office/spreadsheetml/2009/9/main" uri="{B025F937-C7B1-47D3-B67F-A62EFF666E3E}">
          <x14:id>{E2DA4488-681D-46F5-9331-7966F9DB5841}</x14:id>
        </ext>
      </extLst>
    </cfRule>
  </conditionalFormatting>
  <conditionalFormatting sqref="AA19:AA20">
    <cfRule type="dataBar" priority="109">
      <dataBar>
        <cfvo type="min"/>
        <cfvo type="max"/>
        <color rgb="FFD6007B"/>
      </dataBar>
      <extLst>
        <ext xmlns:x14="http://schemas.microsoft.com/office/spreadsheetml/2009/9/main" uri="{B025F937-C7B1-47D3-B67F-A62EFF666E3E}">
          <x14:id>{4EA19057-9945-4332-A4E0-7F664421F2EB}</x14:id>
        </ext>
      </extLst>
    </cfRule>
  </conditionalFormatting>
  <conditionalFormatting sqref="AA19:AA20">
    <cfRule type="dataBar" priority="108">
      <dataBar>
        <cfvo type="min"/>
        <cfvo type="max"/>
        <color rgb="FFD6007B"/>
      </dataBar>
      <extLst>
        <ext xmlns:x14="http://schemas.microsoft.com/office/spreadsheetml/2009/9/main" uri="{B025F937-C7B1-47D3-B67F-A62EFF666E3E}">
          <x14:id>{087F6E30-86BF-4BC3-8FB4-492A1A6C91ED}</x14:id>
        </ext>
      </extLst>
    </cfRule>
  </conditionalFormatting>
  <conditionalFormatting sqref="AA13:AA20">
    <cfRule type="dataBar" priority="70">
      <dataBar>
        <cfvo type="min"/>
        <cfvo type="max"/>
        <color rgb="FFD6007B"/>
      </dataBar>
      <extLst>
        <ext xmlns:x14="http://schemas.microsoft.com/office/spreadsheetml/2009/9/main" uri="{B025F937-C7B1-47D3-B67F-A62EFF666E3E}">
          <x14:id>{A7B34759-884E-40DC-8999-DF2F77009C34}</x14:id>
        </ext>
      </extLst>
    </cfRule>
  </conditionalFormatting>
  <conditionalFormatting sqref="AQ19:AQ20">
    <cfRule type="dataBar" priority="106">
      <dataBar>
        <cfvo type="min"/>
        <cfvo type="max"/>
        <color rgb="FFFF555A"/>
      </dataBar>
      <extLst>
        <ext xmlns:x14="http://schemas.microsoft.com/office/spreadsheetml/2009/9/main" uri="{B025F937-C7B1-47D3-B67F-A62EFF666E3E}">
          <x14:id>{0B9E166B-5418-4019-848F-A6E92A62F6C9}</x14:id>
        </ext>
      </extLst>
    </cfRule>
  </conditionalFormatting>
  <conditionalFormatting sqref="AQ19:AQ20">
    <cfRule type="dataBar" priority="105">
      <dataBar>
        <cfvo type="min"/>
        <cfvo type="max"/>
        <color rgb="FFFF555A"/>
      </dataBar>
      <extLst>
        <ext xmlns:x14="http://schemas.microsoft.com/office/spreadsheetml/2009/9/main" uri="{B025F937-C7B1-47D3-B67F-A62EFF666E3E}">
          <x14:id>{355CF922-3986-4E2C-B63D-E8927CAE3FFA}</x14:id>
        </ext>
      </extLst>
    </cfRule>
  </conditionalFormatting>
  <conditionalFormatting sqref="BB19:BB20">
    <cfRule type="dataBar" priority="103">
      <dataBar>
        <cfvo type="min"/>
        <cfvo type="max"/>
        <color rgb="FF63C384"/>
      </dataBar>
      <extLst>
        <ext xmlns:x14="http://schemas.microsoft.com/office/spreadsheetml/2009/9/main" uri="{B025F937-C7B1-47D3-B67F-A62EFF666E3E}">
          <x14:id>{63E4768E-9B33-4562-80FD-15436DD03C17}</x14:id>
        </ext>
      </extLst>
    </cfRule>
  </conditionalFormatting>
  <conditionalFormatting sqref="BB19:BB20">
    <cfRule type="dataBar" priority="102">
      <dataBar>
        <cfvo type="min"/>
        <cfvo type="max"/>
        <color rgb="FF63C384"/>
      </dataBar>
      <extLst>
        <ext xmlns:x14="http://schemas.microsoft.com/office/spreadsheetml/2009/9/main" uri="{B025F937-C7B1-47D3-B67F-A62EFF666E3E}">
          <x14:id>{A37F9AA6-DE0B-4253-9B87-4B3021834FBD}</x14:id>
        </ext>
      </extLst>
    </cfRule>
  </conditionalFormatting>
  <conditionalFormatting sqref="C27:K27 D28:K28">
    <cfRule type="dataBar" priority="100">
      <dataBar>
        <cfvo type="min"/>
        <cfvo type="max"/>
        <color rgb="FF63C384"/>
      </dataBar>
      <extLst>
        <ext xmlns:x14="http://schemas.microsoft.com/office/spreadsheetml/2009/9/main" uri="{B025F937-C7B1-47D3-B67F-A62EFF666E3E}">
          <x14:id>{9F6F5775-06C2-4A06-BA3D-29DC251DBF07}</x14:id>
        </ext>
      </extLst>
    </cfRule>
  </conditionalFormatting>
  <conditionalFormatting sqref="K27:K28">
    <cfRule type="dataBar" priority="99">
      <dataBar>
        <cfvo type="min"/>
        <cfvo type="max"/>
        <color rgb="FF008AEF"/>
      </dataBar>
      <extLst>
        <ext xmlns:x14="http://schemas.microsoft.com/office/spreadsheetml/2009/9/main" uri="{B025F937-C7B1-47D3-B67F-A62EFF666E3E}">
          <x14:id>{F30A4456-14E1-45D4-87C8-F8E6E48982AF}</x14:id>
        </ext>
      </extLst>
    </cfRule>
  </conditionalFormatting>
  <conditionalFormatting sqref="K27:K28">
    <cfRule type="dataBar" priority="98">
      <dataBar>
        <cfvo type="min"/>
        <cfvo type="max"/>
        <color rgb="FF008AEF"/>
      </dataBar>
      <extLst>
        <ext xmlns:x14="http://schemas.microsoft.com/office/spreadsheetml/2009/9/main" uri="{B025F937-C7B1-47D3-B67F-A62EFF666E3E}">
          <x14:id>{ADD22070-2604-419F-986E-15BD61B1C19F}</x14:id>
        </ext>
      </extLst>
    </cfRule>
  </conditionalFormatting>
  <conditionalFormatting sqref="AQ27:AQ28">
    <cfRule type="dataBar" priority="97">
      <dataBar>
        <cfvo type="min"/>
        <cfvo type="max"/>
        <color rgb="FFFF555A"/>
      </dataBar>
      <extLst>
        <ext xmlns:x14="http://schemas.microsoft.com/office/spreadsheetml/2009/9/main" uri="{B025F937-C7B1-47D3-B67F-A62EFF666E3E}">
          <x14:id>{96FCE190-2CCA-4C36-9F19-E3C940E367A9}</x14:id>
        </ext>
      </extLst>
    </cfRule>
  </conditionalFormatting>
  <conditionalFormatting sqref="AQ27:AQ28">
    <cfRule type="dataBar" priority="96">
      <dataBar>
        <cfvo type="min"/>
        <cfvo type="max"/>
        <color rgb="FFFF555A"/>
      </dataBar>
      <extLst>
        <ext xmlns:x14="http://schemas.microsoft.com/office/spreadsheetml/2009/9/main" uri="{B025F937-C7B1-47D3-B67F-A62EFF666E3E}">
          <x14:id>{6D6513EE-26B4-44BD-B5B7-D70F33640852}</x14:id>
        </ext>
      </extLst>
    </cfRule>
  </conditionalFormatting>
  <conditionalFormatting sqref="AQ27:AQ28">
    <cfRule type="dataBar" priority="95">
      <dataBar>
        <cfvo type="min"/>
        <cfvo type="max"/>
        <color rgb="FFFF555A"/>
      </dataBar>
      <extLst>
        <ext xmlns:x14="http://schemas.microsoft.com/office/spreadsheetml/2009/9/main" uri="{B025F937-C7B1-47D3-B67F-A62EFF666E3E}">
          <x14:id>{F52DE53A-1026-4AF3-94C6-623E926A9892}</x14:id>
        </ext>
      </extLst>
    </cfRule>
  </conditionalFormatting>
  <conditionalFormatting sqref="AA27:AA28">
    <cfRule type="dataBar" priority="94">
      <dataBar>
        <cfvo type="min"/>
        <cfvo type="max"/>
        <color rgb="FFD6007B"/>
      </dataBar>
      <extLst>
        <ext xmlns:x14="http://schemas.microsoft.com/office/spreadsheetml/2009/9/main" uri="{B025F937-C7B1-47D3-B67F-A62EFF666E3E}">
          <x14:id>{E7E86788-CF07-4645-9121-974C277D67EC}</x14:id>
        </ext>
      </extLst>
    </cfRule>
  </conditionalFormatting>
  <conditionalFormatting sqref="AA27:AA28">
    <cfRule type="dataBar" priority="93">
      <dataBar>
        <cfvo type="min"/>
        <cfvo type="max"/>
        <color rgb="FFD6007B"/>
      </dataBar>
      <extLst>
        <ext xmlns:x14="http://schemas.microsoft.com/office/spreadsheetml/2009/9/main" uri="{B025F937-C7B1-47D3-B67F-A62EFF666E3E}">
          <x14:id>{AA128984-54CA-4FC0-9238-74262129FD1B}</x14:id>
        </ext>
      </extLst>
    </cfRule>
  </conditionalFormatting>
  <conditionalFormatting sqref="AA27:AA28">
    <cfRule type="dataBar" priority="92">
      <dataBar>
        <cfvo type="min"/>
        <cfvo type="max"/>
        <color rgb="FFD6007B"/>
      </dataBar>
      <extLst>
        <ext xmlns:x14="http://schemas.microsoft.com/office/spreadsheetml/2009/9/main" uri="{B025F937-C7B1-47D3-B67F-A62EFF666E3E}">
          <x14:id>{216FDC54-E182-42BD-980E-B31C4FD54614}</x14:id>
        </ext>
      </extLst>
    </cfRule>
  </conditionalFormatting>
  <conditionalFormatting sqref="BB27:BB28">
    <cfRule type="dataBar" priority="91">
      <dataBar>
        <cfvo type="min"/>
        <cfvo type="max"/>
        <color rgb="FF63C384"/>
      </dataBar>
      <extLst>
        <ext xmlns:x14="http://schemas.microsoft.com/office/spreadsheetml/2009/9/main" uri="{B025F937-C7B1-47D3-B67F-A62EFF666E3E}">
          <x14:id>{F1224FCF-C2B4-485E-9AA8-12F19B361560}</x14:id>
        </ext>
      </extLst>
    </cfRule>
  </conditionalFormatting>
  <conditionalFormatting sqref="BB27:BB28">
    <cfRule type="dataBar" priority="90">
      <dataBar>
        <cfvo type="min"/>
        <cfvo type="max"/>
        <color rgb="FF63C384"/>
      </dataBar>
      <extLst>
        <ext xmlns:x14="http://schemas.microsoft.com/office/spreadsheetml/2009/9/main" uri="{B025F937-C7B1-47D3-B67F-A62EFF666E3E}">
          <x14:id>{CA400212-B94E-4FAB-B905-318ED7784781}</x14:id>
        </ext>
      </extLst>
    </cfRule>
  </conditionalFormatting>
  <conditionalFormatting sqref="BB27:BB28">
    <cfRule type="dataBar" priority="89">
      <dataBar>
        <cfvo type="min"/>
        <cfvo type="max"/>
        <color rgb="FF63C384"/>
      </dataBar>
      <extLst>
        <ext xmlns:x14="http://schemas.microsoft.com/office/spreadsheetml/2009/9/main" uri="{B025F937-C7B1-47D3-B67F-A62EFF666E3E}">
          <x14:id>{C93BA6F8-D41A-49C9-BD10-6B3FD0C2B747}</x14:id>
        </ext>
      </extLst>
    </cfRule>
  </conditionalFormatting>
  <conditionalFormatting sqref="C35:K35 C38">
    <cfRule type="dataBar" priority="88">
      <dataBar>
        <cfvo type="min"/>
        <cfvo type="max"/>
        <color rgb="FF63C384"/>
      </dataBar>
      <extLst>
        <ext xmlns:x14="http://schemas.microsoft.com/office/spreadsheetml/2009/9/main" uri="{B025F937-C7B1-47D3-B67F-A62EFF666E3E}">
          <x14:id>{6BE1CEB4-2D36-4D3A-9C58-3FD8CABBEEAC}</x14:id>
        </ext>
      </extLst>
    </cfRule>
  </conditionalFormatting>
  <conditionalFormatting sqref="K35">
    <cfRule type="dataBar" priority="87">
      <dataBar>
        <cfvo type="min"/>
        <cfvo type="max"/>
        <color rgb="FF008AEF"/>
      </dataBar>
      <extLst>
        <ext xmlns:x14="http://schemas.microsoft.com/office/spreadsheetml/2009/9/main" uri="{B025F937-C7B1-47D3-B67F-A62EFF666E3E}">
          <x14:id>{A085C820-563E-44AE-BDD1-1E7EECA2D9B1}</x14:id>
        </ext>
      </extLst>
    </cfRule>
  </conditionalFormatting>
  <conditionalFormatting sqref="K35">
    <cfRule type="dataBar" priority="86">
      <dataBar>
        <cfvo type="min"/>
        <cfvo type="max"/>
        <color rgb="FF008AEF"/>
      </dataBar>
      <extLst>
        <ext xmlns:x14="http://schemas.microsoft.com/office/spreadsheetml/2009/9/main" uri="{B025F937-C7B1-47D3-B67F-A62EFF666E3E}">
          <x14:id>{D8290BBF-79BF-4126-B0AD-F72A4CD1B9A5}</x14:id>
        </ext>
      </extLst>
    </cfRule>
  </conditionalFormatting>
  <conditionalFormatting sqref="AA35">
    <cfRule type="dataBar" priority="85">
      <dataBar>
        <cfvo type="min"/>
        <cfvo type="max"/>
        <color rgb="FFD6007B"/>
      </dataBar>
      <extLst>
        <ext xmlns:x14="http://schemas.microsoft.com/office/spreadsheetml/2009/9/main" uri="{B025F937-C7B1-47D3-B67F-A62EFF666E3E}">
          <x14:id>{10B2D4ED-358A-404C-BE1E-AAA40F4B05A2}</x14:id>
        </ext>
      </extLst>
    </cfRule>
  </conditionalFormatting>
  <conditionalFormatting sqref="AA35">
    <cfRule type="dataBar" priority="84">
      <dataBar>
        <cfvo type="min"/>
        <cfvo type="max"/>
        <color rgb="FFD6007B"/>
      </dataBar>
      <extLst>
        <ext xmlns:x14="http://schemas.microsoft.com/office/spreadsheetml/2009/9/main" uri="{B025F937-C7B1-47D3-B67F-A62EFF666E3E}">
          <x14:id>{857E507B-0323-4771-B17E-7A86E640E578}</x14:id>
        </ext>
      </extLst>
    </cfRule>
  </conditionalFormatting>
  <conditionalFormatting sqref="AA35">
    <cfRule type="dataBar" priority="83">
      <dataBar>
        <cfvo type="min"/>
        <cfvo type="max"/>
        <color rgb="FFD6007B"/>
      </dataBar>
      <extLst>
        <ext xmlns:x14="http://schemas.microsoft.com/office/spreadsheetml/2009/9/main" uri="{B025F937-C7B1-47D3-B67F-A62EFF666E3E}">
          <x14:id>{197EAF1E-E3BA-48C7-B2DC-1A4C78EEDA6C}</x14:id>
        </ext>
      </extLst>
    </cfRule>
  </conditionalFormatting>
  <conditionalFormatting sqref="AQ35">
    <cfRule type="dataBar" priority="82">
      <dataBar>
        <cfvo type="min"/>
        <cfvo type="max"/>
        <color rgb="FFFF555A"/>
      </dataBar>
      <extLst>
        <ext xmlns:x14="http://schemas.microsoft.com/office/spreadsheetml/2009/9/main" uri="{B025F937-C7B1-47D3-B67F-A62EFF666E3E}">
          <x14:id>{3294216C-466D-417D-9CD2-61A6A371A507}</x14:id>
        </ext>
      </extLst>
    </cfRule>
  </conditionalFormatting>
  <conditionalFormatting sqref="AQ35">
    <cfRule type="dataBar" priority="81">
      <dataBar>
        <cfvo type="min"/>
        <cfvo type="max"/>
        <color rgb="FFFF555A"/>
      </dataBar>
      <extLst>
        <ext xmlns:x14="http://schemas.microsoft.com/office/spreadsheetml/2009/9/main" uri="{B025F937-C7B1-47D3-B67F-A62EFF666E3E}">
          <x14:id>{09853A0E-C4A7-43DA-8516-8CB749791221}</x14:id>
        </ext>
      </extLst>
    </cfRule>
  </conditionalFormatting>
  <conditionalFormatting sqref="AQ35">
    <cfRule type="dataBar" priority="80">
      <dataBar>
        <cfvo type="min"/>
        <cfvo type="max"/>
        <color rgb="FFFF555A"/>
      </dataBar>
      <extLst>
        <ext xmlns:x14="http://schemas.microsoft.com/office/spreadsheetml/2009/9/main" uri="{B025F937-C7B1-47D3-B67F-A62EFF666E3E}">
          <x14:id>{90F6301C-FD5C-4C6E-883E-45D2508BC444}</x14:id>
        </ext>
      </extLst>
    </cfRule>
  </conditionalFormatting>
  <conditionalFormatting sqref="BB35">
    <cfRule type="dataBar" priority="79">
      <dataBar>
        <cfvo type="min"/>
        <cfvo type="max"/>
        <color rgb="FF63C384"/>
      </dataBar>
      <extLst>
        <ext xmlns:x14="http://schemas.microsoft.com/office/spreadsheetml/2009/9/main" uri="{B025F937-C7B1-47D3-B67F-A62EFF666E3E}">
          <x14:id>{99A0284C-2D0B-4241-82DF-2570C93FA405}</x14:id>
        </ext>
      </extLst>
    </cfRule>
  </conditionalFormatting>
  <conditionalFormatting sqref="BB35">
    <cfRule type="dataBar" priority="78">
      <dataBar>
        <cfvo type="min"/>
        <cfvo type="max"/>
        <color rgb="FF63C384"/>
      </dataBar>
      <extLst>
        <ext xmlns:x14="http://schemas.microsoft.com/office/spreadsheetml/2009/9/main" uri="{B025F937-C7B1-47D3-B67F-A62EFF666E3E}">
          <x14:id>{5209157E-1707-472E-9D76-0DE7E3E48CE2}</x14:id>
        </ext>
      </extLst>
    </cfRule>
  </conditionalFormatting>
  <conditionalFormatting sqref="BB35">
    <cfRule type="dataBar" priority="77">
      <dataBar>
        <cfvo type="min"/>
        <cfvo type="max"/>
        <color rgb="FF63C384"/>
      </dataBar>
      <extLst>
        <ext xmlns:x14="http://schemas.microsoft.com/office/spreadsheetml/2009/9/main" uri="{B025F937-C7B1-47D3-B67F-A62EFF666E3E}">
          <x14:id>{682EA650-4CCE-492E-AE5A-E918DAC1B4EF}</x14:id>
        </ext>
      </extLst>
    </cfRule>
  </conditionalFormatting>
  <conditionalFormatting sqref="K13:K20">
    <cfRule type="dataBar" priority="74">
      <dataBar>
        <cfvo type="min"/>
        <cfvo type="max"/>
        <color rgb="FF008AEF"/>
      </dataBar>
      <extLst>
        <ext xmlns:x14="http://schemas.microsoft.com/office/spreadsheetml/2009/9/main" uri="{B025F937-C7B1-47D3-B67F-A62EFF666E3E}">
          <x14:id>{5775AD4D-7CEC-4C41-B71D-EC4CD7EF28AD}</x14:id>
        </ext>
      </extLst>
    </cfRule>
  </conditionalFormatting>
  <conditionalFormatting sqref="K21:K28">
    <cfRule type="dataBar" priority="73">
      <dataBar>
        <cfvo type="min"/>
        <cfvo type="max"/>
        <color rgb="FF008AEF"/>
      </dataBar>
      <extLst>
        <ext xmlns:x14="http://schemas.microsoft.com/office/spreadsheetml/2009/9/main" uri="{B025F937-C7B1-47D3-B67F-A62EFF666E3E}">
          <x14:id>{E6972E7F-08E6-4D4D-B584-3CE55B3CD38A}</x14:id>
        </ext>
      </extLst>
    </cfRule>
  </conditionalFormatting>
  <conditionalFormatting sqref="K29:K35">
    <cfRule type="dataBar" priority="72">
      <dataBar>
        <cfvo type="min"/>
        <cfvo type="max"/>
        <color rgb="FF008AEF"/>
      </dataBar>
      <extLst>
        <ext xmlns:x14="http://schemas.microsoft.com/office/spreadsheetml/2009/9/main" uri="{B025F937-C7B1-47D3-B67F-A62EFF666E3E}">
          <x14:id>{7A140484-3551-4BDC-B9EA-7590A8888424}</x14:id>
        </ext>
      </extLst>
    </cfRule>
  </conditionalFormatting>
  <conditionalFormatting sqref="AA21:AA28">
    <cfRule type="dataBar" priority="69">
      <dataBar>
        <cfvo type="min"/>
        <cfvo type="max"/>
        <color rgb="FFD6007B"/>
      </dataBar>
      <extLst>
        <ext xmlns:x14="http://schemas.microsoft.com/office/spreadsheetml/2009/9/main" uri="{B025F937-C7B1-47D3-B67F-A62EFF666E3E}">
          <x14:id>{F6021C1C-7539-4F2E-AE74-7E40D49A63EB}</x14:id>
        </ext>
      </extLst>
    </cfRule>
  </conditionalFormatting>
  <conditionalFormatting sqref="AA29:AA35">
    <cfRule type="dataBar" priority="68">
      <dataBar>
        <cfvo type="min"/>
        <cfvo type="max"/>
        <color rgb="FFD6007B"/>
      </dataBar>
      <extLst>
        <ext xmlns:x14="http://schemas.microsoft.com/office/spreadsheetml/2009/9/main" uri="{B025F937-C7B1-47D3-B67F-A62EFF666E3E}">
          <x14:id>{CE070044-90C2-4255-BFB3-903A20299FD4}</x14:id>
        </ext>
      </extLst>
    </cfRule>
  </conditionalFormatting>
  <conditionalFormatting sqref="AQ13:AQ20">
    <cfRule type="dataBar" priority="66">
      <dataBar>
        <cfvo type="min"/>
        <cfvo type="max"/>
        <color rgb="FFFF555A"/>
      </dataBar>
      <extLst>
        <ext xmlns:x14="http://schemas.microsoft.com/office/spreadsheetml/2009/9/main" uri="{B025F937-C7B1-47D3-B67F-A62EFF666E3E}">
          <x14:id>{177D810B-84E3-49BF-8F1B-DF377A43CB42}</x14:id>
        </ext>
      </extLst>
    </cfRule>
  </conditionalFormatting>
  <conditionalFormatting sqref="AQ21:AQ28">
    <cfRule type="dataBar" priority="65">
      <dataBar>
        <cfvo type="min"/>
        <cfvo type="max"/>
        <color rgb="FFFF555A"/>
      </dataBar>
      <extLst>
        <ext xmlns:x14="http://schemas.microsoft.com/office/spreadsheetml/2009/9/main" uri="{B025F937-C7B1-47D3-B67F-A62EFF666E3E}">
          <x14:id>{9A2413DA-BFB3-4E92-8875-59695FD38691}</x14:id>
        </ext>
      </extLst>
    </cfRule>
  </conditionalFormatting>
  <conditionalFormatting sqref="AQ29:AQ35">
    <cfRule type="dataBar" priority="64">
      <dataBar>
        <cfvo type="min"/>
        <cfvo type="max"/>
        <color rgb="FFFF555A"/>
      </dataBar>
      <extLst>
        <ext xmlns:x14="http://schemas.microsoft.com/office/spreadsheetml/2009/9/main" uri="{B025F937-C7B1-47D3-B67F-A62EFF666E3E}">
          <x14:id>{2C6DC9A4-9F31-487A-A0C5-8A9767C059E4}</x14:id>
        </ext>
      </extLst>
    </cfRule>
  </conditionalFormatting>
  <conditionalFormatting sqref="BB13:BB20">
    <cfRule type="dataBar" priority="62">
      <dataBar>
        <cfvo type="min"/>
        <cfvo type="max"/>
        <color rgb="FF63C384"/>
      </dataBar>
      <extLst>
        <ext xmlns:x14="http://schemas.microsoft.com/office/spreadsheetml/2009/9/main" uri="{B025F937-C7B1-47D3-B67F-A62EFF666E3E}">
          <x14:id>{1C61CBE2-3DE1-4F34-ADB9-2FF827DD6702}</x14:id>
        </ext>
      </extLst>
    </cfRule>
  </conditionalFormatting>
  <conditionalFormatting sqref="BB21:BB28">
    <cfRule type="dataBar" priority="61">
      <dataBar>
        <cfvo type="min"/>
        <cfvo type="max"/>
        <color rgb="FF63C384"/>
      </dataBar>
      <extLst>
        <ext xmlns:x14="http://schemas.microsoft.com/office/spreadsheetml/2009/9/main" uri="{B025F937-C7B1-47D3-B67F-A62EFF666E3E}">
          <x14:id>{2945EDA2-D179-446D-A392-46A324A269DB}</x14:id>
        </ext>
      </extLst>
    </cfRule>
  </conditionalFormatting>
  <conditionalFormatting sqref="BB29:BB35">
    <cfRule type="dataBar" priority="60">
      <dataBar>
        <cfvo type="min"/>
        <cfvo type="max"/>
        <color rgb="FF63C384"/>
      </dataBar>
      <extLst>
        <ext xmlns:x14="http://schemas.microsoft.com/office/spreadsheetml/2009/9/main" uri="{B025F937-C7B1-47D3-B67F-A62EFF666E3E}">
          <x14:id>{F89560C0-0D5A-44B2-8936-3F05AAFC5E93}</x14:id>
        </ext>
      </extLst>
    </cfRule>
  </conditionalFormatting>
  <conditionalFormatting sqref="AA12">
    <cfRule type="dataBar" priority="43">
      <dataBar>
        <cfvo type="min"/>
        <cfvo type="max"/>
        <color rgb="FF63C384"/>
      </dataBar>
      <extLst>
        <ext xmlns:x14="http://schemas.microsoft.com/office/spreadsheetml/2009/9/main" uri="{B025F937-C7B1-47D3-B67F-A62EFF666E3E}">
          <x14:id>{6D7EFB5C-DE96-4C31-B254-804B33133EE5}</x14:id>
        </ext>
      </extLst>
    </cfRule>
  </conditionalFormatting>
  <conditionalFormatting sqref="AA12">
    <cfRule type="dataBar" priority="41">
      <dataBar>
        <cfvo type="min"/>
        <cfvo type="max"/>
        <color rgb="FF008AEF"/>
      </dataBar>
      <extLst>
        <ext xmlns:x14="http://schemas.microsoft.com/office/spreadsheetml/2009/9/main" uri="{B025F937-C7B1-47D3-B67F-A62EFF666E3E}">
          <x14:id>{56A7BB1E-8605-47C0-8814-226FFCFA8CF8}</x14:id>
        </ext>
      </extLst>
    </cfRule>
  </conditionalFormatting>
  <conditionalFormatting sqref="AA12">
    <cfRule type="dataBar" priority="42">
      <dataBar>
        <cfvo type="min"/>
        <cfvo type="max"/>
        <color rgb="FF008AEF"/>
      </dataBar>
      <extLst>
        <ext xmlns:x14="http://schemas.microsoft.com/office/spreadsheetml/2009/9/main" uri="{B025F937-C7B1-47D3-B67F-A62EFF666E3E}">
          <x14:id>{49D55C21-5956-44C1-8217-08B226C55DA3}</x14:id>
        </ext>
      </extLst>
    </cfRule>
  </conditionalFormatting>
  <conditionalFormatting sqref="K29:K34 K1:K26 K36:K37 K46:K1048576">
    <cfRule type="dataBar" priority="262">
      <dataBar>
        <cfvo type="min"/>
        <cfvo type="max"/>
        <color rgb="FF008AEF"/>
      </dataBar>
      <extLst>
        <ext xmlns:x14="http://schemas.microsoft.com/office/spreadsheetml/2009/9/main" uri="{B025F937-C7B1-47D3-B67F-A62EFF666E3E}">
          <x14:id>{9A0D0540-6D6B-4044-948B-92CB3C9B8ABD}</x14:id>
        </ext>
      </extLst>
    </cfRule>
  </conditionalFormatting>
  <conditionalFormatting sqref="AA29:AA34 AA21:AA26 AA1:AA11 AA36:AA37 AA13:AA18 AA46:AA1048576">
    <cfRule type="dataBar" priority="267">
      <dataBar>
        <cfvo type="min"/>
        <cfvo type="max"/>
        <color rgb="FFD6007B"/>
      </dataBar>
      <extLst>
        <ext xmlns:x14="http://schemas.microsoft.com/office/spreadsheetml/2009/9/main" uri="{B025F937-C7B1-47D3-B67F-A62EFF666E3E}">
          <x14:id>{DD5D78C3-4D8A-4C39-A12D-1B8C3C48260E}</x14:id>
        </ext>
      </extLst>
    </cfRule>
  </conditionalFormatting>
  <conditionalFormatting sqref="AQ29:AQ34 AQ21:AQ26 AQ1:AQ18 AQ36:AQ37 AQ46:AQ1048576">
    <cfRule type="dataBar" priority="274">
      <dataBar>
        <cfvo type="min"/>
        <cfvo type="max"/>
        <color rgb="FFFF555A"/>
      </dataBar>
      <extLst>
        <ext xmlns:x14="http://schemas.microsoft.com/office/spreadsheetml/2009/9/main" uri="{B025F937-C7B1-47D3-B67F-A62EFF666E3E}">
          <x14:id>{2B7A763F-40F9-48D2-A5AE-D7E289093305}</x14:id>
        </ext>
      </extLst>
    </cfRule>
  </conditionalFormatting>
  <conditionalFormatting sqref="BB29:BB34 BB21:BB26 BB1:BB18 BB36:BB37 BB46:BB1048576">
    <cfRule type="dataBar" priority="280">
      <dataBar>
        <cfvo type="min"/>
        <cfvo type="max"/>
        <color rgb="FF63C384"/>
      </dataBar>
      <extLst>
        <ext xmlns:x14="http://schemas.microsoft.com/office/spreadsheetml/2009/9/main" uri="{B025F937-C7B1-47D3-B67F-A62EFF666E3E}">
          <x14:id>{CD04D207-13A1-4673-A3AC-05B176EE57EA}</x14:id>
        </ext>
      </extLst>
    </cfRule>
  </conditionalFormatting>
  <conditionalFormatting sqref="AQ29:AQ34 AQ1:AQ26 AQ36:AQ37 AQ46:AQ1048576">
    <cfRule type="dataBar" priority="286">
      <dataBar>
        <cfvo type="min"/>
        <cfvo type="max"/>
        <color rgb="FFFF555A"/>
      </dataBar>
      <extLst>
        <ext xmlns:x14="http://schemas.microsoft.com/office/spreadsheetml/2009/9/main" uri="{B025F937-C7B1-47D3-B67F-A62EFF666E3E}">
          <x14:id>{B2F42C26-8256-42F2-A0DA-4C136F2EBE7F}</x14:id>
        </ext>
      </extLst>
    </cfRule>
  </conditionalFormatting>
  <conditionalFormatting sqref="BB29:BB34 BB1:BB26 BB36:BB37 BB46:BB1048576">
    <cfRule type="dataBar" priority="291">
      <dataBar>
        <cfvo type="min"/>
        <cfvo type="max"/>
        <color rgb="FF63C384"/>
      </dataBar>
      <extLst>
        <ext xmlns:x14="http://schemas.microsoft.com/office/spreadsheetml/2009/9/main" uri="{B025F937-C7B1-47D3-B67F-A62EFF666E3E}">
          <x14:id>{706F3F9E-FEE1-4321-B50C-2415CD9113A0}</x14:id>
        </ext>
      </extLst>
    </cfRule>
  </conditionalFormatting>
  <conditionalFormatting sqref="C45:K45">
    <cfRule type="dataBar" priority="27">
      <dataBar>
        <cfvo type="min"/>
        <cfvo type="max"/>
        <color rgb="FF63C384"/>
      </dataBar>
      <extLst>
        <ext xmlns:x14="http://schemas.microsoft.com/office/spreadsheetml/2009/9/main" uri="{B025F937-C7B1-47D3-B67F-A62EFF666E3E}">
          <x14:id>{7B3110AB-1D37-4C5C-A672-40CEFBB54030}</x14:id>
        </ext>
      </extLst>
    </cfRule>
  </conditionalFormatting>
  <conditionalFormatting sqref="K45">
    <cfRule type="dataBar" priority="26">
      <dataBar>
        <cfvo type="min"/>
        <cfvo type="max"/>
        <color rgb="FF008AEF"/>
      </dataBar>
      <extLst>
        <ext xmlns:x14="http://schemas.microsoft.com/office/spreadsheetml/2009/9/main" uri="{B025F937-C7B1-47D3-B67F-A62EFF666E3E}">
          <x14:id>{E1981A2C-AC06-45FE-B200-70E30B05A28E}</x14:id>
        </ext>
      </extLst>
    </cfRule>
  </conditionalFormatting>
  <conditionalFormatting sqref="K45">
    <cfRule type="dataBar" priority="25">
      <dataBar>
        <cfvo type="min"/>
        <cfvo type="max"/>
        <color rgb="FF008AEF"/>
      </dataBar>
      <extLst>
        <ext xmlns:x14="http://schemas.microsoft.com/office/spreadsheetml/2009/9/main" uri="{B025F937-C7B1-47D3-B67F-A62EFF666E3E}">
          <x14:id>{FDE91DD3-88A4-4891-89AE-D2EBDDD458EA}</x14:id>
        </ext>
      </extLst>
    </cfRule>
  </conditionalFormatting>
  <conditionalFormatting sqref="K39:K45">
    <cfRule type="dataBar" priority="24">
      <dataBar>
        <cfvo type="min"/>
        <cfvo type="max"/>
        <color rgb="FF008AEF"/>
      </dataBar>
      <extLst>
        <ext xmlns:x14="http://schemas.microsoft.com/office/spreadsheetml/2009/9/main" uri="{B025F937-C7B1-47D3-B67F-A62EFF666E3E}">
          <x14:id>{903910CA-9AEB-4861-A45F-1610FE7D82DE}</x14:id>
        </ext>
      </extLst>
    </cfRule>
  </conditionalFormatting>
  <conditionalFormatting sqref="K39:K44">
    <cfRule type="dataBar" priority="28">
      <dataBar>
        <cfvo type="min"/>
        <cfvo type="max"/>
        <color rgb="FF008AEF"/>
      </dataBar>
      <extLst>
        <ext xmlns:x14="http://schemas.microsoft.com/office/spreadsheetml/2009/9/main" uri="{B025F937-C7B1-47D3-B67F-A62EFF666E3E}">
          <x14:id>{8D31CD69-7C1C-41CA-8469-9E56753A4EAC}</x14:id>
        </ext>
      </extLst>
    </cfRule>
  </conditionalFormatting>
  <conditionalFormatting sqref="AA45">
    <cfRule type="dataBar" priority="22">
      <dataBar>
        <cfvo type="min"/>
        <cfvo type="max"/>
        <color rgb="FFD6007B"/>
      </dataBar>
      <extLst>
        <ext xmlns:x14="http://schemas.microsoft.com/office/spreadsheetml/2009/9/main" uri="{B025F937-C7B1-47D3-B67F-A62EFF666E3E}">
          <x14:id>{66B446EA-3E61-4A1F-A2BC-003D5C8CB303}</x14:id>
        </ext>
      </extLst>
    </cfRule>
  </conditionalFormatting>
  <conditionalFormatting sqref="AA45">
    <cfRule type="dataBar" priority="21">
      <dataBar>
        <cfvo type="min"/>
        <cfvo type="max"/>
        <color rgb="FFD6007B"/>
      </dataBar>
      <extLst>
        <ext xmlns:x14="http://schemas.microsoft.com/office/spreadsheetml/2009/9/main" uri="{B025F937-C7B1-47D3-B67F-A62EFF666E3E}">
          <x14:id>{A9B93385-9B87-44BC-B471-714BD1936365}</x14:id>
        </ext>
      </extLst>
    </cfRule>
  </conditionalFormatting>
  <conditionalFormatting sqref="AA45">
    <cfRule type="dataBar" priority="20">
      <dataBar>
        <cfvo type="min"/>
        <cfvo type="max"/>
        <color rgb="FFD6007B"/>
      </dataBar>
      <extLst>
        <ext xmlns:x14="http://schemas.microsoft.com/office/spreadsheetml/2009/9/main" uri="{B025F937-C7B1-47D3-B67F-A62EFF666E3E}">
          <x14:id>{FDBBDFED-B0A4-41BD-B260-BCE849110229}</x14:id>
        </ext>
      </extLst>
    </cfRule>
  </conditionalFormatting>
  <conditionalFormatting sqref="AA39:AA45">
    <cfRule type="dataBar" priority="19">
      <dataBar>
        <cfvo type="min"/>
        <cfvo type="max"/>
        <color rgb="FFD6007B"/>
      </dataBar>
      <extLst>
        <ext xmlns:x14="http://schemas.microsoft.com/office/spreadsheetml/2009/9/main" uri="{B025F937-C7B1-47D3-B67F-A62EFF666E3E}">
          <x14:id>{505FB5F1-A7CB-4F50-87A7-14B045A551A5}</x14:id>
        </ext>
      </extLst>
    </cfRule>
  </conditionalFormatting>
  <conditionalFormatting sqref="AA39:AA44">
    <cfRule type="dataBar" priority="23">
      <dataBar>
        <cfvo type="min"/>
        <cfvo type="max"/>
        <color rgb="FFD6007B"/>
      </dataBar>
      <extLst>
        <ext xmlns:x14="http://schemas.microsoft.com/office/spreadsheetml/2009/9/main" uri="{B025F937-C7B1-47D3-B67F-A62EFF666E3E}">
          <x14:id>{7687E6D6-9C76-4042-A535-CF729E6BB4D1}</x14:id>
        </ext>
      </extLst>
    </cfRule>
  </conditionalFormatting>
  <conditionalFormatting sqref="AQ45">
    <cfRule type="dataBar" priority="16">
      <dataBar>
        <cfvo type="min"/>
        <cfvo type="max"/>
        <color rgb="FFFF555A"/>
      </dataBar>
      <extLst>
        <ext xmlns:x14="http://schemas.microsoft.com/office/spreadsheetml/2009/9/main" uri="{B025F937-C7B1-47D3-B67F-A62EFF666E3E}">
          <x14:id>{12EC79AA-C91D-4242-A1A8-58DCC8ED5B7A}</x14:id>
        </ext>
      </extLst>
    </cfRule>
  </conditionalFormatting>
  <conditionalFormatting sqref="AQ45">
    <cfRule type="dataBar" priority="15">
      <dataBar>
        <cfvo type="min"/>
        <cfvo type="max"/>
        <color rgb="FFFF555A"/>
      </dataBar>
      <extLst>
        <ext xmlns:x14="http://schemas.microsoft.com/office/spreadsheetml/2009/9/main" uri="{B025F937-C7B1-47D3-B67F-A62EFF666E3E}">
          <x14:id>{F9CD3468-1CFC-4090-86FC-4ED9CFAC2843}</x14:id>
        </ext>
      </extLst>
    </cfRule>
  </conditionalFormatting>
  <conditionalFormatting sqref="AQ45">
    <cfRule type="dataBar" priority="14">
      <dataBar>
        <cfvo type="min"/>
        <cfvo type="max"/>
        <color rgb="FFFF555A"/>
      </dataBar>
      <extLst>
        <ext xmlns:x14="http://schemas.microsoft.com/office/spreadsheetml/2009/9/main" uri="{B025F937-C7B1-47D3-B67F-A62EFF666E3E}">
          <x14:id>{53BBD9F4-2F0B-4479-B984-893FCFA1BE12}</x14:id>
        </ext>
      </extLst>
    </cfRule>
  </conditionalFormatting>
  <conditionalFormatting sqref="AQ39:AQ45">
    <cfRule type="dataBar" priority="13">
      <dataBar>
        <cfvo type="min"/>
        <cfvo type="max"/>
        <color rgb="FFFF555A"/>
      </dataBar>
      <extLst>
        <ext xmlns:x14="http://schemas.microsoft.com/office/spreadsheetml/2009/9/main" uri="{B025F937-C7B1-47D3-B67F-A62EFF666E3E}">
          <x14:id>{FC53A3FA-C041-4410-B873-0A815033D1EB}</x14:id>
        </ext>
      </extLst>
    </cfRule>
  </conditionalFormatting>
  <conditionalFormatting sqref="AQ39:AQ44">
    <cfRule type="dataBar" priority="17">
      <dataBar>
        <cfvo type="min"/>
        <cfvo type="max"/>
        <color rgb="FFFF555A"/>
      </dataBar>
      <extLst>
        <ext xmlns:x14="http://schemas.microsoft.com/office/spreadsheetml/2009/9/main" uri="{B025F937-C7B1-47D3-B67F-A62EFF666E3E}">
          <x14:id>{8B83FCEF-733E-47DA-9ED7-50583AEB6A43}</x14:id>
        </ext>
      </extLst>
    </cfRule>
  </conditionalFormatting>
  <conditionalFormatting sqref="AQ39:AQ44">
    <cfRule type="dataBar" priority="18">
      <dataBar>
        <cfvo type="min"/>
        <cfvo type="max"/>
        <color rgb="FFFF555A"/>
      </dataBar>
      <extLst>
        <ext xmlns:x14="http://schemas.microsoft.com/office/spreadsheetml/2009/9/main" uri="{B025F937-C7B1-47D3-B67F-A62EFF666E3E}">
          <x14:id>{3A857546-F643-4F49-8815-70BA5061B700}</x14:id>
        </ext>
      </extLst>
    </cfRule>
  </conditionalFormatting>
  <conditionalFormatting sqref="BB45">
    <cfRule type="dataBar" priority="10">
      <dataBar>
        <cfvo type="min"/>
        <cfvo type="max"/>
        <color rgb="FF63C384"/>
      </dataBar>
      <extLst>
        <ext xmlns:x14="http://schemas.microsoft.com/office/spreadsheetml/2009/9/main" uri="{B025F937-C7B1-47D3-B67F-A62EFF666E3E}">
          <x14:id>{A2AD4E99-AF85-4676-8CE7-E8898AE8F457}</x14:id>
        </ext>
      </extLst>
    </cfRule>
  </conditionalFormatting>
  <conditionalFormatting sqref="BB45">
    <cfRule type="dataBar" priority="9">
      <dataBar>
        <cfvo type="min"/>
        <cfvo type="max"/>
        <color rgb="FF63C384"/>
      </dataBar>
      <extLst>
        <ext xmlns:x14="http://schemas.microsoft.com/office/spreadsheetml/2009/9/main" uri="{B025F937-C7B1-47D3-B67F-A62EFF666E3E}">
          <x14:id>{3F4DE4D8-32CB-4000-B94B-683BCEB0B428}</x14:id>
        </ext>
      </extLst>
    </cfRule>
  </conditionalFormatting>
  <conditionalFormatting sqref="BB45">
    <cfRule type="dataBar" priority="8">
      <dataBar>
        <cfvo type="min"/>
        <cfvo type="max"/>
        <color rgb="FF63C384"/>
      </dataBar>
      <extLst>
        <ext xmlns:x14="http://schemas.microsoft.com/office/spreadsheetml/2009/9/main" uri="{B025F937-C7B1-47D3-B67F-A62EFF666E3E}">
          <x14:id>{B471FE83-45B6-4855-911C-A8A03FD0A63F}</x14:id>
        </ext>
      </extLst>
    </cfRule>
  </conditionalFormatting>
  <conditionalFormatting sqref="BB39:BB45">
    <cfRule type="dataBar" priority="7">
      <dataBar>
        <cfvo type="min"/>
        <cfvo type="max"/>
        <color rgb="FF63C384"/>
      </dataBar>
      <extLst>
        <ext xmlns:x14="http://schemas.microsoft.com/office/spreadsheetml/2009/9/main" uri="{B025F937-C7B1-47D3-B67F-A62EFF666E3E}">
          <x14:id>{6E724902-8E63-4CFE-87C0-0E64825CA2A7}</x14:id>
        </ext>
      </extLst>
    </cfRule>
  </conditionalFormatting>
  <conditionalFormatting sqref="BB39:BB44">
    <cfRule type="dataBar" priority="11">
      <dataBar>
        <cfvo type="min"/>
        <cfvo type="max"/>
        <color rgb="FF63C384"/>
      </dataBar>
      <extLst>
        <ext xmlns:x14="http://schemas.microsoft.com/office/spreadsheetml/2009/9/main" uri="{B025F937-C7B1-47D3-B67F-A62EFF666E3E}">
          <x14:id>{3AEBAFD1-3162-4378-B473-29DEFDE0BDDA}</x14:id>
        </ext>
      </extLst>
    </cfRule>
  </conditionalFormatting>
  <conditionalFormatting sqref="BB39:BB44">
    <cfRule type="dataBar" priority="12">
      <dataBar>
        <cfvo type="min"/>
        <cfvo type="max"/>
        <color rgb="FF63C384"/>
      </dataBar>
      <extLst>
        <ext xmlns:x14="http://schemas.microsoft.com/office/spreadsheetml/2009/9/main" uri="{B025F937-C7B1-47D3-B67F-A62EFF666E3E}">
          <x14:id>{8A2A588A-D3B1-4EE3-A1EB-5063AA65611E}</x14:id>
        </ext>
      </extLst>
    </cfRule>
  </conditionalFormatting>
  <conditionalFormatting sqref="M38">
    <cfRule type="dataBar" priority="3">
      <dataBar>
        <cfvo type="min"/>
        <cfvo type="max"/>
        <color rgb="FF63C384"/>
      </dataBar>
      <extLst>
        <ext xmlns:x14="http://schemas.microsoft.com/office/spreadsheetml/2009/9/main" uri="{B025F937-C7B1-47D3-B67F-A62EFF666E3E}">
          <x14:id>{10F0C966-687C-4976-90A5-63ED50CA156E}</x14:id>
        </ext>
      </extLst>
    </cfRule>
  </conditionalFormatting>
  <conditionalFormatting sqref="AC38">
    <cfRule type="dataBar" priority="2">
      <dataBar>
        <cfvo type="min"/>
        <cfvo type="max"/>
        <color rgb="FF63C384"/>
      </dataBar>
      <extLst>
        <ext xmlns:x14="http://schemas.microsoft.com/office/spreadsheetml/2009/9/main" uri="{B025F937-C7B1-47D3-B67F-A62EFF666E3E}">
          <x14:id>{B4DDF13D-F009-490D-8A71-189A85E58F1C}</x14:id>
        </ext>
      </extLst>
    </cfRule>
  </conditionalFormatting>
  <conditionalFormatting sqref="AS38">
    <cfRule type="dataBar" priority="1">
      <dataBar>
        <cfvo type="min"/>
        <cfvo type="max"/>
        <color rgb="FF63C384"/>
      </dataBar>
      <extLst>
        <ext xmlns:x14="http://schemas.microsoft.com/office/spreadsheetml/2009/9/main" uri="{B025F937-C7B1-47D3-B67F-A62EFF666E3E}">
          <x14:id>{B156B31A-A646-4D98-BB69-84FCFB87E4F2}</x14:id>
        </ext>
      </extLst>
    </cfRule>
  </conditionalFormatting>
  <hyperlinks>
    <hyperlink ref="A1" r:id="rId1" display="https://dataweb.usitc.gov/trade/search/GenImp/HTS " xr:uid="{213F523A-0DFF-4531-8E71-C5D01F310ED6}"/>
  </hyperlinks>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x14:cfRule type="dataBar" id="{76C6D1BC-BCF5-4630-AEFD-9524617D87A2}">
            <x14:dataBar minLength="0" maxLength="100" border="1" negativeBarBorderColorSameAsPositive="0">
              <x14:cfvo type="autoMin"/>
              <x14:cfvo type="autoMax"/>
              <x14:borderColor rgb="FF63C384"/>
              <x14:negativeFillColor rgb="FFFF0000"/>
              <x14:negativeBorderColor rgb="FFFF0000"/>
              <x14:axisColor rgb="FF000000"/>
            </x14:dataBar>
          </x14:cfRule>
          <xm:sqref>C11:K11 C5:C10 K5:K10 D12:K12</xm:sqref>
        </x14:conditionalFormatting>
        <x14:conditionalFormatting xmlns:xm="http://schemas.microsoft.com/office/excel/2006/main">
          <x14:cfRule type="dataBar" id="{902ED0E9-6BE2-4053-A1FC-C3C741C310B0}">
            <x14:dataBar minLength="0" maxLength="100" border="1" negativeBarBorderColorSameAsPositive="0">
              <x14:cfvo type="autoMin"/>
              <x14:cfvo type="autoMax"/>
              <x14:borderColor rgb="FF008AEF"/>
              <x14:negativeFillColor rgb="FFFF0000"/>
              <x14:negativeBorderColor rgb="FFFF0000"/>
              <x14:axisColor rgb="FF000000"/>
            </x14:dataBar>
          </x14:cfRule>
          <xm:sqref>K5:K12</xm:sqref>
        </x14:conditionalFormatting>
        <x14:conditionalFormatting xmlns:xm="http://schemas.microsoft.com/office/excel/2006/main">
          <x14:cfRule type="dataBar" id="{AD0559D9-2D0E-49C8-8ACE-77F350A11A34}">
            <x14:dataBar minLength="0" maxLength="100" border="1" negativeBarBorderColorSameAsPositive="0">
              <x14:cfvo type="autoMin"/>
              <x14:cfvo type="autoMax"/>
              <x14:borderColor rgb="FFD6007B"/>
              <x14:negativeFillColor rgb="FFFF0000"/>
              <x14:negativeBorderColor rgb="FFFF0000"/>
              <x14:axisColor rgb="FF000000"/>
            </x14:dataBar>
          </x14:cfRule>
          <xm:sqref>AA5:AA11</xm:sqref>
        </x14:conditionalFormatting>
        <x14:conditionalFormatting xmlns:xm="http://schemas.microsoft.com/office/excel/2006/main">
          <x14:cfRule type="dataBar" id="{D8366301-931E-415D-9D3D-34D1946969EE}">
            <x14:dataBar minLength="0" maxLength="100" border="1" negativeBarBorderColorSameAsPositive="0">
              <x14:cfvo type="autoMin"/>
              <x14:cfvo type="autoMax"/>
              <x14:borderColor rgb="FFFF555A"/>
              <x14:negativeFillColor rgb="FFFF0000"/>
              <x14:negativeBorderColor rgb="FFFF0000"/>
              <x14:axisColor rgb="FF000000"/>
            </x14:dataBar>
          </x14:cfRule>
          <xm:sqref>AQ5:AQ12</xm:sqref>
        </x14:conditionalFormatting>
        <x14:conditionalFormatting xmlns:xm="http://schemas.microsoft.com/office/excel/2006/main">
          <x14:cfRule type="dataBar" id="{B8275CF1-2D43-4B01-B7F0-0D68900B3E78}">
            <x14:dataBar minLength="0" maxLength="100" border="1" negativeBarBorderColorSameAsPositive="0">
              <x14:cfvo type="autoMin"/>
              <x14:cfvo type="autoMax"/>
              <x14:borderColor rgb="FF63C384"/>
              <x14:negativeFillColor rgb="FFFF0000"/>
              <x14:negativeBorderColor rgb="FFFF0000"/>
              <x14:axisColor rgb="FF000000"/>
            </x14:dataBar>
          </x14:cfRule>
          <xm:sqref>BB5:BB12</xm:sqref>
        </x14:conditionalFormatting>
        <x14:conditionalFormatting xmlns:xm="http://schemas.microsoft.com/office/excel/2006/main">
          <x14:cfRule type="dataBar" id="{9B42BD7F-1889-4071-9C36-2D0826472873}">
            <x14:dataBar minLength="0" maxLength="100" border="1" negativeBarBorderColorSameAsPositive="0">
              <x14:cfvo type="autoMin"/>
              <x14:cfvo type="autoMax"/>
              <x14:borderColor rgb="FF63C384"/>
              <x14:negativeFillColor rgb="FFFF0000"/>
              <x14:negativeBorderColor rgb="FFFF0000"/>
              <x14:axisColor rgb="FF000000"/>
            </x14:dataBar>
          </x14:cfRule>
          <xm:sqref>C19:K19 D20:K20</xm:sqref>
        </x14:conditionalFormatting>
        <x14:conditionalFormatting xmlns:xm="http://schemas.microsoft.com/office/excel/2006/main">
          <x14:cfRule type="dataBar" id="{E2DA4488-681D-46F5-9331-7966F9DB5841}">
            <x14:dataBar minLength="0" maxLength="100" border="1" negativeBarBorderColorSameAsPositive="0">
              <x14:cfvo type="autoMin"/>
              <x14:cfvo type="autoMax"/>
              <x14:borderColor rgb="FF008AEF"/>
              <x14:negativeFillColor rgb="FFFF0000"/>
              <x14:negativeBorderColor rgb="FFFF0000"/>
              <x14:axisColor rgb="FF000000"/>
            </x14:dataBar>
          </x14:cfRule>
          <xm:sqref>K19:K20</xm:sqref>
        </x14:conditionalFormatting>
        <x14:conditionalFormatting xmlns:xm="http://schemas.microsoft.com/office/excel/2006/main">
          <x14:cfRule type="dataBar" id="{4EA19057-9945-4332-A4E0-7F664421F2EB}">
            <x14:dataBar minLength="0" maxLength="100" border="1" negativeBarBorderColorSameAsPositive="0">
              <x14:cfvo type="autoMin"/>
              <x14:cfvo type="autoMax"/>
              <x14:borderColor rgb="FFD6007B"/>
              <x14:negativeFillColor rgb="FFFF0000"/>
              <x14:negativeBorderColor rgb="FFFF0000"/>
              <x14:axisColor rgb="FF000000"/>
            </x14:dataBar>
          </x14:cfRule>
          <xm:sqref>AA19:AA20</xm:sqref>
        </x14:conditionalFormatting>
        <x14:conditionalFormatting xmlns:xm="http://schemas.microsoft.com/office/excel/2006/main">
          <x14:cfRule type="dataBar" id="{087F6E30-86BF-4BC3-8FB4-492A1A6C91ED}">
            <x14:dataBar minLength="0" maxLength="100" border="1" negativeBarBorderColorSameAsPositive="0">
              <x14:cfvo type="autoMin"/>
              <x14:cfvo type="autoMax"/>
              <x14:borderColor rgb="FFD6007B"/>
              <x14:negativeFillColor rgb="FFFF0000"/>
              <x14:negativeBorderColor rgb="FFFF0000"/>
              <x14:axisColor rgb="FF000000"/>
            </x14:dataBar>
          </x14:cfRule>
          <xm:sqref>AA19:AA20</xm:sqref>
        </x14:conditionalFormatting>
        <x14:conditionalFormatting xmlns:xm="http://schemas.microsoft.com/office/excel/2006/main">
          <x14:cfRule type="dataBar" id="{A7B34759-884E-40DC-8999-DF2F77009C34}">
            <x14:dataBar minLength="0" maxLength="100" border="1" negativeBarBorderColorSameAsPositive="0">
              <x14:cfvo type="autoMin"/>
              <x14:cfvo type="autoMax"/>
              <x14:borderColor rgb="FFD6007B"/>
              <x14:negativeFillColor rgb="FFFF0000"/>
              <x14:negativeBorderColor rgb="FFFF0000"/>
              <x14:axisColor rgb="FF000000"/>
            </x14:dataBar>
          </x14:cfRule>
          <xm:sqref>AA13:AA20</xm:sqref>
        </x14:conditionalFormatting>
        <x14:conditionalFormatting xmlns:xm="http://schemas.microsoft.com/office/excel/2006/main">
          <x14:cfRule type="dataBar" id="{0B9E166B-5418-4019-848F-A6E92A62F6C9}">
            <x14:dataBar minLength="0" maxLength="100" border="1" negativeBarBorderColorSameAsPositive="0">
              <x14:cfvo type="autoMin"/>
              <x14:cfvo type="autoMax"/>
              <x14:borderColor rgb="FFFF555A"/>
              <x14:negativeFillColor rgb="FFFF0000"/>
              <x14:negativeBorderColor rgb="FFFF0000"/>
              <x14:axisColor rgb="FF000000"/>
            </x14:dataBar>
          </x14:cfRule>
          <xm:sqref>AQ19:AQ20</xm:sqref>
        </x14:conditionalFormatting>
        <x14:conditionalFormatting xmlns:xm="http://schemas.microsoft.com/office/excel/2006/main">
          <x14:cfRule type="dataBar" id="{355CF922-3986-4E2C-B63D-E8927CAE3FFA}">
            <x14:dataBar minLength="0" maxLength="100" border="1" negativeBarBorderColorSameAsPositive="0">
              <x14:cfvo type="autoMin"/>
              <x14:cfvo type="autoMax"/>
              <x14:borderColor rgb="FFFF555A"/>
              <x14:negativeFillColor rgb="FFFF0000"/>
              <x14:negativeBorderColor rgb="FFFF0000"/>
              <x14:axisColor rgb="FF000000"/>
            </x14:dataBar>
          </x14:cfRule>
          <xm:sqref>AQ19:AQ20</xm:sqref>
        </x14:conditionalFormatting>
        <x14:conditionalFormatting xmlns:xm="http://schemas.microsoft.com/office/excel/2006/main">
          <x14:cfRule type="dataBar" id="{63E4768E-9B33-4562-80FD-15436DD03C17}">
            <x14:dataBar minLength="0" maxLength="100" border="1" negativeBarBorderColorSameAsPositive="0">
              <x14:cfvo type="autoMin"/>
              <x14:cfvo type="autoMax"/>
              <x14:borderColor rgb="FF63C384"/>
              <x14:negativeFillColor rgb="FFFF0000"/>
              <x14:negativeBorderColor rgb="FFFF0000"/>
              <x14:axisColor rgb="FF000000"/>
            </x14:dataBar>
          </x14:cfRule>
          <xm:sqref>BB19:BB20</xm:sqref>
        </x14:conditionalFormatting>
        <x14:conditionalFormatting xmlns:xm="http://schemas.microsoft.com/office/excel/2006/main">
          <x14:cfRule type="dataBar" id="{A37F9AA6-DE0B-4253-9B87-4B3021834FBD}">
            <x14:dataBar minLength="0" maxLength="100" border="1" negativeBarBorderColorSameAsPositive="0">
              <x14:cfvo type="autoMin"/>
              <x14:cfvo type="autoMax"/>
              <x14:borderColor rgb="FF63C384"/>
              <x14:negativeFillColor rgb="FFFF0000"/>
              <x14:negativeBorderColor rgb="FFFF0000"/>
              <x14:axisColor rgb="FF000000"/>
            </x14:dataBar>
          </x14:cfRule>
          <xm:sqref>BB19:BB20</xm:sqref>
        </x14:conditionalFormatting>
        <x14:conditionalFormatting xmlns:xm="http://schemas.microsoft.com/office/excel/2006/main">
          <x14:cfRule type="dataBar" id="{9F6F5775-06C2-4A06-BA3D-29DC251DBF07}">
            <x14:dataBar minLength="0" maxLength="100" border="1" negativeBarBorderColorSameAsPositive="0">
              <x14:cfvo type="autoMin"/>
              <x14:cfvo type="autoMax"/>
              <x14:borderColor rgb="FF63C384"/>
              <x14:negativeFillColor rgb="FFFF0000"/>
              <x14:negativeBorderColor rgb="FFFF0000"/>
              <x14:axisColor rgb="FF000000"/>
            </x14:dataBar>
          </x14:cfRule>
          <xm:sqref>C27:K27 D28:K28</xm:sqref>
        </x14:conditionalFormatting>
        <x14:conditionalFormatting xmlns:xm="http://schemas.microsoft.com/office/excel/2006/main">
          <x14:cfRule type="dataBar" id="{F30A4456-14E1-45D4-87C8-F8E6E48982AF}">
            <x14:dataBar minLength="0" maxLength="100" border="1" negativeBarBorderColorSameAsPositive="0">
              <x14:cfvo type="autoMin"/>
              <x14:cfvo type="autoMax"/>
              <x14:borderColor rgb="FF008AEF"/>
              <x14:negativeFillColor rgb="FFFF0000"/>
              <x14:negativeBorderColor rgb="FFFF0000"/>
              <x14:axisColor rgb="FF000000"/>
            </x14:dataBar>
          </x14:cfRule>
          <xm:sqref>K27:K28</xm:sqref>
        </x14:conditionalFormatting>
        <x14:conditionalFormatting xmlns:xm="http://schemas.microsoft.com/office/excel/2006/main">
          <x14:cfRule type="dataBar" id="{ADD22070-2604-419F-986E-15BD61B1C19F}">
            <x14:dataBar minLength="0" maxLength="100" border="1" negativeBarBorderColorSameAsPositive="0">
              <x14:cfvo type="autoMin"/>
              <x14:cfvo type="autoMax"/>
              <x14:borderColor rgb="FF008AEF"/>
              <x14:negativeFillColor rgb="FFFF0000"/>
              <x14:negativeBorderColor rgb="FFFF0000"/>
              <x14:axisColor rgb="FF000000"/>
            </x14:dataBar>
          </x14:cfRule>
          <xm:sqref>K27:K28</xm:sqref>
        </x14:conditionalFormatting>
        <x14:conditionalFormatting xmlns:xm="http://schemas.microsoft.com/office/excel/2006/main">
          <x14:cfRule type="dataBar" id="{96FCE190-2CCA-4C36-9F19-E3C940E367A9}">
            <x14:dataBar minLength="0" maxLength="100" border="1" negativeBarBorderColorSameAsPositive="0">
              <x14:cfvo type="autoMin"/>
              <x14:cfvo type="autoMax"/>
              <x14:borderColor rgb="FFFF555A"/>
              <x14:negativeFillColor rgb="FFFF0000"/>
              <x14:negativeBorderColor rgb="FFFF0000"/>
              <x14:axisColor rgb="FF000000"/>
            </x14:dataBar>
          </x14:cfRule>
          <xm:sqref>AQ27:AQ28</xm:sqref>
        </x14:conditionalFormatting>
        <x14:conditionalFormatting xmlns:xm="http://schemas.microsoft.com/office/excel/2006/main">
          <x14:cfRule type="dataBar" id="{6D6513EE-26B4-44BD-B5B7-D70F33640852}">
            <x14:dataBar minLength="0" maxLength="100" border="1" negativeBarBorderColorSameAsPositive="0">
              <x14:cfvo type="autoMin"/>
              <x14:cfvo type="autoMax"/>
              <x14:borderColor rgb="FFFF555A"/>
              <x14:negativeFillColor rgb="FFFF0000"/>
              <x14:negativeBorderColor rgb="FFFF0000"/>
              <x14:axisColor rgb="FF000000"/>
            </x14:dataBar>
          </x14:cfRule>
          <xm:sqref>AQ27:AQ28</xm:sqref>
        </x14:conditionalFormatting>
        <x14:conditionalFormatting xmlns:xm="http://schemas.microsoft.com/office/excel/2006/main">
          <x14:cfRule type="dataBar" id="{F52DE53A-1026-4AF3-94C6-623E926A9892}">
            <x14:dataBar minLength="0" maxLength="100" border="1" negativeBarBorderColorSameAsPositive="0">
              <x14:cfvo type="autoMin"/>
              <x14:cfvo type="autoMax"/>
              <x14:borderColor rgb="FFFF555A"/>
              <x14:negativeFillColor rgb="FFFF0000"/>
              <x14:negativeBorderColor rgb="FFFF0000"/>
              <x14:axisColor rgb="FF000000"/>
            </x14:dataBar>
          </x14:cfRule>
          <xm:sqref>AQ27:AQ28</xm:sqref>
        </x14:conditionalFormatting>
        <x14:conditionalFormatting xmlns:xm="http://schemas.microsoft.com/office/excel/2006/main">
          <x14:cfRule type="dataBar" id="{E7E86788-CF07-4645-9121-974C277D67EC}">
            <x14:dataBar minLength="0" maxLength="100" border="1" negativeBarBorderColorSameAsPositive="0">
              <x14:cfvo type="autoMin"/>
              <x14:cfvo type="autoMax"/>
              <x14:borderColor rgb="FFD6007B"/>
              <x14:negativeFillColor rgb="FFFF0000"/>
              <x14:negativeBorderColor rgb="FFFF0000"/>
              <x14:axisColor rgb="FF000000"/>
            </x14:dataBar>
          </x14:cfRule>
          <xm:sqref>AA27:AA28</xm:sqref>
        </x14:conditionalFormatting>
        <x14:conditionalFormatting xmlns:xm="http://schemas.microsoft.com/office/excel/2006/main">
          <x14:cfRule type="dataBar" id="{AA128984-54CA-4FC0-9238-74262129FD1B}">
            <x14:dataBar minLength="0" maxLength="100" border="1" negativeBarBorderColorSameAsPositive="0">
              <x14:cfvo type="autoMin"/>
              <x14:cfvo type="autoMax"/>
              <x14:borderColor rgb="FFD6007B"/>
              <x14:negativeFillColor rgb="FFFF0000"/>
              <x14:negativeBorderColor rgb="FFFF0000"/>
              <x14:axisColor rgb="FF000000"/>
            </x14:dataBar>
          </x14:cfRule>
          <xm:sqref>AA27:AA28</xm:sqref>
        </x14:conditionalFormatting>
        <x14:conditionalFormatting xmlns:xm="http://schemas.microsoft.com/office/excel/2006/main">
          <x14:cfRule type="dataBar" id="{216FDC54-E182-42BD-980E-B31C4FD54614}">
            <x14:dataBar minLength="0" maxLength="100" border="1" negativeBarBorderColorSameAsPositive="0">
              <x14:cfvo type="autoMin"/>
              <x14:cfvo type="autoMax"/>
              <x14:borderColor rgb="FFD6007B"/>
              <x14:negativeFillColor rgb="FFFF0000"/>
              <x14:negativeBorderColor rgb="FFFF0000"/>
              <x14:axisColor rgb="FF000000"/>
            </x14:dataBar>
          </x14:cfRule>
          <xm:sqref>AA27:AA28</xm:sqref>
        </x14:conditionalFormatting>
        <x14:conditionalFormatting xmlns:xm="http://schemas.microsoft.com/office/excel/2006/main">
          <x14:cfRule type="dataBar" id="{F1224FCF-C2B4-485E-9AA8-12F19B361560}">
            <x14:dataBar minLength="0" maxLength="100" border="1" negativeBarBorderColorSameAsPositive="0">
              <x14:cfvo type="autoMin"/>
              <x14:cfvo type="autoMax"/>
              <x14:borderColor rgb="FF63C384"/>
              <x14:negativeFillColor rgb="FFFF0000"/>
              <x14:negativeBorderColor rgb="FFFF0000"/>
              <x14:axisColor rgb="FF000000"/>
            </x14:dataBar>
          </x14:cfRule>
          <xm:sqref>BB27:BB28</xm:sqref>
        </x14:conditionalFormatting>
        <x14:conditionalFormatting xmlns:xm="http://schemas.microsoft.com/office/excel/2006/main">
          <x14:cfRule type="dataBar" id="{CA400212-B94E-4FAB-B905-318ED7784781}">
            <x14:dataBar minLength="0" maxLength="100" border="1" negativeBarBorderColorSameAsPositive="0">
              <x14:cfvo type="autoMin"/>
              <x14:cfvo type="autoMax"/>
              <x14:borderColor rgb="FF63C384"/>
              <x14:negativeFillColor rgb="FFFF0000"/>
              <x14:negativeBorderColor rgb="FFFF0000"/>
              <x14:axisColor rgb="FF000000"/>
            </x14:dataBar>
          </x14:cfRule>
          <xm:sqref>BB27:BB28</xm:sqref>
        </x14:conditionalFormatting>
        <x14:conditionalFormatting xmlns:xm="http://schemas.microsoft.com/office/excel/2006/main">
          <x14:cfRule type="dataBar" id="{C93BA6F8-D41A-49C9-BD10-6B3FD0C2B747}">
            <x14:dataBar minLength="0" maxLength="100" border="1" negativeBarBorderColorSameAsPositive="0">
              <x14:cfvo type="autoMin"/>
              <x14:cfvo type="autoMax"/>
              <x14:borderColor rgb="FF63C384"/>
              <x14:negativeFillColor rgb="FFFF0000"/>
              <x14:negativeBorderColor rgb="FFFF0000"/>
              <x14:axisColor rgb="FF000000"/>
            </x14:dataBar>
          </x14:cfRule>
          <xm:sqref>BB27:BB28</xm:sqref>
        </x14:conditionalFormatting>
        <x14:conditionalFormatting xmlns:xm="http://schemas.microsoft.com/office/excel/2006/main">
          <x14:cfRule type="dataBar" id="{6BE1CEB4-2D36-4D3A-9C58-3FD8CABBEEAC}">
            <x14:dataBar minLength="0" maxLength="100" border="1" negativeBarBorderColorSameAsPositive="0">
              <x14:cfvo type="autoMin"/>
              <x14:cfvo type="autoMax"/>
              <x14:borderColor rgb="FF63C384"/>
              <x14:negativeFillColor rgb="FFFF0000"/>
              <x14:negativeBorderColor rgb="FFFF0000"/>
              <x14:axisColor rgb="FF000000"/>
            </x14:dataBar>
          </x14:cfRule>
          <xm:sqref>C35:K35 C38</xm:sqref>
        </x14:conditionalFormatting>
        <x14:conditionalFormatting xmlns:xm="http://schemas.microsoft.com/office/excel/2006/main">
          <x14:cfRule type="dataBar" id="{A085C820-563E-44AE-BDD1-1E7EECA2D9B1}">
            <x14:dataBar minLength="0" maxLength="100" border="1" negativeBarBorderColorSameAsPositive="0">
              <x14:cfvo type="autoMin"/>
              <x14:cfvo type="autoMax"/>
              <x14:borderColor rgb="FF008AEF"/>
              <x14:negativeFillColor rgb="FFFF0000"/>
              <x14:negativeBorderColor rgb="FFFF0000"/>
              <x14:axisColor rgb="FF000000"/>
            </x14:dataBar>
          </x14:cfRule>
          <xm:sqref>K35</xm:sqref>
        </x14:conditionalFormatting>
        <x14:conditionalFormatting xmlns:xm="http://schemas.microsoft.com/office/excel/2006/main">
          <x14:cfRule type="dataBar" id="{D8290BBF-79BF-4126-B0AD-F72A4CD1B9A5}">
            <x14:dataBar minLength="0" maxLength="100" border="1" negativeBarBorderColorSameAsPositive="0">
              <x14:cfvo type="autoMin"/>
              <x14:cfvo type="autoMax"/>
              <x14:borderColor rgb="FF008AEF"/>
              <x14:negativeFillColor rgb="FFFF0000"/>
              <x14:negativeBorderColor rgb="FFFF0000"/>
              <x14:axisColor rgb="FF000000"/>
            </x14:dataBar>
          </x14:cfRule>
          <xm:sqref>K35</xm:sqref>
        </x14:conditionalFormatting>
        <x14:conditionalFormatting xmlns:xm="http://schemas.microsoft.com/office/excel/2006/main">
          <x14:cfRule type="dataBar" id="{10B2D4ED-358A-404C-BE1E-AAA40F4B05A2}">
            <x14:dataBar minLength="0" maxLength="100" border="1" negativeBarBorderColorSameAsPositive="0">
              <x14:cfvo type="autoMin"/>
              <x14:cfvo type="autoMax"/>
              <x14:borderColor rgb="FFD6007B"/>
              <x14:negativeFillColor rgb="FFFF0000"/>
              <x14:negativeBorderColor rgb="FFFF0000"/>
              <x14:axisColor rgb="FF000000"/>
            </x14:dataBar>
          </x14:cfRule>
          <xm:sqref>AA35</xm:sqref>
        </x14:conditionalFormatting>
        <x14:conditionalFormatting xmlns:xm="http://schemas.microsoft.com/office/excel/2006/main">
          <x14:cfRule type="dataBar" id="{857E507B-0323-4771-B17E-7A86E640E578}">
            <x14:dataBar minLength="0" maxLength="100" border="1" negativeBarBorderColorSameAsPositive="0">
              <x14:cfvo type="autoMin"/>
              <x14:cfvo type="autoMax"/>
              <x14:borderColor rgb="FFD6007B"/>
              <x14:negativeFillColor rgb="FFFF0000"/>
              <x14:negativeBorderColor rgb="FFFF0000"/>
              <x14:axisColor rgb="FF000000"/>
            </x14:dataBar>
          </x14:cfRule>
          <xm:sqref>AA35</xm:sqref>
        </x14:conditionalFormatting>
        <x14:conditionalFormatting xmlns:xm="http://schemas.microsoft.com/office/excel/2006/main">
          <x14:cfRule type="dataBar" id="{197EAF1E-E3BA-48C7-B2DC-1A4C78EEDA6C}">
            <x14:dataBar minLength="0" maxLength="100" border="1" negativeBarBorderColorSameAsPositive="0">
              <x14:cfvo type="autoMin"/>
              <x14:cfvo type="autoMax"/>
              <x14:borderColor rgb="FFD6007B"/>
              <x14:negativeFillColor rgb="FFFF0000"/>
              <x14:negativeBorderColor rgb="FFFF0000"/>
              <x14:axisColor rgb="FF000000"/>
            </x14:dataBar>
          </x14:cfRule>
          <xm:sqref>AA35</xm:sqref>
        </x14:conditionalFormatting>
        <x14:conditionalFormatting xmlns:xm="http://schemas.microsoft.com/office/excel/2006/main">
          <x14:cfRule type="dataBar" id="{3294216C-466D-417D-9CD2-61A6A371A507}">
            <x14:dataBar minLength="0" maxLength="100" border="1" negativeBarBorderColorSameAsPositive="0">
              <x14:cfvo type="autoMin"/>
              <x14:cfvo type="autoMax"/>
              <x14:borderColor rgb="FFFF555A"/>
              <x14:negativeFillColor rgb="FFFF0000"/>
              <x14:negativeBorderColor rgb="FFFF0000"/>
              <x14:axisColor rgb="FF000000"/>
            </x14:dataBar>
          </x14:cfRule>
          <xm:sqref>AQ35</xm:sqref>
        </x14:conditionalFormatting>
        <x14:conditionalFormatting xmlns:xm="http://schemas.microsoft.com/office/excel/2006/main">
          <x14:cfRule type="dataBar" id="{09853A0E-C4A7-43DA-8516-8CB749791221}">
            <x14:dataBar minLength="0" maxLength="100" border="1" negativeBarBorderColorSameAsPositive="0">
              <x14:cfvo type="autoMin"/>
              <x14:cfvo type="autoMax"/>
              <x14:borderColor rgb="FFFF555A"/>
              <x14:negativeFillColor rgb="FFFF0000"/>
              <x14:negativeBorderColor rgb="FFFF0000"/>
              <x14:axisColor rgb="FF000000"/>
            </x14:dataBar>
          </x14:cfRule>
          <xm:sqref>AQ35</xm:sqref>
        </x14:conditionalFormatting>
        <x14:conditionalFormatting xmlns:xm="http://schemas.microsoft.com/office/excel/2006/main">
          <x14:cfRule type="dataBar" id="{90F6301C-FD5C-4C6E-883E-45D2508BC444}">
            <x14:dataBar minLength="0" maxLength="100" border="1" negativeBarBorderColorSameAsPositive="0">
              <x14:cfvo type="autoMin"/>
              <x14:cfvo type="autoMax"/>
              <x14:borderColor rgb="FFFF555A"/>
              <x14:negativeFillColor rgb="FFFF0000"/>
              <x14:negativeBorderColor rgb="FFFF0000"/>
              <x14:axisColor rgb="FF000000"/>
            </x14:dataBar>
          </x14:cfRule>
          <xm:sqref>AQ35</xm:sqref>
        </x14:conditionalFormatting>
        <x14:conditionalFormatting xmlns:xm="http://schemas.microsoft.com/office/excel/2006/main">
          <x14:cfRule type="dataBar" id="{99A0284C-2D0B-4241-82DF-2570C93FA405}">
            <x14:dataBar minLength="0" maxLength="100" border="1" negativeBarBorderColorSameAsPositive="0">
              <x14:cfvo type="autoMin"/>
              <x14:cfvo type="autoMax"/>
              <x14:borderColor rgb="FF63C384"/>
              <x14:negativeFillColor rgb="FFFF0000"/>
              <x14:negativeBorderColor rgb="FFFF0000"/>
              <x14:axisColor rgb="FF000000"/>
            </x14:dataBar>
          </x14:cfRule>
          <xm:sqref>BB35</xm:sqref>
        </x14:conditionalFormatting>
        <x14:conditionalFormatting xmlns:xm="http://schemas.microsoft.com/office/excel/2006/main">
          <x14:cfRule type="dataBar" id="{5209157E-1707-472E-9D76-0DE7E3E48CE2}">
            <x14:dataBar minLength="0" maxLength="100" border="1" negativeBarBorderColorSameAsPositive="0">
              <x14:cfvo type="autoMin"/>
              <x14:cfvo type="autoMax"/>
              <x14:borderColor rgb="FF63C384"/>
              <x14:negativeFillColor rgb="FFFF0000"/>
              <x14:negativeBorderColor rgb="FFFF0000"/>
              <x14:axisColor rgb="FF000000"/>
            </x14:dataBar>
          </x14:cfRule>
          <xm:sqref>BB35</xm:sqref>
        </x14:conditionalFormatting>
        <x14:conditionalFormatting xmlns:xm="http://schemas.microsoft.com/office/excel/2006/main">
          <x14:cfRule type="dataBar" id="{682EA650-4CCE-492E-AE5A-E918DAC1B4EF}">
            <x14:dataBar minLength="0" maxLength="100" border="1" negativeBarBorderColorSameAsPositive="0">
              <x14:cfvo type="autoMin"/>
              <x14:cfvo type="autoMax"/>
              <x14:borderColor rgb="FF63C384"/>
              <x14:negativeFillColor rgb="FFFF0000"/>
              <x14:negativeBorderColor rgb="FFFF0000"/>
              <x14:axisColor rgb="FF000000"/>
            </x14:dataBar>
          </x14:cfRule>
          <xm:sqref>BB35</xm:sqref>
        </x14:conditionalFormatting>
        <x14:conditionalFormatting xmlns:xm="http://schemas.microsoft.com/office/excel/2006/main">
          <x14:cfRule type="dataBar" id="{5775AD4D-7CEC-4C41-B71D-EC4CD7EF28AD}">
            <x14:dataBar minLength="0" maxLength="100" border="1" negativeBarBorderColorSameAsPositive="0">
              <x14:cfvo type="autoMin"/>
              <x14:cfvo type="autoMax"/>
              <x14:borderColor rgb="FF008AEF"/>
              <x14:negativeFillColor rgb="FFFF0000"/>
              <x14:negativeBorderColor rgb="FFFF0000"/>
              <x14:axisColor rgb="FF000000"/>
            </x14:dataBar>
          </x14:cfRule>
          <xm:sqref>K13:K20</xm:sqref>
        </x14:conditionalFormatting>
        <x14:conditionalFormatting xmlns:xm="http://schemas.microsoft.com/office/excel/2006/main">
          <x14:cfRule type="dataBar" id="{E6972E7F-08E6-4D4D-B584-3CE55B3CD38A}">
            <x14:dataBar minLength="0" maxLength="100" border="1" negativeBarBorderColorSameAsPositive="0">
              <x14:cfvo type="autoMin"/>
              <x14:cfvo type="autoMax"/>
              <x14:borderColor rgb="FF008AEF"/>
              <x14:negativeFillColor rgb="FFFF0000"/>
              <x14:negativeBorderColor rgb="FFFF0000"/>
              <x14:axisColor rgb="FF000000"/>
            </x14:dataBar>
          </x14:cfRule>
          <xm:sqref>K21:K28</xm:sqref>
        </x14:conditionalFormatting>
        <x14:conditionalFormatting xmlns:xm="http://schemas.microsoft.com/office/excel/2006/main">
          <x14:cfRule type="dataBar" id="{7A140484-3551-4BDC-B9EA-7590A8888424}">
            <x14:dataBar minLength="0" maxLength="100" border="1" negativeBarBorderColorSameAsPositive="0">
              <x14:cfvo type="autoMin"/>
              <x14:cfvo type="autoMax"/>
              <x14:borderColor rgb="FF008AEF"/>
              <x14:negativeFillColor rgb="FFFF0000"/>
              <x14:negativeBorderColor rgb="FFFF0000"/>
              <x14:axisColor rgb="FF000000"/>
            </x14:dataBar>
          </x14:cfRule>
          <xm:sqref>K29:K35</xm:sqref>
        </x14:conditionalFormatting>
        <x14:conditionalFormatting xmlns:xm="http://schemas.microsoft.com/office/excel/2006/main">
          <x14:cfRule type="dataBar" id="{F6021C1C-7539-4F2E-AE74-7E40D49A63EB}">
            <x14:dataBar minLength="0" maxLength="100" border="1" negativeBarBorderColorSameAsPositive="0">
              <x14:cfvo type="autoMin"/>
              <x14:cfvo type="autoMax"/>
              <x14:borderColor rgb="FFD6007B"/>
              <x14:negativeFillColor rgb="FFFF0000"/>
              <x14:negativeBorderColor rgb="FFFF0000"/>
              <x14:axisColor rgb="FF000000"/>
            </x14:dataBar>
          </x14:cfRule>
          <xm:sqref>AA21:AA28</xm:sqref>
        </x14:conditionalFormatting>
        <x14:conditionalFormatting xmlns:xm="http://schemas.microsoft.com/office/excel/2006/main">
          <x14:cfRule type="dataBar" id="{CE070044-90C2-4255-BFB3-903A20299FD4}">
            <x14:dataBar minLength="0" maxLength="100" border="1" negativeBarBorderColorSameAsPositive="0">
              <x14:cfvo type="autoMin"/>
              <x14:cfvo type="autoMax"/>
              <x14:borderColor rgb="FFD6007B"/>
              <x14:negativeFillColor rgb="FFFF0000"/>
              <x14:negativeBorderColor rgb="FFFF0000"/>
              <x14:axisColor rgb="FF000000"/>
            </x14:dataBar>
          </x14:cfRule>
          <xm:sqref>AA29:AA35</xm:sqref>
        </x14:conditionalFormatting>
        <x14:conditionalFormatting xmlns:xm="http://schemas.microsoft.com/office/excel/2006/main">
          <x14:cfRule type="dataBar" id="{177D810B-84E3-49BF-8F1B-DF377A43CB42}">
            <x14:dataBar minLength="0" maxLength="100" border="1" negativeBarBorderColorSameAsPositive="0">
              <x14:cfvo type="autoMin"/>
              <x14:cfvo type="autoMax"/>
              <x14:borderColor rgb="FFFF555A"/>
              <x14:negativeFillColor rgb="FFFF0000"/>
              <x14:negativeBorderColor rgb="FFFF0000"/>
              <x14:axisColor rgb="FF000000"/>
            </x14:dataBar>
          </x14:cfRule>
          <xm:sqref>AQ13:AQ20</xm:sqref>
        </x14:conditionalFormatting>
        <x14:conditionalFormatting xmlns:xm="http://schemas.microsoft.com/office/excel/2006/main">
          <x14:cfRule type="dataBar" id="{9A2413DA-BFB3-4E92-8875-59695FD38691}">
            <x14:dataBar minLength="0" maxLength="100" border="1" negativeBarBorderColorSameAsPositive="0">
              <x14:cfvo type="autoMin"/>
              <x14:cfvo type="autoMax"/>
              <x14:borderColor rgb="FFFF555A"/>
              <x14:negativeFillColor rgb="FFFF0000"/>
              <x14:negativeBorderColor rgb="FFFF0000"/>
              <x14:axisColor rgb="FF000000"/>
            </x14:dataBar>
          </x14:cfRule>
          <xm:sqref>AQ21:AQ28</xm:sqref>
        </x14:conditionalFormatting>
        <x14:conditionalFormatting xmlns:xm="http://schemas.microsoft.com/office/excel/2006/main">
          <x14:cfRule type="dataBar" id="{2C6DC9A4-9F31-487A-A0C5-8A9767C059E4}">
            <x14:dataBar minLength="0" maxLength="100" border="1" negativeBarBorderColorSameAsPositive="0">
              <x14:cfvo type="autoMin"/>
              <x14:cfvo type="autoMax"/>
              <x14:borderColor rgb="FFFF555A"/>
              <x14:negativeFillColor rgb="FFFF0000"/>
              <x14:negativeBorderColor rgb="FFFF0000"/>
              <x14:axisColor rgb="FF000000"/>
            </x14:dataBar>
          </x14:cfRule>
          <xm:sqref>AQ29:AQ35</xm:sqref>
        </x14:conditionalFormatting>
        <x14:conditionalFormatting xmlns:xm="http://schemas.microsoft.com/office/excel/2006/main">
          <x14:cfRule type="dataBar" id="{1C61CBE2-3DE1-4F34-ADB9-2FF827DD6702}">
            <x14:dataBar minLength="0" maxLength="100" border="1" negativeBarBorderColorSameAsPositive="0">
              <x14:cfvo type="autoMin"/>
              <x14:cfvo type="autoMax"/>
              <x14:borderColor rgb="FF63C384"/>
              <x14:negativeFillColor rgb="FFFF0000"/>
              <x14:negativeBorderColor rgb="FFFF0000"/>
              <x14:axisColor rgb="FF000000"/>
            </x14:dataBar>
          </x14:cfRule>
          <xm:sqref>BB13:BB20</xm:sqref>
        </x14:conditionalFormatting>
        <x14:conditionalFormatting xmlns:xm="http://schemas.microsoft.com/office/excel/2006/main">
          <x14:cfRule type="dataBar" id="{2945EDA2-D179-446D-A392-46A324A269DB}">
            <x14:dataBar minLength="0" maxLength="100" border="1" negativeBarBorderColorSameAsPositive="0">
              <x14:cfvo type="autoMin"/>
              <x14:cfvo type="autoMax"/>
              <x14:borderColor rgb="FF63C384"/>
              <x14:negativeFillColor rgb="FFFF0000"/>
              <x14:negativeBorderColor rgb="FFFF0000"/>
              <x14:axisColor rgb="FF000000"/>
            </x14:dataBar>
          </x14:cfRule>
          <xm:sqref>BB21:BB28</xm:sqref>
        </x14:conditionalFormatting>
        <x14:conditionalFormatting xmlns:xm="http://schemas.microsoft.com/office/excel/2006/main">
          <x14:cfRule type="dataBar" id="{F89560C0-0D5A-44B2-8936-3F05AAFC5E93}">
            <x14:dataBar minLength="0" maxLength="100" border="1" negativeBarBorderColorSameAsPositive="0">
              <x14:cfvo type="autoMin"/>
              <x14:cfvo type="autoMax"/>
              <x14:borderColor rgb="FF63C384"/>
              <x14:negativeFillColor rgb="FFFF0000"/>
              <x14:negativeBorderColor rgb="FFFF0000"/>
              <x14:axisColor rgb="FF000000"/>
            </x14:dataBar>
          </x14:cfRule>
          <xm:sqref>BB29:BB35</xm:sqref>
        </x14:conditionalFormatting>
        <x14:conditionalFormatting xmlns:xm="http://schemas.microsoft.com/office/excel/2006/main">
          <x14:cfRule type="dataBar" id="{6D7EFB5C-DE96-4C31-B254-804B33133EE5}">
            <x14:dataBar minLength="0" maxLength="100" border="1" negativeBarBorderColorSameAsPositive="0">
              <x14:cfvo type="autoMin"/>
              <x14:cfvo type="autoMax"/>
              <x14:borderColor rgb="FF63C384"/>
              <x14:negativeFillColor rgb="FFFF0000"/>
              <x14:negativeBorderColor rgb="FFFF0000"/>
              <x14:axisColor rgb="FF000000"/>
            </x14:dataBar>
          </x14:cfRule>
          <xm:sqref>AA12</xm:sqref>
        </x14:conditionalFormatting>
        <x14:conditionalFormatting xmlns:xm="http://schemas.microsoft.com/office/excel/2006/main">
          <x14:cfRule type="dataBar" id="{56A7BB1E-8605-47C0-8814-226FFCFA8CF8}">
            <x14:dataBar minLength="0" maxLength="100" border="1" negativeBarBorderColorSameAsPositive="0">
              <x14:cfvo type="autoMin"/>
              <x14:cfvo type="autoMax"/>
              <x14:borderColor rgb="FF008AEF"/>
              <x14:negativeFillColor rgb="FFFF0000"/>
              <x14:negativeBorderColor rgb="FFFF0000"/>
              <x14:axisColor rgb="FF000000"/>
            </x14:dataBar>
          </x14:cfRule>
          <xm:sqref>AA12</xm:sqref>
        </x14:conditionalFormatting>
        <x14:conditionalFormatting xmlns:xm="http://schemas.microsoft.com/office/excel/2006/main">
          <x14:cfRule type="dataBar" id="{49D55C21-5956-44C1-8217-08B226C55DA3}">
            <x14:dataBar minLength="0" maxLength="100" border="1" negativeBarBorderColorSameAsPositive="0">
              <x14:cfvo type="autoMin"/>
              <x14:cfvo type="autoMax"/>
              <x14:borderColor rgb="FF008AEF"/>
              <x14:negativeFillColor rgb="FFFF0000"/>
              <x14:negativeBorderColor rgb="FFFF0000"/>
              <x14:axisColor rgb="FF000000"/>
            </x14:dataBar>
          </x14:cfRule>
          <xm:sqref>AA12</xm:sqref>
        </x14:conditionalFormatting>
        <x14:conditionalFormatting xmlns:xm="http://schemas.microsoft.com/office/excel/2006/main">
          <x14:cfRule type="dataBar" id="{9A0D0540-6D6B-4044-948B-92CB3C9B8ABD}">
            <x14:dataBar minLength="0" maxLength="100" border="1" negativeBarBorderColorSameAsPositive="0">
              <x14:cfvo type="autoMin"/>
              <x14:cfvo type="autoMax"/>
              <x14:borderColor rgb="FF008AEF"/>
              <x14:negativeFillColor rgb="FFFF0000"/>
              <x14:negativeBorderColor rgb="FFFF0000"/>
              <x14:axisColor rgb="FF000000"/>
            </x14:dataBar>
          </x14:cfRule>
          <xm:sqref>K29:K34 K1:K26 K36:K37 K46:K1048576</xm:sqref>
        </x14:conditionalFormatting>
        <x14:conditionalFormatting xmlns:xm="http://schemas.microsoft.com/office/excel/2006/main">
          <x14:cfRule type="dataBar" id="{DD5D78C3-4D8A-4C39-A12D-1B8C3C48260E}">
            <x14:dataBar minLength="0" maxLength="100" border="1" negativeBarBorderColorSameAsPositive="0">
              <x14:cfvo type="autoMin"/>
              <x14:cfvo type="autoMax"/>
              <x14:borderColor rgb="FFD6007B"/>
              <x14:negativeFillColor rgb="FFFF0000"/>
              <x14:negativeBorderColor rgb="FFFF0000"/>
              <x14:axisColor rgb="FF000000"/>
            </x14:dataBar>
          </x14:cfRule>
          <xm:sqref>AA29:AA34 AA21:AA26 AA1:AA11 AA36:AA37 AA13:AA18 AA46:AA1048576</xm:sqref>
        </x14:conditionalFormatting>
        <x14:conditionalFormatting xmlns:xm="http://schemas.microsoft.com/office/excel/2006/main">
          <x14:cfRule type="dataBar" id="{2B7A763F-40F9-48D2-A5AE-D7E289093305}">
            <x14:dataBar minLength="0" maxLength="100" border="1" negativeBarBorderColorSameAsPositive="0">
              <x14:cfvo type="autoMin"/>
              <x14:cfvo type="autoMax"/>
              <x14:borderColor rgb="FFFF555A"/>
              <x14:negativeFillColor rgb="FFFF0000"/>
              <x14:negativeBorderColor rgb="FFFF0000"/>
              <x14:axisColor rgb="FF000000"/>
            </x14:dataBar>
          </x14:cfRule>
          <xm:sqref>AQ29:AQ34 AQ21:AQ26 AQ1:AQ18 AQ36:AQ37 AQ46:AQ1048576</xm:sqref>
        </x14:conditionalFormatting>
        <x14:conditionalFormatting xmlns:xm="http://schemas.microsoft.com/office/excel/2006/main">
          <x14:cfRule type="dataBar" id="{CD04D207-13A1-4673-A3AC-05B176EE57EA}">
            <x14:dataBar minLength="0" maxLength="100" border="1" negativeBarBorderColorSameAsPositive="0">
              <x14:cfvo type="autoMin"/>
              <x14:cfvo type="autoMax"/>
              <x14:borderColor rgb="FF63C384"/>
              <x14:negativeFillColor rgb="FFFF0000"/>
              <x14:negativeBorderColor rgb="FFFF0000"/>
              <x14:axisColor rgb="FF000000"/>
            </x14:dataBar>
          </x14:cfRule>
          <xm:sqref>BB29:BB34 BB21:BB26 BB1:BB18 BB36:BB37 BB46:BB1048576</xm:sqref>
        </x14:conditionalFormatting>
        <x14:conditionalFormatting xmlns:xm="http://schemas.microsoft.com/office/excel/2006/main">
          <x14:cfRule type="dataBar" id="{B2F42C26-8256-42F2-A0DA-4C136F2EBE7F}">
            <x14:dataBar minLength="0" maxLength="100" border="1" negativeBarBorderColorSameAsPositive="0">
              <x14:cfvo type="autoMin"/>
              <x14:cfvo type="autoMax"/>
              <x14:borderColor rgb="FFFF555A"/>
              <x14:negativeFillColor rgb="FFFF0000"/>
              <x14:negativeBorderColor rgb="FFFF0000"/>
              <x14:axisColor rgb="FF000000"/>
            </x14:dataBar>
          </x14:cfRule>
          <xm:sqref>AQ29:AQ34 AQ1:AQ26 AQ36:AQ37 AQ46:AQ1048576</xm:sqref>
        </x14:conditionalFormatting>
        <x14:conditionalFormatting xmlns:xm="http://schemas.microsoft.com/office/excel/2006/main">
          <x14:cfRule type="dataBar" id="{706F3F9E-FEE1-4321-B50C-2415CD9113A0}">
            <x14:dataBar minLength="0" maxLength="100" border="1" negativeBarBorderColorSameAsPositive="0">
              <x14:cfvo type="autoMin"/>
              <x14:cfvo type="autoMax"/>
              <x14:borderColor rgb="FF63C384"/>
              <x14:negativeFillColor rgb="FFFF0000"/>
              <x14:negativeBorderColor rgb="FFFF0000"/>
              <x14:axisColor rgb="FF000000"/>
            </x14:dataBar>
          </x14:cfRule>
          <xm:sqref>BB29:BB34 BB1:BB26 BB36:BB37 BB46:BB1048576</xm:sqref>
        </x14:conditionalFormatting>
        <x14:conditionalFormatting xmlns:xm="http://schemas.microsoft.com/office/excel/2006/main">
          <x14:cfRule type="dataBar" id="{7B3110AB-1D37-4C5C-A672-40CEFBB54030}">
            <x14:dataBar minLength="0" maxLength="100" border="1" negativeBarBorderColorSameAsPositive="0">
              <x14:cfvo type="autoMin"/>
              <x14:cfvo type="autoMax"/>
              <x14:borderColor rgb="FF63C384"/>
              <x14:negativeFillColor rgb="FFFF0000"/>
              <x14:negativeBorderColor rgb="FFFF0000"/>
              <x14:axisColor rgb="FF000000"/>
            </x14:dataBar>
          </x14:cfRule>
          <xm:sqref>C45:K45</xm:sqref>
        </x14:conditionalFormatting>
        <x14:conditionalFormatting xmlns:xm="http://schemas.microsoft.com/office/excel/2006/main">
          <x14:cfRule type="dataBar" id="{E1981A2C-AC06-45FE-B200-70E30B05A28E}">
            <x14:dataBar minLength="0" maxLength="100" border="1" negativeBarBorderColorSameAsPositive="0">
              <x14:cfvo type="autoMin"/>
              <x14:cfvo type="autoMax"/>
              <x14:borderColor rgb="FF008AEF"/>
              <x14:negativeFillColor rgb="FFFF0000"/>
              <x14:negativeBorderColor rgb="FFFF0000"/>
              <x14:axisColor rgb="FF000000"/>
            </x14:dataBar>
          </x14:cfRule>
          <xm:sqref>K45</xm:sqref>
        </x14:conditionalFormatting>
        <x14:conditionalFormatting xmlns:xm="http://schemas.microsoft.com/office/excel/2006/main">
          <x14:cfRule type="dataBar" id="{FDE91DD3-88A4-4891-89AE-D2EBDDD458EA}">
            <x14:dataBar minLength="0" maxLength="100" border="1" negativeBarBorderColorSameAsPositive="0">
              <x14:cfvo type="autoMin"/>
              <x14:cfvo type="autoMax"/>
              <x14:borderColor rgb="FF008AEF"/>
              <x14:negativeFillColor rgb="FFFF0000"/>
              <x14:negativeBorderColor rgb="FFFF0000"/>
              <x14:axisColor rgb="FF000000"/>
            </x14:dataBar>
          </x14:cfRule>
          <xm:sqref>K45</xm:sqref>
        </x14:conditionalFormatting>
        <x14:conditionalFormatting xmlns:xm="http://schemas.microsoft.com/office/excel/2006/main">
          <x14:cfRule type="dataBar" id="{903910CA-9AEB-4861-A45F-1610FE7D82DE}">
            <x14:dataBar minLength="0" maxLength="100" border="1" negativeBarBorderColorSameAsPositive="0">
              <x14:cfvo type="autoMin"/>
              <x14:cfvo type="autoMax"/>
              <x14:borderColor rgb="FF008AEF"/>
              <x14:negativeFillColor rgb="FFFF0000"/>
              <x14:negativeBorderColor rgb="FFFF0000"/>
              <x14:axisColor rgb="FF000000"/>
            </x14:dataBar>
          </x14:cfRule>
          <xm:sqref>K39:K45</xm:sqref>
        </x14:conditionalFormatting>
        <x14:conditionalFormatting xmlns:xm="http://schemas.microsoft.com/office/excel/2006/main">
          <x14:cfRule type="dataBar" id="{8D31CD69-7C1C-41CA-8469-9E56753A4EAC}">
            <x14:dataBar minLength="0" maxLength="100" border="1" negativeBarBorderColorSameAsPositive="0">
              <x14:cfvo type="autoMin"/>
              <x14:cfvo type="autoMax"/>
              <x14:borderColor rgb="FF008AEF"/>
              <x14:negativeFillColor rgb="FFFF0000"/>
              <x14:negativeBorderColor rgb="FFFF0000"/>
              <x14:axisColor rgb="FF000000"/>
            </x14:dataBar>
          </x14:cfRule>
          <xm:sqref>K39:K44</xm:sqref>
        </x14:conditionalFormatting>
        <x14:conditionalFormatting xmlns:xm="http://schemas.microsoft.com/office/excel/2006/main">
          <x14:cfRule type="dataBar" id="{66B446EA-3E61-4A1F-A2BC-003D5C8CB303}">
            <x14:dataBar minLength="0" maxLength="100" border="1" negativeBarBorderColorSameAsPositive="0">
              <x14:cfvo type="autoMin"/>
              <x14:cfvo type="autoMax"/>
              <x14:borderColor rgb="FFD6007B"/>
              <x14:negativeFillColor rgb="FFFF0000"/>
              <x14:negativeBorderColor rgb="FFFF0000"/>
              <x14:axisColor rgb="FF000000"/>
            </x14:dataBar>
          </x14:cfRule>
          <xm:sqref>AA45</xm:sqref>
        </x14:conditionalFormatting>
        <x14:conditionalFormatting xmlns:xm="http://schemas.microsoft.com/office/excel/2006/main">
          <x14:cfRule type="dataBar" id="{A9B93385-9B87-44BC-B471-714BD1936365}">
            <x14:dataBar minLength="0" maxLength="100" border="1" negativeBarBorderColorSameAsPositive="0">
              <x14:cfvo type="autoMin"/>
              <x14:cfvo type="autoMax"/>
              <x14:borderColor rgb="FFD6007B"/>
              <x14:negativeFillColor rgb="FFFF0000"/>
              <x14:negativeBorderColor rgb="FFFF0000"/>
              <x14:axisColor rgb="FF000000"/>
            </x14:dataBar>
          </x14:cfRule>
          <xm:sqref>AA45</xm:sqref>
        </x14:conditionalFormatting>
        <x14:conditionalFormatting xmlns:xm="http://schemas.microsoft.com/office/excel/2006/main">
          <x14:cfRule type="dataBar" id="{FDBBDFED-B0A4-41BD-B260-BCE849110229}">
            <x14:dataBar minLength="0" maxLength="100" border="1" negativeBarBorderColorSameAsPositive="0">
              <x14:cfvo type="autoMin"/>
              <x14:cfvo type="autoMax"/>
              <x14:borderColor rgb="FFD6007B"/>
              <x14:negativeFillColor rgb="FFFF0000"/>
              <x14:negativeBorderColor rgb="FFFF0000"/>
              <x14:axisColor rgb="FF000000"/>
            </x14:dataBar>
          </x14:cfRule>
          <xm:sqref>AA45</xm:sqref>
        </x14:conditionalFormatting>
        <x14:conditionalFormatting xmlns:xm="http://schemas.microsoft.com/office/excel/2006/main">
          <x14:cfRule type="dataBar" id="{505FB5F1-A7CB-4F50-87A7-14B045A551A5}">
            <x14:dataBar minLength="0" maxLength="100" border="1" negativeBarBorderColorSameAsPositive="0">
              <x14:cfvo type="autoMin"/>
              <x14:cfvo type="autoMax"/>
              <x14:borderColor rgb="FFD6007B"/>
              <x14:negativeFillColor rgb="FFFF0000"/>
              <x14:negativeBorderColor rgb="FFFF0000"/>
              <x14:axisColor rgb="FF000000"/>
            </x14:dataBar>
          </x14:cfRule>
          <xm:sqref>AA39:AA45</xm:sqref>
        </x14:conditionalFormatting>
        <x14:conditionalFormatting xmlns:xm="http://schemas.microsoft.com/office/excel/2006/main">
          <x14:cfRule type="dataBar" id="{7687E6D6-9C76-4042-A535-CF729E6BB4D1}">
            <x14:dataBar minLength="0" maxLength="100" border="1" negativeBarBorderColorSameAsPositive="0">
              <x14:cfvo type="autoMin"/>
              <x14:cfvo type="autoMax"/>
              <x14:borderColor rgb="FFD6007B"/>
              <x14:negativeFillColor rgb="FFFF0000"/>
              <x14:negativeBorderColor rgb="FFFF0000"/>
              <x14:axisColor rgb="FF000000"/>
            </x14:dataBar>
          </x14:cfRule>
          <xm:sqref>AA39:AA44</xm:sqref>
        </x14:conditionalFormatting>
        <x14:conditionalFormatting xmlns:xm="http://schemas.microsoft.com/office/excel/2006/main">
          <x14:cfRule type="dataBar" id="{12EC79AA-C91D-4242-A1A8-58DCC8ED5B7A}">
            <x14:dataBar minLength="0" maxLength="100" border="1" negativeBarBorderColorSameAsPositive="0">
              <x14:cfvo type="autoMin"/>
              <x14:cfvo type="autoMax"/>
              <x14:borderColor rgb="FFFF555A"/>
              <x14:negativeFillColor rgb="FFFF0000"/>
              <x14:negativeBorderColor rgb="FFFF0000"/>
              <x14:axisColor rgb="FF000000"/>
            </x14:dataBar>
          </x14:cfRule>
          <xm:sqref>AQ45</xm:sqref>
        </x14:conditionalFormatting>
        <x14:conditionalFormatting xmlns:xm="http://schemas.microsoft.com/office/excel/2006/main">
          <x14:cfRule type="dataBar" id="{F9CD3468-1CFC-4090-86FC-4ED9CFAC2843}">
            <x14:dataBar minLength="0" maxLength="100" border="1" negativeBarBorderColorSameAsPositive="0">
              <x14:cfvo type="autoMin"/>
              <x14:cfvo type="autoMax"/>
              <x14:borderColor rgb="FFFF555A"/>
              <x14:negativeFillColor rgb="FFFF0000"/>
              <x14:negativeBorderColor rgb="FFFF0000"/>
              <x14:axisColor rgb="FF000000"/>
            </x14:dataBar>
          </x14:cfRule>
          <xm:sqref>AQ45</xm:sqref>
        </x14:conditionalFormatting>
        <x14:conditionalFormatting xmlns:xm="http://schemas.microsoft.com/office/excel/2006/main">
          <x14:cfRule type="dataBar" id="{53BBD9F4-2F0B-4479-B984-893FCFA1BE12}">
            <x14:dataBar minLength="0" maxLength="100" border="1" negativeBarBorderColorSameAsPositive="0">
              <x14:cfvo type="autoMin"/>
              <x14:cfvo type="autoMax"/>
              <x14:borderColor rgb="FFFF555A"/>
              <x14:negativeFillColor rgb="FFFF0000"/>
              <x14:negativeBorderColor rgb="FFFF0000"/>
              <x14:axisColor rgb="FF000000"/>
            </x14:dataBar>
          </x14:cfRule>
          <xm:sqref>AQ45</xm:sqref>
        </x14:conditionalFormatting>
        <x14:conditionalFormatting xmlns:xm="http://schemas.microsoft.com/office/excel/2006/main">
          <x14:cfRule type="dataBar" id="{FC53A3FA-C041-4410-B873-0A815033D1EB}">
            <x14:dataBar minLength="0" maxLength="100" border="1" negativeBarBorderColorSameAsPositive="0">
              <x14:cfvo type="autoMin"/>
              <x14:cfvo type="autoMax"/>
              <x14:borderColor rgb="FFFF555A"/>
              <x14:negativeFillColor rgb="FFFF0000"/>
              <x14:negativeBorderColor rgb="FFFF0000"/>
              <x14:axisColor rgb="FF000000"/>
            </x14:dataBar>
          </x14:cfRule>
          <xm:sqref>AQ39:AQ45</xm:sqref>
        </x14:conditionalFormatting>
        <x14:conditionalFormatting xmlns:xm="http://schemas.microsoft.com/office/excel/2006/main">
          <x14:cfRule type="dataBar" id="{8B83FCEF-733E-47DA-9ED7-50583AEB6A43}">
            <x14:dataBar minLength="0" maxLength="100" border="1" negativeBarBorderColorSameAsPositive="0">
              <x14:cfvo type="autoMin"/>
              <x14:cfvo type="autoMax"/>
              <x14:borderColor rgb="FFFF555A"/>
              <x14:negativeFillColor rgb="FFFF0000"/>
              <x14:negativeBorderColor rgb="FFFF0000"/>
              <x14:axisColor rgb="FF000000"/>
            </x14:dataBar>
          </x14:cfRule>
          <xm:sqref>AQ39:AQ44</xm:sqref>
        </x14:conditionalFormatting>
        <x14:conditionalFormatting xmlns:xm="http://schemas.microsoft.com/office/excel/2006/main">
          <x14:cfRule type="dataBar" id="{3A857546-F643-4F49-8815-70BA5061B700}">
            <x14:dataBar minLength="0" maxLength="100" border="1" negativeBarBorderColorSameAsPositive="0">
              <x14:cfvo type="autoMin"/>
              <x14:cfvo type="autoMax"/>
              <x14:borderColor rgb="FFFF555A"/>
              <x14:negativeFillColor rgb="FFFF0000"/>
              <x14:negativeBorderColor rgb="FFFF0000"/>
              <x14:axisColor rgb="FF000000"/>
            </x14:dataBar>
          </x14:cfRule>
          <xm:sqref>AQ39:AQ44</xm:sqref>
        </x14:conditionalFormatting>
        <x14:conditionalFormatting xmlns:xm="http://schemas.microsoft.com/office/excel/2006/main">
          <x14:cfRule type="dataBar" id="{A2AD4E99-AF85-4676-8CE7-E8898AE8F457}">
            <x14:dataBar minLength="0" maxLength="100" border="1" negativeBarBorderColorSameAsPositive="0">
              <x14:cfvo type="autoMin"/>
              <x14:cfvo type="autoMax"/>
              <x14:borderColor rgb="FF63C384"/>
              <x14:negativeFillColor rgb="FFFF0000"/>
              <x14:negativeBorderColor rgb="FFFF0000"/>
              <x14:axisColor rgb="FF000000"/>
            </x14:dataBar>
          </x14:cfRule>
          <xm:sqref>BB45</xm:sqref>
        </x14:conditionalFormatting>
        <x14:conditionalFormatting xmlns:xm="http://schemas.microsoft.com/office/excel/2006/main">
          <x14:cfRule type="dataBar" id="{3F4DE4D8-32CB-4000-B94B-683BCEB0B428}">
            <x14:dataBar minLength="0" maxLength="100" border="1" negativeBarBorderColorSameAsPositive="0">
              <x14:cfvo type="autoMin"/>
              <x14:cfvo type="autoMax"/>
              <x14:borderColor rgb="FF63C384"/>
              <x14:negativeFillColor rgb="FFFF0000"/>
              <x14:negativeBorderColor rgb="FFFF0000"/>
              <x14:axisColor rgb="FF000000"/>
            </x14:dataBar>
          </x14:cfRule>
          <xm:sqref>BB45</xm:sqref>
        </x14:conditionalFormatting>
        <x14:conditionalFormatting xmlns:xm="http://schemas.microsoft.com/office/excel/2006/main">
          <x14:cfRule type="dataBar" id="{B471FE83-45B6-4855-911C-A8A03FD0A63F}">
            <x14:dataBar minLength="0" maxLength="100" border="1" negativeBarBorderColorSameAsPositive="0">
              <x14:cfvo type="autoMin"/>
              <x14:cfvo type="autoMax"/>
              <x14:borderColor rgb="FF63C384"/>
              <x14:negativeFillColor rgb="FFFF0000"/>
              <x14:negativeBorderColor rgb="FFFF0000"/>
              <x14:axisColor rgb="FF000000"/>
            </x14:dataBar>
          </x14:cfRule>
          <xm:sqref>BB45</xm:sqref>
        </x14:conditionalFormatting>
        <x14:conditionalFormatting xmlns:xm="http://schemas.microsoft.com/office/excel/2006/main">
          <x14:cfRule type="dataBar" id="{6E724902-8E63-4CFE-87C0-0E64825CA2A7}">
            <x14:dataBar minLength="0" maxLength="100" border="1" negativeBarBorderColorSameAsPositive="0">
              <x14:cfvo type="autoMin"/>
              <x14:cfvo type="autoMax"/>
              <x14:borderColor rgb="FF63C384"/>
              <x14:negativeFillColor rgb="FFFF0000"/>
              <x14:negativeBorderColor rgb="FFFF0000"/>
              <x14:axisColor rgb="FF000000"/>
            </x14:dataBar>
          </x14:cfRule>
          <xm:sqref>BB39:BB45</xm:sqref>
        </x14:conditionalFormatting>
        <x14:conditionalFormatting xmlns:xm="http://schemas.microsoft.com/office/excel/2006/main">
          <x14:cfRule type="dataBar" id="{3AEBAFD1-3162-4378-B473-29DEFDE0BDDA}">
            <x14:dataBar minLength="0" maxLength="100" border="1" negativeBarBorderColorSameAsPositive="0">
              <x14:cfvo type="autoMin"/>
              <x14:cfvo type="autoMax"/>
              <x14:borderColor rgb="FF63C384"/>
              <x14:negativeFillColor rgb="FFFF0000"/>
              <x14:negativeBorderColor rgb="FFFF0000"/>
              <x14:axisColor rgb="FF000000"/>
            </x14:dataBar>
          </x14:cfRule>
          <xm:sqref>BB39:BB44</xm:sqref>
        </x14:conditionalFormatting>
        <x14:conditionalFormatting xmlns:xm="http://schemas.microsoft.com/office/excel/2006/main">
          <x14:cfRule type="dataBar" id="{8A2A588A-D3B1-4EE3-A1EB-5063AA65611E}">
            <x14:dataBar minLength="0" maxLength="100" border="1" negativeBarBorderColorSameAsPositive="0">
              <x14:cfvo type="autoMin"/>
              <x14:cfvo type="autoMax"/>
              <x14:borderColor rgb="FF63C384"/>
              <x14:negativeFillColor rgb="FFFF0000"/>
              <x14:negativeBorderColor rgb="FFFF0000"/>
              <x14:axisColor rgb="FF000000"/>
            </x14:dataBar>
          </x14:cfRule>
          <xm:sqref>BB39:BB44</xm:sqref>
        </x14:conditionalFormatting>
        <x14:conditionalFormatting xmlns:xm="http://schemas.microsoft.com/office/excel/2006/main">
          <x14:cfRule type="dataBar" id="{10F0C966-687C-4976-90A5-63ED50CA156E}">
            <x14:dataBar minLength="0" maxLength="100" border="1" negativeBarBorderColorSameAsPositive="0">
              <x14:cfvo type="autoMin"/>
              <x14:cfvo type="autoMax"/>
              <x14:borderColor rgb="FF63C384"/>
              <x14:negativeFillColor rgb="FFFF0000"/>
              <x14:negativeBorderColor rgb="FFFF0000"/>
              <x14:axisColor rgb="FF000000"/>
            </x14:dataBar>
          </x14:cfRule>
          <xm:sqref>M38</xm:sqref>
        </x14:conditionalFormatting>
        <x14:conditionalFormatting xmlns:xm="http://schemas.microsoft.com/office/excel/2006/main">
          <x14:cfRule type="dataBar" id="{B4DDF13D-F009-490D-8A71-189A85E58F1C}">
            <x14:dataBar minLength="0" maxLength="100" border="1" negativeBarBorderColorSameAsPositive="0">
              <x14:cfvo type="autoMin"/>
              <x14:cfvo type="autoMax"/>
              <x14:borderColor rgb="FF63C384"/>
              <x14:negativeFillColor rgb="FFFF0000"/>
              <x14:negativeBorderColor rgb="FFFF0000"/>
              <x14:axisColor rgb="FF000000"/>
            </x14:dataBar>
          </x14:cfRule>
          <xm:sqref>AC38</xm:sqref>
        </x14:conditionalFormatting>
        <x14:conditionalFormatting xmlns:xm="http://schemas.microsoft.com/office/excel/2006/main">
          <x14:cfRule type="dataBar" id="{B156B31A-A646-4D98-BB69-84FCFB87E4F2}">
            <x14:dataBar minLength="0" maxLength="100" border="1" negativeBarBorderColorSameAsPositive="0">
              <x14:cfvo type="autoMin"/>
              <x14:cfvo type="autoMax"/>
              <x14:borderColor rgb="FF63C384"/>
              <x14:negativeFillColor rgb="FFFF0000"/>
              <x14:negativeBorderColor rgb="FFFF0000"/>
              <x14:axisColor rgb="FF000000"/>
            </x14:dataBar>
          </x14:cfRule>
          <xm:sqref>AS38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8C6FD-4295-4D2E-9128-3496A4BA8500}">
  <dimension ref="A1:Q28"/>
  <sheetViews>
    <sheetView zoomScale="65" workbookViewId="0">
      <selection activeCell="A2" sqref="A2"/>
    </sheetView>
  </sheetViews>
  <sheetFormatPr defaultRowHeight="15" x14ac:dyDescent="0.25"/>
  <cols>
    <col min="1" max="1" width="28.7109375" bestFit="1" customWidth="1"/>
    <col min="2" max="2" width="6.42578125" bestFit="1" customWidth="1"/>
    <col min="3" max="3" width="14.5703125" bestFit="1" customWidth="1"/>
    <col min="4" max="4" width="15.28515625" bestFit="1" customWidth="1"/>
    <col min="5" max="5" width="14" bestFit="1" customWidth="1"/>
    <col min="6" max="6" width="6.42578125" bestFit="1" customWidth="1"/>
    <col min="7" max="7" width="14.5703125" bestFit="1" customWidth="1"/>
    <col min="8" max="9" width="14" bestFit="1" customWidth="1"/>
    <col min="10" max="10" width="6.42578125" bestFit="1" customWidth="1"/>
    <col min="11" max="11" width="14.5703125" bestFit="1" customWidth="1"/>
    <col min="12" max="13" width="15.28515625" bestFit="1" customWidth="1"/>
    <col min="14" max="14" width="6.42578125" bestFit="1" customWidth="1"/>
    <col min="15" max="15" width="14.5703125" bestFit="1" customWidth="1"/>
    <col min="16" max="16" width="15.28515625" bestFit="1" customWidth="1"/>
    <col min="17" max="17" width="14" bestFit="1" customWidth="1"/>
    <col min="18" max="18" width="5" bestFit="1" customWidth="1"/>
    <col min="19" max="19" width="14.5703125" bestFit="1" customWidth="1"/>
    <col min="20" max="20" width="11" bestFit="1" customWidth="1"/>
    <col min="21" max="21" width="12" bestFit="1" customWidth="1"/>
    <col min="22" max="22" width="5" bestFit="1" customWidth="1"/>
    <col min="23" max="23" width="14.5703125" bestFit="1" customWidth="1"/>
    <col min="24" max="25" width="11" bestFit="1" customWidth="1"/>
  </cols>
  <sheetData>
    <row r="1" spans="1:17" x14ac:dyDescent="0.25">
      <c r="A1" t="s">
        <v>1089</v>
      </c>
    </row>
    <row r="2" spans="1:17" x14ac:dyDescent="0.25">
      <c r="A2" t="s">
        <v>1098</v>
      </c>
    </row>
    <row r="3" spans="1:17" x14ac:dyDescent="0.25">
      <c r="A3" t="s">
        <v>1094</v>
      </c>
      <c r="D3" t="s">
        <v>1096</v>
      </c>
      <c r="E3" t="s">
        <v>1095</v>
      </c>
      <c r="H3" t="s">
        <v>1096</v>
      </c>
      <c r="I3" t="s">
        <v>1095</v>
      </c>
      <c r="L3" t="s">
        <v>1096</v>
      </c>
      <c r="M3" t="s">
        <v>1095</v>
      </c>
      <c r="P3" t="s">
        <v>1096</v>
      </c>
      <c r="Q3" t="s">
        <v>1095</v>
      </c>
    </row>
    <row r="4" spans="1:17" x14ac:dyDescent="0.25">
      <c r="B4">
        <v>2010</v>
      </c>
      <c r="C4" t="s">
        <v>1090</v>
      </c>
      <c r="D4">
        <v>5513580548</v>
      </c>
      <c r="E4">
        <v>4408593997</v>
      </c>
      <c r="F4">
        <v>2011</v>
      </c>
      <c r="G4" t="s">
        <v>1090</v>
      </c>
      <c r="H4">
        <v>5744919815</v>
      </c>
      <c r="I4">
        <v>7195356346</v>
      </c>
      <c r="J4">
        <v>2012</v>
      </c>
      <c r="K4" t="s">
        <v>1090</v>
      </c>
      <c r="L4">
        <v>5929586912</v>
      </c>
      <c r="M4">
        <v>7258993510</v>
      </c>
      <c r="N4">
        <v>2013</v>
      </c>
      <c r="O4" t="s">
        <v>1090</v>
      </c>
      <c r="P4">
        <v>6488540805</v>
      </c>
      <c r="Q4">
        <v>5791107947</v>
      </c>
    </row>
    <row r="5" spans="1:17" x14ac:dyDescent="0.25">
      <c r="C5" t="s">
        <v>43</v>
      </c>
      <c r="D5">
        <v>1585409881</v>
      </c>
      <c r="E5">
        <v>1591381161</v>
      </c>
      <c r="G5" t="s">
        <v>43</v>
      </c>
      <c r="H5">
        <v>1768435032</v>
      </c>
      <c r="I5">
        <v>3416125615</v>
      </c>
      <c r="K5" t="s">
        <v>43</v>
      </c>
      <c r="L5">
        <v>1893755788</v>
      </c>
      <c r="M5">
        <v>2310688211</v>
      </c>
      <c r="O5" t="s">
        <v>43</v>
      </c>
      <c r="P5">
        <v>2174100449</v>
      </c>
      <c r="Q5">
        <v>1755557048</v>
      </c>
    </row>
    <row r="6" spans="1:17" x14ac:dyDescent="0.25">
      <c r="C6" t="s">
        <v>63</v>
      </c>
      <c r="D6">
        <v>1293303128</v>
      </c>
      <c r="E6">
        <v>379561079</v>
      </c>
      <c r="G6" t="s">
        <v>63</v>
      </c>
      <c r="H6">
        <v>1308121652</v>
      </c>
      <c r="I6">
        <v>881659661</v>
      </c>
      <c r="K6" t="s">
        <v>1091</v>
      </c>
      <c r="L6">
        <v>1588748563</v>
      </c>
      <c r="M6">
        <v>678676106</v>
      </c>
      <c r="O6" t="s">
        <v>1091</v>
      </c>
      <c r="P6">
        <v>1734542016</v>
      </c>
      <c r="Q6">
        <v>550668780</v>
      </c>
    </row>
    <row r="7" spans="1:17" x14ac:dyDescent="0.25">
      <c r="C7" t="s">
        <v>1091</v>
      </c>
      <c r="D7">
        <v>980425285</v>
      </c>
      <c r="E7">
        <v>744341639</v>
      </c>
      <c r="G7" t="s">
        <v>1091</v>
      </c>
      <c r="H7">
        <v>1262148660</v>
      </c>
      <c r="I7">
        <v>897120235</v>
      </c>
      <c r="K7" t="s">
        <v>63</v>
      </c>
      <c r="L7">
        <v>1291851053</v>
      </c>
      <c r="M7">
        <v>1787261218</v>
      </c>
      <c r="O7" t="s">
        <v>63</v>
      </c>
      <c r="P7">
        <v>1528072010</v>
      </c>
      <c r="Q7">
        <v>1524814590</v>
      </c>
    </row>
    <row r="8" spans="1:17" x14ac:dyDescent="0.25">
      <c r="C8" t="s">
        <v>1092</v>
      </c>
      <c r="D8">
        <v>672483851</v>
      </c>
      <c r="E8">
        <v>374911970</v>
      </c>
      <c r="G8" t="s">
        <v>1092</v>
      </c>
      <c r="H8">
        <v>521030962</v>
      </c>
      <c r="I8">
        <v>251670969</v>
      </c>
      <c r="K8" t="s">
        <v>1092</v>
      </c>
      <c r="L8">
        <v>421257374</v>
      </c>
      <c r="M8">
        <v>480676933</v>
      </c>
      <c r="O8" t="s">
        <v>1092</v>
      </c>
      <c r="P8">
        <v>320943281</v>
      </c>
      <c r="Q8">
        <v>665051570</v>
      </c>
    </row>
    <row r="9" spans="1:17" x14ac:dyDescent="0.25">
      <c r="C9" t="s">
        <v>65</v>
      </c>
      <c r="D9">
        <v>519262351</v>
      </c>
      <c r="E9">
        <v>82103100</v>
      </c>
      <c r="G9" t="s">
        <v>65</v>
      </c>
      <c r="H9">
        <v>365250732</v>
      </c>
      <c r="I9">
        <v>68761988</v>
      </c>
      <c r="K9" t="s">
        <v>65</v>
      </c>
      <c r="L9">
        <v>245649091</v>
      </c>
      <c r="M9">
        <v>57392637</v>
      </c>
      <c r="O9" t="s">
        <v>65</v>
      </c>
      <c r="P9">
        <v>221624155</v>
      </c>
      <c r="Q9">
        <v>46618406</v>
      </c>
    </row>
    <row r="10" spans="1:17" x14ac:dyDescent="0.25">
      <c r="C10" t="s">
        <v>1093</v>
      </c>
      <c r="D10">
        <v>161611245</v>
      </c>
      <c r="E10">
        <v>132545286</v>
      </c>
      <c r="G10" t="s">
        <v>1093</v>
      </c>
      <c r="H10">
        <v>158905912</v>
      </c>
      <c r="I10">
        <v>319800218</v>
      </c>
      <c r="K10" t="s">
        <v>1093</v>
      </c>
      <c r="L10">
        <v>154430095</v>
      </c>
      <c r="M10">
        <v>442257294</v>
      </c>
      <c r="O10" t="s">
        <v>1097</v>
      </c>
      <c r="P10">
        <v>178280448</v>
      </c>
      <c r="Q10">
        <v>215660808</v>
      </c>
    </row>
    <row r="12" spans="1:17" x14ac:dyDescent="0.25">
      <c r="D12" t="s">
        <v>1096</v>
      </c>
      <c r="E12" t="s">
        <v>1095</v>
      </c>
      <c r="H12" t="s">
        <v>1096</v>
      </c>
      <c r="I12" t="s">
        <v>1095</v>
      </c>
      <c r="L12" t="s">
        <v>1096</v>
      </c>
      <c r="M12" t="s">
        <v>1095</v>
      </c>
      <c r="P12" t="s">
        <v>1096</v>
      </c>
      <c r="Q12" t="s">
        <v>1095</v>
      </c>
    </row>
    <row r="13" spans="1:17" x14ac:dyDescent="0.25">
      <c r="B13">
        <v>2014</v>
      </c>
      <c r="C13" t="s">
        <v>1090</v>
      </c>
      <c r="E13">
        <v>6506153371</v>
      </c>
      <c r="F13">
        <v>2015</v>
      </c>
      <c r="G13" t="s">
        <v>1090</v>
      </c>
      <c r="H13">
        <v>8762805607</v>
      </c>
      <c r="I13">
        <v>8599850050</v>
      </c>
      <c r="J13">
        <v>2016</v>
      </c>
      <c r="K13" t="s">
        <v>1090</v>
      </c>
      <c r="L13">
        <v>10475407144</v>
      </c>
      <c r="M13">
        <v>10947190761</v>
      </c>
      <c r="N13">
        <v>2017</v>
      </c>
      <c r="O13" t="s">
        <v>1090</v>
      </c>
      <c r="P13">
        <v>11621971939</v>
      </c>
      <c r="Q13">
        <v>7754305353</v>
      </c>
    </row>
    <row r="14" spans="1:17" x14ac:dyDescent="0.25">
      <c r="C14" t="s">
        <v>43</v>
      </c>
      <c r="E14">
        <v>2308065168</v>
      </c>
      <c r="G14" t="s">
        <v>43</v>
      </c>
      <c r="H14">
        <v>3142961198</v>
      </c>
      <c r="I14">
        <v>2429372645</v>
      </c>
      <c r="K14" t="s">
        <v>43</v>
      </c>
      <c r="L14">
        <v>4261624489</v>
      </c>
      <c r="M14">
        <v>2292874787</v>
      </c>
      <c r="O14" t="s">
        <v>43</v>
      </c>
      <c r="P14">
        <v>5052288088</v>
      </c>
      <c r="Q14">
        <v>1295693300</v>
      </c>
    </row>
    <row r="15" spans="1:17" x14ac:dyDescent="0.25">
      <c r="C15" t="s">
        <v>63</v>
      </c>
      <c r="E15">
        <v>1192702854</v>
      </c>
      <c r="G15" t="s">
        <v>1091</v>
      </c>
      <c r="H15">
        <v>2867360748</v>
      </c>
      <c r="I15">
        <v>669730862</v>
      </c>
      <c r="K15" t="s">
        <v>1091</v>
      </c>
      <c r="L15">
        <v>3283193029</v>
      </c>
      <c r="M15">
        <v>701757964</v>
      </c>
      <c r="O15" t="s">
        <v>1091</v>
      </c>
      <c r="P15">
        <v>3980215664</v>
      </c>
      <c r="Q15">
        <v>651363212</v>
      </c>
    </row>
    <row r="16" spans="1:17" x14ac:dyDescent="0.25">
      <c r="C16" t="s">
        <v>1092</v>
      </c>
      <c r="E16">
        <v>838133511</v>
      </c>
      <c r="G16" t="s">
        <v>63</v>
      </c>
      <c r="H16">
        <v>1578508054</v>
      </c>
      <c r="I16">
        <v>1590708739</v>
      </c>
      <c r="K16" t="s">
        <v>63</v>
      </c>
      <c r="L16">
        <v>1687221160</v>
      </c>
      <c r="M16">
        <v>2785615416</v>
      </c>
      <c r="O16" t="s">
        <v>63</v>
      </c>
      <c r="P16">
        <v>1342909214</v>
      </c>
      <c r="Q16">
        <v>1867280168</v>
      </c>
    </row>
    <row r="17" spans="2:17" x14ac:dyDescent="0.25">
      <c r="C17" t="s">
        <v>1091</v>
      </c>
      <c r="E17">
        <v>600893691</v>
      </c>
      <c r="G17" t="s">
        <v>1092</v>
      </c>
      <c r="H17">
        <v>414820688</v>
      </c>
      <c r="I17">
        <v>430167877</v>
      </c>
      <c r="K17" t="s">
        <v>1092</v>
      </c>
      <c r="L17">
        <v>330257788</v>
      </c>
      <c r="M17">
        <v>343857421</v>
      </c>
      <c r="O17" t="s">
        <v>1092</v>
      </c>
      <c r="P17">
        <v>404004930</v>
      </c>
      <c r="Q17">
        <v>126049404</v>
      </c>
    </row>
    <row r="18" spans="2:17" x14ac:dyDescent="0.25">
      <c r="C18" t="s">
        <v>68</v>
      </c>
      <c r="E18">
        <v>582674436</v>
      </c>
      <c r="G18" t="s">
        <v>65</v>
      </c>
      <c r="H18">
        <v>215941551</v>
      </c>
      <c r="I18">
        <v>89287915</v>
      </c>
      <c r="K18" t="s">
        <v>65</v>
      </c>
      <c r="L18">
        <v>229598320</v>
      </c>
      <c r="M18">
        <v>592616873</v>
      </c>
      <c r="O18" t="s">
        <v>65</v>
      </c>
      <c r="P18">
        <v>232623646</v>
      </c>
      <c r="Q18">
        <v>508704938</v>
      </c>
    </row>
    <row r="19" spans="2:17" x14ac:dyDescent="0.25">
      <c r="C19" t="s">
        <v>1097</v>
      </c>
      <c r="E19">
        <v>309769706</v>
      </c>
      <c r="G19" t="s">
        <v>1097</v>
      </c>
      <c r="H19">
        <v>204094233</v>
      </c>
      <c r="I19">
        <v>656471582</v>
      </c>
      <c r="K19" t="s">
        <v>1097</v>
      </c>
      <c r="L19">
        <v>224107496</v>
      </c>
      <c r="M19">
        <v>1388831510</v>
      </c>
      <c r="O19" t="s">
        <v>1097</v>
      </c>
      <c r="P19">
        <v>214602664</v>
      </c>
      <c r="Q19">
        <v>1135399571</v>
      </c>
    </row>
    <row r="21" spans="2:17" x14ac:dyDescent="0.25">
      <c r="D21" t="s">
        <v>1096</v>
      </c>
      <c r="E21" t="s">
        <v>1095</v>
      </c>
      <c r="H21" t="s">
        <v>1096</v>
      </c>
      <c r="I21" t="s">
        <v>1095</v>
      </c>
      <c r="L21" t="s">
        <v>1096</v>
      </c>
      <c r="M21" t="s">
        <v>1095</v>
      </c>
    </row>
    <row r="22" spans="2:17" x14ac:dyDescent="0.25">
      <c r="B22">
        <v>2018</v>
      </c>
      <c r="C22" t="s">
        <v>1090</v>
      </c>
      <c r="D22">
        <v>11416698607</v>
      </c>
      <c r="E22">
        <v>5604065096</v>
      </c>
      <c r="F22">
        <v>2019</v>
      </c>
      <c r="G22" t="s">
        <v>1090</v>
      </c>
      <c r="H22">
        <v>9823833514</v>
      </c>
      <c r="I22">
        <v>8427935905</v>
      </c>
      <c r="J22">
        <v>2020</v>
      </c>
      <c r="K22" t="s">
        <v>1090</v>
      </c>
      <c r="L22">
        <v>8877900201</v>
      </c>
      <c r="M22">
        <v>10470590319</v>
      </c>
    </row>
    <row r="23" spans="2:17" x14ac:dyDescent="0.25">
      <c r="C23" t="s">
        <v>43</v>
      </c>
      <c r="D23">
        <v>4572403617</v>
      </c>
      <c r="E23">
        <v>631421339</v>
      </c>
      <c r="G23" t="s">
        <v>1091</v>
      </c>
      <c r="H23">
        <v>3360980781</v>
      </c>
      <c r="I23">
        <v>626234433</v>
      </c>
      <c r="K23" t="s">
        <v>43</v>
      </c>
      <c r="L23">
        <v>2861063095</v>
      </c>
      <c r="M23">
        <v>564754430</v>
      </c>
    </row>
    <row r="24" spans="2:17" x14ac:dyDescent="0.25">
      <c r="C24" t="s">
        <v>1091</v>
      </c>
      <c r="D24">
        <v>3674752085</v>
      </c>
      <c r="E24">
        <v>714531385</v>
      </c>
      <c r="G24" t="s">
        <v>43</v>
      </c>
      <c r="H24">
        <v>2695415721</v>
      </c>
      <c r="I24">
        <v>424631020</v>
      </c>
      <c r="K24" t="s">
        <v>1091</v>
      </c>
      <c r="L24">
        <v>2734803096</v>
      </c>
      <c r="M24">
        <v>519393844</v>
      </c>
    </row>
    <row r="25" spans="2:17" x14ac:dyDescent="0.25">
      <c r="C25" t="s">
        <v>63</v>
      </c>
      <c r="D25">
        <v>1558558884</v>
      </c>
      <c r="E25">
        <v>1426569961</v>
      </c>
      <c r="G25" t="s">
        <v>63</v>
      </c>
      <c r="H25">
        <v>1415738577</v>
      </c>
      <c r="I25">
        <v>2781315819</v>
      </c>
      <c r="K25" t="s">
        <v>63</v>
      </c>
      <c r="L25">
        <v>1053245021</v>
      </c>
      <c r="M25">
        <v>2825061182</v>
      </c>
    </row>
    <row r="26" spans="2:17" x14ac:dyDescent="0.25">
      <c r="C26" t="s">
        <v>1092</v>
      </c>
      <c r="D26">
        <v>627266791</v>
      </c>
      <c r="E26">
        <v>147385234</v>
      </c>
      <c r="G26" t="s">
        <v>1092</v>
      </c>
      <c r="H26">
        <v>826244071</v>
      </c>
      <c r="I26">
        <v>224015209</v>
      </c>
      <c r="K26" t="s">
        <v>1092</v>
      </c>
      <c r="L26">
        <v>796999518</v>
      </c>
      <c r="M26">
        <v>201664495</v>
      </c>
    </row>
    <row r="27" spans="2:17" x14ac:dyDescent="0.25">
      <c r="C27" t="s">
        <v>65</v>
      </c>
      <c r="D27">
        <v>359217272</v>
      </c>
      <c r="E27">
        <v>247426214</v>
      </c>
      <c r="G27" t="s">
        <v>1097</v>
      </c>
      <c r="H27">
        <v>496483402</v>
      </c>
      <c r="I27">
        <v>774645842</v>
      </c>
      <c r="K27" t="s">
        <v>1097</v>
      </c>
      <c r="L27">
        <v>611479921</v>
      </c>
      <c r="M27">
        <v>1086281798</v>
      </c>
    </row>
    <row r="28" spans="2:17" x14ac:dyDescent="0.25">
      <c r="C28" t="s">
        <v>1097</v>
      </c>
      <c r="D28">
        <v>250727862</v>
      </c>
      <c r="E28">
        <v>657804689</v>
      </c>
      <c r="G28" t="s">
        <v>65</v>
      </c>
      <c r="H28">
        <v>373305614</v>
      </c>
      <c r="I28">
        <v>596309658</v>
      </c>
      <c r="K28" t="s">
        <v>65</v>
      </c>
      <c r="L28">
        <v>380434742</v>
      </c>
      <c r="M28">
        <v>1435879404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42CF7-BFFD-4586-8075-C48B2942FF87}">
  <dimension ref="A1:Q232"/>
  <sheetViews>
    <sheetView topLeftCell="A40" workbookViewId="0">
      <selection activeCell="A18" sqref="A18"/>
    </sheetView>
  </sheetViews>
  <sheetFormatPr defaultColWidth="9.140625" defaultRowHeight="15" x14ac:dyDescent="0.25"/>
  <cols>
    <col min="1" max="2" width="8.7109375" customWidth="1"/>
    <col min="3" max="5" width="9.140625" style="2"/>
    <col min="6" max="6" width="53" style="37" bestFit="1" customWidth="1"/>
    <col min="7" max="8" width="15.140625" style="37" bestFit="1" customWidth="1"/>
    <col min="9" max="10" width="9.140625" style="2"/>
    <col min="11" max="11" width="7.140625" style="2" bestFit="1" customWidth="1"/>
    <col min="12" max="12" width="2" style="2" bestFit="1" customWidth="1"/>
    <col min="13" max="13" width="11" style="2" bestFit="1" customWidth="1"/>
    <col min="14" max="16384" width="9.140625" style="2"/>
  </cols>
  <sheetData>
    <row r="1" spans="1:17" ht="15.75" customHeight="1" x14ac:dyDescent="0.25">
      <c r="A1" t="s">
        <v>76</v>
      </c>
      <c r="F1" s="37" t="s">
        <v>81</v>
      </c>
      <c r="G1" s="37" t="s">
        <v>88</v>
      </c>
      <c r="H1" s="37" t="s">
        <v>88</v>
      </c>
      <c r="J1" s="2">
        <v>1</v>
      </c>
      <c r="K1" s="2" t="s">
        <v>84</v>
      </c>
      <c r="L1" s="2" t="s">
        <v>82</v>
      </c>
      <c r="M1" s="2">
        <v>0.453592</v>
      </c>
      <c r="N1" s="2" t="s">
        <v>86</v>
      </c>
      <c r="P1" s="214" t="s">
        <v>114</v>
      </c>
      <c r="Q1" s="214"/>
    </row>
    <row r="2" spans="1:17" x14ac:dyDescent="0.25">
      <c r="A2" t="s">
        <v>77</v>
      </c>
      <c r="G2" s="37" t="s">
        <v>80</v>
      </c>
      <c r="H2" s="37" t="s">
        <v>79</v>
      </c>
      <c r="J2" s="2">
        <v>1</v>
      </c>
      <c r="K2" s="2" t="s">
        <v>85</v>
      </c>
      <c r="L2" s="2" t="s">
        <v>82</v>
      </c>
      <c r="M2" s="2">
        <v>1000</v>
      </c>
      <c r="N2" s="2" t="s">
        <v>87</v>
      </c>
      <c r="P2" s="214"/>
      <c r="Q2" s="214"/>
    </row>
    <row r="3" spans="1:17" x14ac:dyDescent="0.25">
      <c r="A3" t="s">
        <v>78</v>
      </c>
      <c r="F3" s="37">
        <v>2018</v>
      </c>
      <c r="G3" s="38">
        <v>947.18</v>
      </c>
      <c r="H3" s="38">
        <v>952.88</v>
      </c>
      <c r="P3" s="214"/>
      <c r="Q3" s="214"/>
    </row>
    <row r="4" spans="1:17" x14ac:dyDescent="0.25">
      <c r="F4" s="37">
        <v>2019</v>
      </c>
      <c r="G4" s="38">
        <v>884.23</v>
      </c>
      <c r="H4" s="38">
        <v>889.21</v>
      </c>
      <c r="P4" s="214"/>
      <c r="Q4" s="214"/>
    </row>
    <row r="5" spans="1:17" ht="15.75" thickBot="1" x14ac:dyDescent="0.3">
      <c r="P5" s="214"/>
      <c r="Q5" s="214"/>
    </row>
    <row r="6" spans="1:17" x14ac:dyDescent="0.25">
      <c r="F6" s="47" t="s">
        <v>83</v>
      </c>
      <c r="G6" s="48" t="s">
        <v>88</v>
      </c>
      <c r="H6" s="49" t="s">
        <v>88</v>
      </c>
      <c r="P6" s="214"/>
      <c r="Q6" s="214"/>
    </row>
    <row r="7" spans="1:17" x14ac:dyDescent="0.25">
      <c r="F7" s="39"/>
      <c r="G7" s="40" t="s">
        <v>80</v>
      </c>
      <c r="H7" s="41" t="s">
        <v>79</v>
      </c>
      <c r="P7" s="214"/>
      <c r="Q7" s="214"/>
    </row>
    <row r="8" spans="1:17" x14ac:dyDescent="0.25">
      <c r="F8" s="39">
        <v>2018</v>
      </c>
      <c r="G8" s="42">
        <f>G3*$M$1/$M$2</f>
        <v>0.42963327055999995</v>
      </c>
      <c r="H8" s="43">
        <f>H3*$M$1/$M$2</f>
        <v>0.43221874495999996</v>
      </c>
      <c r="P8" s="214"/>
      <c r="Q8" s="214"/>
    </row>
    <row r="9" spans="1:17" ht="15.75" thickBot="1" x14ac:dyDescent="0.3">
      <c r="F9" s="44">
        <v>2019</v>
      </c>
      <c r="G9" s="45">
        <f>G4*$M$1/$M$2</f>
        <v>0.40107965416000002</v>
      </c>
      <c r="H9" s="46">
        <f>H4*$M$1/$M$2</f>
        <v>0.40333854231999999</v>
      </c>
    </row>
    <row r="10" spans="1:17" x14ac:dyDescent="0.25">
      <c r="J10" s="213" t="s">
        <v>96</v>
      </c>
      <c r="K10" s="213"/>
    </row>
    <row r="11" spans="1:17" ht="15.75" customHeight="1" x14ac:dyDescent="0.25">
      <c r="A11" t="s">
        <v>89</v>
      </c>
      <c r="F11" s="37" t="s">
        <v>95</v>
      </c>
      <c r="G11" s="37" t="s">
        <v>63</v>
      </c>
      <c r="J11" s="213"/>
      <c r="K11" s="213"/>
    </row>
    <row r="12" spans="1:17" ht="15" customHeight="1" x14ac:dyDescent="0.25">
      <c r="G12" s="37" t="s">
        <v>80</v>
      </c>
      <c r="J12" s="213"/>
      <c r="K12" s="213"/>
    </row>
    <row r="13" spans="1:17" ht="15" customHeight="1" x14ac:dyDescent="0.25">
      <c r="F13" s="37">
        <v>2008</v>
      </c>
      <c r="G13" s="37">
        <v>0.69599999999999995</v>
      </c>
      <c r="J13" s="213"/>
      <c r="K13" s="213"/>
    </row>
    <row r="14" spans="1:17" ht="15" customHeight="1" x14ac:dyDescent="0.25">
      <c r="F14" s="37">
        <v>2009</v>
      </c>
      <c r="G14" s="37">
        <v>0.63600000000000001</v>
      </c>
      <c r="J14" s="213"/>
      <c r="K14" s="213"/>
    </row>
    <row r="15" spans="1:17" ht="15" customHeight="1" x14ac:dyDescent="0.25">
      <c r="F15" s="37">
        <v>2013</v>
      </c>
      <c r="G15" s="37">
        <v>0.69299999999999995</v>
      </c>
      <c r="J15" s="213"/>
      <c r="K15" s="213"/>
    </row>
    <row r="16" spans="1:17" ht="15" customHeight="1" x14ac:dyDescent="0.25">
      <c r="F16" s="37">
        <v>2015</v>
      </c>
      <c r="G16" s="37">
        <v>0.74099999999999999</v>
      </c>
      <c r="J16" s="213"/>
      <c r="K16" s="213"/>
    </row>
    <row r="17" spans="1:14" x14ac:dyDescent="0.25">
      <c r="J17" s="213"/>
      <c r="K17" s="213"/>
    </row>
    <row r="18" spans="1:14" x14ac:dyDescent="0.25">
      <c r="A18" t="s">
        <v>90</v>
      </c>
      <c r="F18" s="37" t="s">
        <v>94</v>
      </c>
      <c r="G18" s="37" t="s">
        <v>63</v>
      </c>
      <c r="J18" s="2">
        <v>1</v>
      </c>
      <c r="K18" s="2" t="s">
        <v>91</v>
      </c>
      <c r="L18" s="2" t="s">
        <v>82</v>
      </c>
      <c r="M18" s="2">
        <v>1E-3</v>
      </c>
      <c r="N18" s="2" t="s">
        <v>86</v>
      </c>
    </row>
    <row r="19" spans="1:14" x14ac:dyDescent="0.25">
      <c r="G19" s="37" t="s">
        <v>80</v>
      </c>
      <c r="J19" s="2">
        <v>1</v>
      </c>
      <c r="K19" s="2" t="s">
        <v>92</v>
      </c>
      <c r="L19" s="2" t="s">
        <v>82</v>
      </c>
      <c r="M19" s="2">
        <v>0.27777800000000002</v>
      </c>
      <c r="N19" s="2" t="s">
        <v>87</v>
      </c>
    </row>
    <row r="20" spans="1:14" x14ac:dyDescent="0.25">
      <c r="F20" s="37">
        <v>2018</v>
      </c>
      <c r="G20" s="37">
        <v>87.1</v>
      </c>
    </row>
    <row r="21" spans="1:14" x14ac:dyDescent="0.25">
      <c r="F21" s="37">
        <v>2017</v>
      </c>
      <c r="G21" s="37">
        <v>83.2</v>
      </c>
    </row>
    <row r="22" spans="1:14" x14ac:dyDescent="0.25">
      <c r="F22" s="37">
        <v>2016</v>
      </c>
      <c r="G22" s="37">
        <v>93.7</v>
      </c>
    </row>
    <row r="23" spans="1:14" x14ac:dyDescent="0.25">
      <c r="F23" s="37">
        <v>2015</v>
      </c>
      <c r="G23" s="37">
        <v>103.8</v>
      </c>
    </row>
    <row r="24" spans="1:14" x14ac:dyDescent="0.25">
      <c r="F24" s="37">
        <v>2014</v>
      </c>
      <c r="G24" s="37">
        <v>101.2</v>
      </c>
    </row>
    <row r="25" spans="1:14" x14ac:dyDescent="0.25">
      <c r="F25" s="37">
        <v>2013</v>
      </c>
      <c r="G25" s="37">
        <v>94.3</v>
      </c>
    </row>
    <row r="26" spans="1:14" x14ac:dyDescent="0.25">
      <c r="F26" s="37">
        <v>2012</v>
      </c>
      <c r="G26" s="37">
        <v>98.7</v>
      </c>
    </row>
    <row r="27" spans="1:14" x14ac:dyDescent="0.25">
      <c r="F27" s="37">
        <v>2011</v>
      </c>
      <c r="G27" s="37">
        <v>104.6</v>
      </c>
    </row>
    <row r="28" spans="1:14" x14ac:dyDescent="0.25">
      <c r="F28" s="37">
        <v>2010</v>
      </c>
      <c r="G28" s="37">
        <v>108.6</v>
      </c>
    </row>
    <row r="29" spans="1:14" ht="15.75" thickBot="1" x14ac:dyDescent="0.3"/>
    <row r="30" spans="1:14" ht="15.75" customHeight="1" x14ac:dyDescent="0.25">
      <c r="F30" s="47" t="s">
        <v>93</v>
      </c>
      <c r="G30" s="49" t="s">
        <v>63</v>
      </c>
      <c r="J30" s="212" t="s">
        <v>97</v>
      </c>
      <c r="K30" s="212"/>
    </row>
    <row r="31" spans="1:14" ht="15" customHeight="1" x14ac:dyDescent="0.25">
      <c r="F31" s="39"/>
      <c r="G31" s="41" t="s">
        <v>80</v>
      </c>
      <c r="J31" s="212"/>
      <c r="K31" s="212"/>
    </row>
    <row r="32" spans="1:14" ht="15" customHeight="1" x14ac:dyDescent="0.25">
      <c r="F32" s="39">
        <v>2018</v>
      </c>
      <c r="G32" s="41">
        <f>G20*$M$18/$M$19</f>
        <v>0.31355974915220064</v>
      </c>
      <c r="J32" s="212"/>
      <c r="K32" s="212"/>
    </row>
    <row r="33" spans="1:11" x14ac:dyDescent="0.25">
      <c r="F33" s="39">
        <v>2017</v>
      </c>
      <c r="G33" s="41">
        <f t="shared" ref="G33:G40" si="0">G21*$M$18/$M$19</f>
        <v>0.2995197603841917</v>
      </c>
      <c r="J33" s="212"/>
      <c r="K33" s="212"/>
    </row>
    <row r="34" spans="1:11" x14ac:dyDescent="0.25">
      <c r="F34" s="39">
        <v>2016</v>
      </c>
      <c r="G34" s="41">
        <f t="shared" si="0"/>
        <v>0.3373197301442159</v>
      </c>
      <c r="J34" s="212"/>
      <c r="K34" s="212"/>
    </row>
    <row r="35" spans="1:11" x14ac:dyDescent="0.25">
      <c r="F35" s="39">
        <v>2015</v>
      </c>
      <c r="G35" s="41">
        <f t="shared" si="0"/>
        <v>0.37367970105623916</v>
      </c>
      <c r="J35" s="212"/>
      <c r="K35" s="212"/>
    </row>
    <row r="36" spans="1:11" x14ac:dyDescent="0.25">
      <c r="F36" s="39">
        <v>2014</v>
      </c>
      <c r="G36" s="41">
        <f t="shared" si="0"/>
        <v>0.36431970854423312</v>
      </c>
      <c r="J36" s="212"/>
      <c r="K36" s="212"/>
    </row>
    <row r="37" spans="1:11" x14ac:dyDescent="0.25">
      <c r="F37" s="39">
        <v>2013</v>
      </c>
      <c r="G37" s="41">
        <f t="shared" si="0"/>
        <v>0.33947972841621721</v>
      </c>
      <c r="J37" s="212"/>
      <c r="K37" s="212"/>
    </row>
    <row r="38" spans="1:11" x14ac:dyDescent="0.25">
      <c r="F38" s="39">
        <v>2012</v>
      </c>
      <c r="G38" s="41">
        <f t="shared" si="0"/>
        <v>0.35531971574422738</v>
      </c>
      <c r="J38" s="212"/>
      <c r="K38" s="212"/>
    </row>
    <row r="39" spans="1:11" x14ac:dyDescent="0.25">
      <c r="F39" s="39">
        <v>2011</v>
      </c>
      <c r="G39" s="41">
        <f t="shared" si="0"/>
        <v>0.37655969875224093</v>
      </c>
      <c r="J39" s="212"/>
      <c r="K39" s="212"/>
    </row>
    <row r="40" spans="1:11" ht="15.75" thickBot="1" x14ac:dyDescent="0.3">
      <c r="F40" s="44">
        <v>2010</v>
      </c>
      <c r="G40" s="50">
        <f t="shared" si="0"/>
        <v>0.39095968723225016</v>
      </c>
      <c r="J40" s="212"/>
      <c r="K40" s="212"/>
    </row>
    <row r="42" spans="1:11" x14ac:dyDescent="0.25">
      <c r="A42" t="s">
        <v>98</v>
      </c>
      <c r="F42" s="37" t="s">
        <v>94</v>
      </c>
      <c r="G42" s="37" t="s">
        <v>99</v>
      </c>
    </row>
    <row r="43" spans="1:11" x14ac:dyDescent="0.25">
      <c r="G43" s="37" t="s">
        <v>80</v>
      </c>
    </row>
    <row r="44" spans="1:11" x14ac:dyDescent="0.25">
      <c r="F44" s="37">
        <v>2018</v>
      </c>
      <c r="G44" s="37">
        <v>89.8</v>
      </c>
    </row>
    <row r="45" spans="1:11" x14ac:dyDescent="0.25">
      <c r="F45" s="37">
        <v>2017</v>
      </c>
      <c r="G45" s="37">
        <v>71.3</v>
      </c>
    </row>
    <row r="46" spans="1:11" x14ac:dyDescent="0.25">
      <c r="F46" s="37">
        <v>2016</v>
      </c>
      <c r="G46" s="37">
        <v>75.3</v>
      </c>
    </row>
    <row r="47" spans="1:11" x14ac:dyDescent="0.25">
      <c r="F47" s="37">
        <v>2015</v>
      </c>
      <c r="G47" s="37">
        <v>74.3</v>
      </c>
    </row>
    <row r="48" spans="1:11" x14ac:dyDescent="0.25">
      <c r="F48" s="37">
        <v>2014</v>
      </c>
      <c r="G48" s="37">
        <v>62.4</v>
      </c>
    </row>
    <row r="49" spans="6:7" x14ac:dyDescent="0.25">
      <c r="F49" s="37">
        <v>2013</v>
      </c>
      <c r="G49" s="37">
        <v>60</v>
      </c>
    </row>
    <row r="50" spans="6:7" x14ac:dyDescent="0.25">
      <c r="F50" s="37">
        <v>2012</v>
      </c>
      <c r="G50" s="37">
        <v>60.3</v>
      </c>
    </row>
    <row r="51" spans="6:7" x14ac:dyDescent="0.25">
      <c r="F51" s="37">
        <v>2011</v>
      </c>
      <c r="G51" s="37">
        <v>61.4</v>
      </c>
    </row>
    <row r="52" spans="6:7" x14ac:dyDescent="0.25">
      <c r="F52" s="37">
        <v>2010</v>
      </c>
      <c r="G52" s="37">
        <v>62.4</v>
      </c>
    </row>
    <row r="53" spans="6:7" ht="15.75" thickBot="1" x14ac:dyDescent="0.3"/>
    <row r="54" spans="6:7" x14ac:dyDescent="0.25">
      <c r="F54" s="47" t="s">
        <v>93</v>
      </c>
      <c r="G54" s="49" t="s">
        <v>99</v>
      </c>
    </row>
    <row r="55" spans="6:7" x14ac:dyDescent="0.25">
      <c r="F55" s="39"/>
      <c r="G55" s="41" t="s">
        <v>80</v>
      </c>
    </row>
    <row r="56" spans="6:7" x14ac:dyDescent="0.25">
      <c r="F56" s="39">
        <v>2018</v>
      </c>
      <c r="G56" s="41">
        <f>G44*$M$18/$M$19</f>
        <v>0.32327974137620691</v>
      </c>
    </row>
    <row r="57" spans="6:7" x14ac:dyDescent="0.25">
      <c r="F57" s="39">
        <v>2017</v>
      </c>
      <c r="G57" s="41">
        <f t="shared" ref="G57:G63" si="1">G45*$M$18/$M$19</f>
        <v>0.25667979465616425</v>
      </c>
    </row>
    <row r="58" spans="6:7" x14ac:dyDescent="0.25">
      <c r="F58" s="39">
        <v>2016</v>
      </c>
      <c r="G58" s="41">
        <f t="shared" si="1"/>
        <v>0.27107978313617342</v>
      </c>
    </row>
    <row r="59" spans="6:7" x14ac:dyDescent="0.25">
      <c r="F59" s="39">
        <v>2015</v>
      </c>
      <c r="G59" s="41">
        <f t="shared" si="1"/>
        <v>0.26747978601617117</v>
      </c>
    </row>
    <row r="60" spans="6:7" x14ac:dyDescent="0.25">
      <c r="F60" s="39">
        <v>2014</v>
      </c>
      <c r="G60" s="41">
        <f t="shared" si="1"/>
        <v>0.22463982028814375</v>
      </c>
    </row>
    <row r="61" spans="6:7" x14ac:dyDescent="0.25">
      <c r="F61" s="39">
        <v>2013</v>
      </c>
      <c r="G61" s="41">
        <f t="shared" si="1"/>
        <v>0.21599982720013822</v>
      </c>
    </row>
    <row r="62" spans="6:7" x14ac:dyDescent="0.25">
      <c r="F62" s="39">
        <v>2012</v>
      </c>
      <c r="G62" s="41">
        <f t="shared" si="1"/>
        <v>0.2170798263361389</v>
      </c>
    </row>
    <row r="63" spans="6:7" x14ac:dyDescent="0.25">
      <c r="F63" s="39">
        <v>2011</v>
      </c>
      <c r="G63" s="41">
        <f t="shared" si="1"/>
        <v>0.22103982316814147</v>
      </c>
    </row>
    <row r="64" spans="6:7" ht="15.75" thickBot="1" x14ac:dyDescent="0.3">
      <c r="F64" s="44">
        <v>2010</v>
      </c>
      <c r="G64" s="50">
        <f>G52*$M$18/$M$19</f>
        <v>0.22463982028814375</v>
      </c>
    </row>
    <row r="66" spans="1:7" x14ac:dyDescent="0.25">
      <c r="A66" t="s">
        <v>100</v>
      </c>
      <c r="F66" s="37" t="s">
        <v>94</v>
      </c>
      <c r="G66" s="37" t="s">
        <v>101</v>
      </c>
    </row>
    <row r="67" spans="1:7" x14ac:dyDescent="0.25">
      <c r="G67" s="37" t="s">
        <v>80</v>
      </c>
    </row>
    <row r="68" spans="1:7" x14ac:dyDescent="0.25">
      <c r="F68" s="37">
        <v>2018</v>
      </c>
      <c r="G68" s="37">
        <v>79.400000000000006</v>
      </c>
    </row>
    <row r="69" spans="1:7" x14ac:dyDescent="0.25">
      <c r="F69" s="37">
        <v>2017</v>
      </c>
      <c r="G69" s="37">
        <v>78.3</v>
      </c>
    </row>
    <row r="70" spans="1:7" x14ac:dyDescent="0.25">
      <c r="F70" s="37">
        <v>2016</v>
      </c>
      <c r="G70" s="37">
        <v>78.8</v>
      </c>
    </row>
    <row r="71" spans="1:7" x14ac:dyDescent="0.25">
      <c r="F71" s="37">
        <v>2015</v>
      </c>
      <c r="G71" s="37">
        <v>80.3</v>
      </c>
    </row>
    <row r="72" spans="1:7" x14ac:dyDescent="0.25">
      <c r="F72" s="37">
        <v>2014</v>
      </c>
      <c r="G72" s="37">
        <v>79.5</v>
      </c>
    </row>
    <row r="73" spans="1:7" x14ac:dyDescent="0.25">
      <c r="F73" s="37">
        <v>2013</v>
      </c>
      <c r="G73" s="37">
        <v>81.5</v>
      </c>
    </row>
    <row r="74" spans="1:7" x14ac:dyDescent="0.25">
      <c r="F74" s="37">
        <v>2012</v>
      </c>
      <c r="G74" s="37">
        <v>82.9</v>
      </c>
    </row>
    <row r="75" spans="1:7" x14ac:dyDescent="0.25">
      <c r="F75" s="37">
        <v>2011</v>
      </c>
      <c r="G75" s="37">
        <v>84.8</v>
      </c>
    </row>
    <row r="76" spans="1:7" x14ac:dyDescent="0.25">
      <c r="F76" s="37">
        <v>2010</v>
      </c>
      <c r="G76" s="37">
        <v>83.5</v>
      </c>
    </row>
    <row r="77" spans="1:7" ht="15.75" thickBot="1" x14ac:dyDescent="0.3"/>
    <row r="78" spans="1:7" x14ac:dyDescent="0.25">
      <c r="F78" s="47" t="s">
        <v>93</v>
      </c>
      <c r="G78" s="49" t="s">
        <v>101</v>
      </c>
    </row>
    <row r="79" spans="1:7" x14ac:dyDescent="0.25">
      <c r="F79" s="39"/>
      <c r="G79" s="41" t="s">
        <v>80</v>
      </c>
    </row>
    <row r="80" spans="1:7" x14ac:dyDescent="0.25">
      <c r="F80" s="39">
        <v>2018</v>
      </c>
      <c r="G80" s="41">
        <f>G68*$M$18/$M$19</f>
        <v>0.28583977132818295</v>
      </c>
    </row>
    <row r="81" spans="1:7" x14ac:dyDescent="0.25">
      <c r="F81" s="39">
        <v>2017</v>
      </c>
      <c r="G81" s="41">
        <f t="shared" ref="G81:G87" si="2">G69*$M$18/$M$19</f>
        <v>0.28187977449618035</v>
      </c>
    </row>
    <row r="82" spans="1:7" x14ac:dyDescent="0.25">
      <c r="F82" s="39">
        <v>2016</v>
      </c>
      <c r="G82" s="41">
        <f t="shared" si="2"/>
        <v>0.28367977305618153</v>
      </c>
    </row>
    <row r="83" spans="1:7" x14ac:dyDescent="0.25">
      <c r="F83" s="39">
        <v>2015</v>
      </c>
      <c r="G83" s="41">
        <f t="shared" si="2"/>
        <v>0.28907976873618496</v>
      </c>
    </row>
    <row r="84" spans="1:7" x14ac:dyDescent="0.25">
      <c r="F84" s="39">
        <v>2014</v>
      </c>
      <c r="G84" s="41">
        <f t="shared" si="2"/>
        <v>0.28619977104018313</v>
      </c>
    </row>
    <row r="85" spans="1:7" x14ac:dyDescent="0.25">
      <c r="F85" s="39">
        <v>2013</v>
      </c>
      <c r="G85" s="41">
        <f t="shared" si="2"/>
        <v>0.29339976528018774</v>
      </c>
    </row>
    <row r="86" spans="1:7" x14ac:dyDescent="0.25">
      <c r="F86" s="39">
        <v>2012</v>
      </c>
      <c r="G86" s="41">
        <f t="shared" si="2"/>
        <v>0.29843976124819099</v>
      </c>
    </row>
    <row r="87" spans="1:7" x14ac:dyDescent="0.25">
      <c r="F87" s="39">
        <v>2011</v>
      </c>
      <c r="G87" s="41">
        <f t="shared" si="2"/>
        <v>0.30527975577619537</v>
      </c>
    </row>
    <row r="88" spans="1:7" ht="15.75" thickBot="1" x14ac:dyDescent="0.3">
      <c r="F88" s="44">
        <v>2010</v>
      </c>
      <c r="G88" s="50">
        <f>G76*$M$18/$M$19</f>
        <v>0.30059975952019236</v>
      </c>
    </row>
    <row r="90" spans="1:7" x14ac:dyDescent="0.25">
      <c r="A90" t="s">
        <v>102</v>
      </c>
      <c r="F90" s="37" t="s">
        <v>94</v>
      </c>
      <c r="G90" s="37" t="s">
        <v>65</v>
      </c>
    </row>
    <row r="91" spans="1:7" x14ac:dyDescent="0.25">
      <c r="G91" s="37" t="s">
        <v>80</v>
      </c>
    </row>
    <row r="92" spans="1:7" x14ac:dyDescent="0.25">
      <c r="F92" s="37">
        <v>2018</v>
      </c>
      <c r="G92" s="37">
        <v>57.5</v>
      </c>
    </row>
    <row r="93" spans="1:7" x14ac:dyDescent="0.25">
      <c r="F93" s="37">
        <v>2017</v>
      </c>
      <c r="G93" s="37">
        <v>58.9</v>
      </c>
    </row>
    <row r="94" spans="1:7" x14ac:dyDescent="0.25">
      <c r="F94" s="37">
        <v>2016</v>
      </c>
      <c r="G94" s="37">
        <v>60</v>
      </c>
    </row>
    <row r="95" spans="1:7" x14ac:dyDescent="0.25">
      <c r="F95" s="37">
        <v>2015</v>
      </c>
      <c r="G95" s="37">
        <v>60.4</v>
      </c>
    </row>
    <row r="96" spans="1:7" x14ac:dyDescent="0.25">
      <c r="F96" s="37">
        <v>2014</v>
      </c>
      <c r="G96" s="37">
        <v>60.3</v>
      </c>
    </row>
    <row r="97" spans="6:7" x14ac:dyDescent="0.25">
      <c r="F97" s="37">
        <v>2013</v>
      </c>
      <c r="G97" s="37">
        <v>61.6</v>
      </c>
    </row>
    <row r="98" spans="6:7" x14ac:dyDescent="0.25">
      <c r="F98" s="37">
        <v>2012</v>
      </c>
      <c r="G98" s="37">
        <v>62.1</v>
      </c>
    </row>
    <row r="99" spans="6:7" x14ac:dyDescent="0.25">
      <c r="F99" s="37">
        <v>2011</v>
      </c>
      <c r="G99" s="37">
        <v>61.8</v>
      </c>
    </row>
    <row r="100" spans="6:7" x14ac:dyDescent="0.25">
      <c r="F100" s="37">
        <v>2010</v>
      </c>
      <c r="G100" s="37">
        <v>62.9</v>
      </c>
    </row>
    <row r="101" spans="6:7" ht="15.75" thickBot="1" x14ac:dyDescent="0.3"/>
    <row r="102" spans="6:7" x14ac:dyDescent="0.25">
      <c r="F102" s="47" t="s">
        <v>93</v>
      </c>
      <c r="G102" s="49" t="s">
        <v>65</v>
      </c>
    </row>
    <row r="103" spans="6:7" x14ac:dyDescent="0.25">
      <c r="F103" s="39"/>
      <c r="G103" s="41" t="s">
        <v>80</v>
      </c>
    </row>
    <row r="104" spans="6:7" x14ac:dyDescent="0.25">
      <c r="F104" s="39">
        <v>2018</v>
      </c>
      <c r="G104" s="41">
        <f>G92*$M$18/$M$19</f>
        <v>0.20699983440013248</v>
      </c>
    </row>
    <row r="105" spans="6:7" x14ac:dyDescent="0.25">
      <c r="F105" s="39">
        <v>2017</v>
      </c>
      <c r="G105" s="41">
        <f t="shared" ref="G105:G111" si="3">G93*$M$18/$M$19</f>
        <v>0.2120398303681357</v>
      </c>
    </row>
    <row r="106" spans="6:7" x14ac:dyDescent="0.25">
      <c r="F106" s="39">
        <v>2016</v>
      </c>
      <c r="G106" s="41">
        <f t="shared" si="3"/>
        <v>0.21599982720013822</v>
      </c>
    </row>
    <row r="107" spans="6:7" x14ac:dyDescent="0.25">
      <c r="F107" s="39">
        <v>2015</v>
      </c>
      <c r="G107" s="41">
        <f t="shared" si="3"/>
        <v>0.21743982604813916</v>
      </c>
    </row>
    <row r="108" spans="6:7" x14ac:dyDescent="0.25">
      <c r="F108" s="39">
        <v>2014</v>
      </c>
      <c r="G108" s="41">
        <f t="shared" si="3"/>
        <v>0.2170798263361389</v>
      </c>
    </row>
    <row r="109" spans="6:7" x14ac:dyDescent="0.25">
      <c r="F109" s="39">
        <v>2013</v>
      </c>
      <c r="G109" s="41">
        <f t="shared" si="3"/>
        <v>0.22175982259214191</v>
      </c>
    </row>
    <row r="110" spans="6:7" x14ac:dyDescent="0.25">
      <c r="F110" s="39">
        <v>2012</v>
      </c>
      <c r="G110" s="41">
        <f t="shared" si="3"/>
        <v>0.22355982115214307</v>
      </c>
    </row>
    <row r="111" spans="6:7" x14ac:dyDescent="0.25">
      <c r="F111" s="39">
        <v>2011</v>
      </c>
      <c r="G111" s="41">
        <f t="shared" si="3"/>
        <v>0.22247982201614236</v>
      </c>
    </row>
    <row r="112" spans="6:7" ht="15.75" thickBot="1" x14ac:dyDescent="0.3">
      <c r="F112" s="44">
        <v>2010</v>
      </c>
      <c r="G112" s="50">
        <f>G100*$M$18/$M$19</f>
        <v>0.2264398188481449</v>
      </c>
    </row>
    <row r="114" spans="1:7" x14ac:dyDescent="0.25">
      <c r="A114" t="s">
        <v>103</v>
      </c>
      <c r="F114" s="37" t="s">
        <v>94</v>
      </c>
      <c r="G114" s="37" t="s">
        <v>43</v>
      </c>
    </row>
    <row r="115" spans="1:7" x14ac:dyDescent="0.25">
      <c r="G115" s="37" t="s">
        <v>80</v>
      </c>
    </row>
    <row r="116" spans="1:7" x14ac:dyDescent="0.25">
      <c r="F116" s="37">
        <v>2018</v>
      </c>
      <c r="G116" s="37">
        <v>110.6</v>
      </c>
    </row>
    <row r="117" spans="1:7" x14ac:dyDescent="0.25">
      <c r="F117" s="37">
        <v>2017</v>
      </c>
      <c r="G117" s="37">
        <v>110.6</v>
      </c>
    </row>
    <row r="118" spans="1:7" x14ac:dyDescent="0.25">
      <c r="F118" s="37">
        <v>2016</v>
      </c>
      <c r="G118" s="37">
        <v>109.6</v>
      </c>
    </row>
    <row r="119" spans="1:7" x14ac:dyDescent="0.25">
      <c r="F119" s="37">
        <v>2015</v>
      </c>
      <c r="G119" s="37">
        <v>110.8</v>
      </c>
    </row>
    <row r="120" spans="1:7" x14ac:dyDescent="0.25">
      <c r="F120" s="37">
        <v>2014</v>
      </c>
      <c r="G120" s="37">
        <v>113.2</v>
      </c>
    </row>
    <row r="121" spans="1:7" x14ac:dyDescent="0.25">
      <c r="F121" s="37">
        <v>2013</v>
      </c>
      <c r="G121" s="37">
        <v>117.1</v>
      </c>
    </row>
    <row r="122" spans="1:7" x14ac:dyDescent="0.25">
      <c r="F122" s="37">
        <v>2012</v>
      </c>
      <c r="G122" s="37">
        <v>116.2</v>
      </c>
    </row>
    <row r="123" spans="1:7" x14ac:dyDescent="0.25">
      <c r="F123" s="37">
        <v>2011</v>
      </c>
      <c r="G123" s="37">
        <v>117.4</v>
      </c>
    </row>
    <row r="124" spans="1:7" x14ac:dyDescent="0.25">
      <c r="F124" s="37">
        <v>2010</v>
      </c>
      <c r="G124" s="37">
        <v>113.7</v>
      </c>
    </row>
    <row r="125" spans="1:7" ht="15.75" thickBot="1" x14ac:dyDescent="0.3"/>
    <row r="126" spans="1:7" x14ac:dyDescent="0.25">
      <c r="F126" s="47" t="s">
        <v>93</v>
      </c>
      <c r="G126" s="49" t="s">
        <v>43</v>
      </c>
    </row>
    <row r="127" spans="1:7" x14ac:dyDescent="0.25">
      <c r="F127" s="39"/>
      <c r="G127" s="41" t="s">
        <v>80</v>
      </c>
    </row>
    <row r="128" spans="1:7" x14ac:dyDescent="0.25">
      <c r="F128" s="39">
        <v>2018</v>
      </c>
      <c r="G128" s="41">
        <f>G116*$M$18/$M$19</f>
        <v>0.39815968147225472</v>
      </c>
    </row>
    <row r="129" spans="1:7" x14ac:dyDescent="0.25">
      <c r="F129" s="39">
        <v>2017</v>
      </c>
      <c r="G129" s="41">
        <f t="shared" ref="G129:G135" si="4">G117*$M$18/$M$19</f>
        <v>0.39815968147225472</v>
      </c>
    </row>
    <row r="130" spans="1:7" x14ac:dyDescent="0.25">
      <c r="F130" s="39">
        <v>2016</v>
      </c>
      <c r="G130" s="41">
        <f t="shared" si="4"/>
        <v>0.39455968435225247</v>
      </c>
    </row>
    <row r="131" spans="1:7" x14ac:dyDescent="0.25">
      <c r="F131" s="39">
        <v>2015</v>
      </c>
      <c r="G131" s="41">
        <f t="shared" si="4"/>
        <v>0.39887968089625525</v>
      </c>
    </row>
    <row r="132" spans="1:7" x14ac:dyDescent="0.25">
      <c r="F132" s="39">
        <v>2014</v>
      </c>
      <c r="G132" s="41">
        <f t="shared" si="4"/>
        <v>0.40751967398426081</v>
      </c>
    </row>
    <row r="133" spans="1:7" x14ac:dyDescent="0.25">
      <c r="F133" s="39">
        <v>2013</v>
      </c>
      <c r="G133" s="41">
        <f t="shared" si="4"/>
        <v>0.42155966275226975</v>
      </c>
    </row>
    <row r="134" spans="1:7" x14ac:dyDescent="0.25">
      <c r="F134" s="39">
        <v>2012</v>
      </c>
      <c r="G134" s="41">
        <f t="shared" si="4"/>
        <v>0.41831966534426773</v>
      </c>
    </row>
    <row r="135" spans="1:7" x14ac:dyDescent="0.25">
      <c r="F135" s="39">
        <v>2011</v>
      </c>
      <c r="G135" s="41">
        <f t="shared" si="4"/>
        <v>0.42263966188827046</v>
      </c>
    </row>
    <row r="136" spans="1:7" ht="15.75" thickBot="1" x14ac:dyDescent="0.3">
      <c r="F136" s="44">
        <v>2010</v>
      </c>
      <c r="G136" s="50">
        <f>G124*$M$18/$M$19</f>
        <v>0.40931967254426194</v>
      </c>
    </row>
    <row r="138" spans="1:7" x14ac:dyDescent="0.25">
      <c r="A138" t="s">
        <v>105</v>
      </c>
      <c r="F138" s="37" t="s">
        <v>94</v>
      </c>
      <c r="G138" s="37" t="s">
        <v>44</v>
      </c>
    </row>
    <row r="139" spans="1:7" x14ac:dyDescent="0.25">
      <c r="G139" s="37" t="s">
        <v>80</v>
      </c>
    </row>
    <row r="140" spans="1:7" x14ac:dyDescent="0.25">
      <c r="F140" s="37">
        <v>2018</v>
      </c>
      <c r="G140" s="37">
        <v>56.8</v>
      </c>
    </row>
    <row r="141" spans="1:7" x14ac:dyDescent="0.25">
      <c r="F141" s="37">
        <v>2017</v>
      </c>
      <c r="G141" s="37">
        <v>59.2</v>
      </c>
    </row>
    <row r="142" spans="1:7" x14ac:dyDescent="0.25">
      <c r="F142" s="37">
        <v>2016</v>
      </c>
      <c r="G142" s="37">
        <v>60.2</v>
      </c>
    </row>
    <row r="143" spans="1:7" x14ac:dyDescent="0.25">
      <c r="F143" s="37">
        <v>2015</v>
      </c>
      <c r="G143" s="37">
        <v>57.7</v>
      </c>
    </row>
    <row r="144" spans="1:7" x14ac:dyDescent="0.25">
      <c r="F144" s="37">
        <v>2014</v>
      </c>
      <c r="G144" s="37">
        <v>59.2</v>
      </c>
    </row>
    <row r="145" spans="6:7" x14ac:dyDescent="0.25">
      <c r="F145" s="37">
        <v>2013</v>
      </c>
      <c r="G145" s="37">
        <v>62</v>
      </c>
    </row>
    <row r="146" spans="6:7" x14ac:dyDescent="0.25">
      <c r="F146" s="37">
        <v>2012</v>
      </c>
      <c r="G146" s="37">
        <v>65.2</v>
      </c>
    </row>
    <row r="147" spans="6:7" x14ac:dyDescent="0.25">
      <c r="F147" s="37">
        <v>2011</v>
      </c>
      <c r="G147" s="37">
        <v>65.400000000000006</v>
      </c>
    </row>
    <row r="148" spans="6:7" x14ac:dyDescent="0.25">
      <c r="F148" s="37">
        <v>2010</v>
      </c>
      <c r="G148" s="37">
        <v>66.3</v>
      </c>
    </row>
    <row r="149" spans="6:7" ht="15.75" thickBot="1" x14ac:dyDescent="0.3"/>
    <row r="150" spans="6:7" x14ac:dyDescent="0.25">
      <c r="F150" s="47" t="s">
        <v>93</v>
      </c>
      <c r="G150" s="49" t="s">
        <v>44</v>
      </c>
    </row>
    <row r="151" spans="6:7" x14ac:dyDescent="0.25">
      <c r="F151" s="39"/>
      <c r="G151" s="41" t="s">
        <v>80</v>
      </c>
    </row>
    <row r="152" spans="6:7" x14ac:dyDescent="0.25">
      <c r="F152" s="39">
        <v>2018</v>
      </c>
      <c r="G152" s="41">
        <f>G140*$M$18/$M$19</f>
        <v>0.20447983641613082</v>
      </c>
    </row>
    <row r="153" spans="6:7" x14ac:dyDescent="0.25">
      <c r="F153" s="39">
        <v>2017</v>
      </c>
      <c r="G153" s="41">
        <f t="shared" ref="G153:G159" si="5">G141*$M$18/$M$19</f>
        <v>0.21311982950413638</v>
      </c>
    </row>
    <row r="154" spans="6:7" x14ac:dyDescent="0.25">
      <c r="F154" s="39">
        <v>2016</v>
      </c>
      <c r="G154" s="41">
        <f t="shared" si="5"/>
        <v>0.21671982662413869</v>
      </c>
    </row>
    <row r="155" spans="6:7" x14ac:dyDescent="0.25">
      <c r="F155" s="39">
        <v>2015</v>
      </c>
      <c r="G155" s="41">
        <f t="shared" si="5"/>
        <v>0.20771983382413292</v>
      </c>
    </row>
    <row r="156" spans="6:7" x14ac:dyDescent="0.25">
      <c r="F156" s="39">
        <v>2014</v>
      </c>
      <c r="G156" s="41">
        <f t="shared" si="5"/>
        <v>0.21311982950413638</v>
      </c>
    </row>
    <row r="157" spans="6:7" x14ac:dyDescent="0.25">
      <c r="F157" s="39">
        <v>2013</v>
      </c>
      <c r="G157" s="41">
        <f t="shared" si="5"/>
        <v>0.22319982144014283</v>
      </c>
    </row>
    <row r="158" spans="6:7" x14ac:dyDescent="0.25">
      <c r="F158" s="39">
        <v>2012</v>
      </c>
      <c r="G158" s="41">
        <f t="shared" si="5"/>
        <v>0.23471981222415023</v>
      </c>
    </row>
    <row r="159" spans="6:7" x14ac:dyDescent="0.25">
      <c r="F159" s="39">
        <v>2011</v>
      </c>
      <c r="G159" s="41">
        <f t="shared" si="5"/>
        <v>0.2354398116481507</v>
      </c>
    </row>
    <row r="160" spans="6:7" ht="15.75" thickBot="1" x14ac:dyDescent="0.3">
      <c r="F160" s="44">
        <v>2010</v>
      </c>
      <c r="G160" s="50">
        <f>G148*$M$18/$M$19</f>
        <v>0.23867980905615271</v>
      </c>
    </row>
    <row r="162" spans="1:7" x14ac:dyDescent="0.25">
      <c r="A162" t="s">
        <v>104</v>
      </c>
      <c r="F162" s="37" t="s">
        <v>94</v>
      </c>
      <c r="G162" s="37" t="s">
        <v>68</v>
      </c>
    </row>
    <row r="163" spans="1:7" x14ac:dyDescent="0.25">
      <c r="G163" s="37" t="s">
        <v>80</v>
      </c>
    </row>
    <row r="164" spans="1:7" x14ac:dyDescent="0.25">
      <c r="F164" s="37">
        <v>2018</v>
      </c>
      <c r="G164" s="37">
        <v>86</v>
      </c>
    </row>
    <row r="165" spans="1:7" x14ac:dyDescent="0.25">
      <c r="F165" s="37">
        <v>2017</v>
      </c>
      <c r="G165" s="37">
        <v>87.1</v>
      </c>
    </row>
    <row r="166" spans="1:7" x14ac:dyDescent="0.25">
      <c r="F166" s="37">
        <v>2016</v>
      </c>
      <c r="G166" s="37">
        <v>87.5</v>
      </c>
    </row>
    <row r="167" spans="1:7" x14ac:dyDescent="0.25">
      <c r="F167" s="37">
        <v>2015</v>
      </c>
      <c r="G167" s="37">
        <v>88.2</v>
      </c>
    </row>
    <row r="168" spans="1:7" x14ac:dyDescent="0.25">
      <c r="F168" s="37">
        <v>2014</v>
      </c>
      <c r="G168" s="37">
        <v>87.4</v>
      </c>
    </row>
    <row r="169" spans="1:7" x14ac:dyDescent="0.25">
      <c r="F169" s="37">
        <v>2013</v>
      </c>
      <c r="G169" s="37">
        <v>89.8</v>
      </c>
    </row>
    <row r="170" spans="1:7" x14ac:dyDescent="0.25">
      <c r="F170" s="37">
        <v>2012</v>
      </c>
      <c r="G170" s="37">
        <v>92</v>
      </c>
    </row>
    <row r="171" spans="1:7" x14ac:dyDescent="0.25">
      <c r="F171" s="37">
        <v>2011</v>
      </c>
      <c r="G171" s="37">
        <v>90.6</v>
      </c>
    </row>
    <row r="172" spans="1:7" x14ac:dyDescent="0.25">
      <c r="F172" s="37">
        <v>2010</v>
      </c>
      <c r="G172" s="37">
        <v>89.7</v>
      </c>
    </row>
    <row r="173" spans="1:7" ht="15.75" thickBot="1" x14ac:dyDescent="0.3"/>
    <row r="174" spans="1:7" x14ac:dyDescent="0.25">
      <c r="F174" s="47" t="s">
        <v>93</v>
      </c>
      <c r="G174" s="49" t="s">
        <v>68</v>
      </c>
    </row>
    <row r="175" spans="1:7" x14ac:dyDescent="0.25">
      <c r="F175" s="39"/>
      <c r="G175" s="41" t="s">
        <v>80</v>
      </c>
    </row>
    <row r="176" spans="1:7" x14ac:dyDescent="0.25">
      <c r="F176" s="39">
        <v>2018</v>
      </c>
      <c r="G176" s="41">
        <f>G164*$M$18/$M$19</f>
        <v>0.30959975232019815</v>
      </c>
    </row>
    <row r="177" spans="1:7" x14ac:dyDescent="0.25">
      <c r="F177" s="39">
        <v>2017</v>
      </c>
      <c r="G177" s="41">
        <f t="shared" ref="G177:G183" si="6">G165*$M$18/$M$19</f>
        <v>0.31355974915220064</v>
      </c>
    </row>
    <row r="178" spans="1:7" x14ac:dyDescent="0.25">
      <c r="F178" s="39">
        <v>2016</v>
      </c>
      <c r="G178" s="41">
        <f t="shared" si="6"/>
        <v>0.31499974800020158</v>
      </c>
    </row>
    <row r="179" spans="1:7" x14ac:dyDescent="0.25">
      <c r="F179" s="39">
        <v>2015</v>
      </c>
      <c r="G179" s="41">
        <f t="shared" si="6"/>
        <v>0.31751974598420318</v>
      </c>
    </row>
    <row r="180" spans="1:7" x14ac:dyDescent="0.25">
      <c r="F180" s="39">
        <v>2014</v>
      </c>
      <c r="G180" s="41">
        <f t="shared" si="6"/>
        <v>0.31463974828820135</v>
      </c>
    </row>
    <row r="181" spans="1:7" x14ac:dyDescent="0.25">
      <c r="F181" s="39">
        <v>2013</v>
      </c>
      <c r="G181" s="41">
        <f t="shared" si="6"/>
        <v>0.32327974137620691</v>
      </c>
    </row>
    <row r="182" spans="1:7" x14ac:dyDescent="0.25">
      <c r="F182" s="39">
        <v>2012</v>
      </c>
      <c r="G182" s="41">
        <f t="shared" si="6"/>
        <v>0.33119973504021194</v>
      </c>
    </row>
    <row r="183" spans="1:7" x14ac:dyDescent="0.25">
      <c r="F183" s="39">
        <v>2011</v>
      </c>
      <c r="G183" s="41">
        <f t="shared" si="6"/>
        <v>0.32615973907220869</v>
      </c>
    </row>
    <row r="184" spans="1:7" ht="15.75" thickBot="1" x14ac:dyDescent="0.3">
      <c r="F184" s="44">
        <v>2010</v>
      </c>
      <c r="G184" s="50">
        <f>G172*$M$18/$M$19</f>
        <v>0.32291974166420667</v>
      </c>
    </row>
    <row r="186" spans="1:7" x14ac:dyDescent="0.25">
      <c r="A186" t="s">
        <v>106</v>
      </c>
      <c r="F186" s="37" t="s">
        <v>94</v>
      </c>
      <c r="G186" s="37" t="s">
        <v>67</v>
      </c>
    </row>
    <row r="187" spans="1:7" x14ac:dyDescent="0.25">
      <c r="G187" s="37" t="s">
        <v>80</v>
      </c>
    </row>
    <row r="188" spans="1:7" x14ac:dyDescent="0.25">
      <c r="F188" s="37">
        <v>2018</v>
      </c>
      <c r="G188" s="37">
        <v>35.6</v>
      </c>
    </row>
    <row r="189" spans="1:7" x14ac:dyDescent="0.25">
      <c r="F189" s="37">
        <v>2017</v>
      </c>
      <c r="G189" s="37">
        <v>38.799999999999997</v>
      </c>
    </row>
    <row r="190" spans="1:7" x14ac:dyDescent="0.25">
      <c r="F190" s="37">
        <v>2016</v>
      </c>
      <c r="G190" s="37">
        <v>34.9</v>
      </c>
    </row>
    <row r="191" spans="1:7" x14ac:dyDescent="0.25">
      <c r="F191" s="37">
        <v>2015</v>
      </c>
      <c r="G191" s="37">
        <v>32.299999999999997</v>
      </c>
    </row>
    <row r="192" spans="1:7" x14ac:dyDescent="0.25">
      <c r="F192" s="37">
        <v>2014</v>
      </c>
      <c r="G192" s="37">
        <v>26.5</v>
      </c>
    </row>
    <row r="193" spans="6:7" x14ac:dyDescent="0.25">
      <c r="F193" s="37">
        <v>2013</v>
      </c>
      <c r="G193" s="37">
        <v>23.6</v>
      </c>
    </row>
    <row r="194" spans="6:7" x14ac:dyDescent="0.25">
      <c r="F194" s="37">
        <v>2012</v>
      </c>
      <c r="G194" s="37">
        <v>24</v>
      </c>
    </row>
    <row r="195" spans="6:7" x14ac:dyDescent="0.25">
      <c r="F195" s="37">
        <v>2011</v>
      </c>
      <c r="G195" s="37">
        <v>24.2</v>
      </c>
    </row>
    <row r="196" spans="6:7" x14ac:dyDescent="0.25">
      <c r="F196" s="37">
        <v>2010</v>
      </c>
      <c r="G196" s="37">
        <v>24.2</v>
      </c>
    </row>
    <row r="197" spans="6:7" ht="15.75" thickBot="1" x14ac:dyDescent="0.3"/>
    <row r="198" spans="6:7" x14ac:dyDescent="0.25">
      <c r="F198" s="47" t="s">
        <v>93</v>
      </c>
      <c r="G198" s="49" t="s">
        <v>67</v>
      </c>
    </row>
    <row r="199" spans="6:7" x14ac:dyDescent="0.25">
      <c r="F199" s="39"/>
      <c r="G199" s="41" t="s">
        <v>80</v>
      </c>
    </row>
    <row r="200" spans="6:7" x14ac:dyDescent="0.25">
      <c r="F200" s="39">
        <v>2018</v>
      </c>
      <c r="G200" s="41">
        <f>G188*$M$18/$M$19</f>
        <v>0.12815989747208201</v>
      </c>
    </row>
    <row r="201" spans="6:7" x14ac:dyDescent="0.25">
      <c r="F201" s="39">
        <v>2017</v>
      </c>
      <c r="G201" s="41">
        <f t="shared" ref="G201:G207" si="7">G189*$M$18/$M$19</f>
        <v>0.13967988825608937</v>
      </c>
    </row>
    <row r="202" spans="6:7" x14ac:dyDescent="0.25">
      <c r="F202" s="39">
        <v>2016</v>
      </c>
      <c r="G202" s="41">
        <f t="shared" si="7"/>
        <v>0.12563989948808041</v>
      </c>
    </row>
    <row r="203" spans="6:7" x14ac:dyDescent="0.25">
      <c r="F203" s="39">
        <v>2015</v>
      </c>
      <c r="G203" s="41">
        <f t="shared" si="7"/>
        <v>0.11627990697607439</v>
      </c>
    </row>
    <row r="204" spans="6:7" x14ac:dyDescent="0.25">
      <c r="F204" s="39">
        <v>2014</v>
      </c>
      <c r="G204" s="41">
        <f t="shared" si="7"/>
        <v>9.5399923680061047E-2</v>
      </c>
    </row>
    <row r="205" spans="6:7" x14ac:dyDescent="0.25">
      <c r="F205" s="39">
        <v>2013</v>
      </c>
      <c r="G205" s="41">
        <f t="shared" si="7"/>
        <v>8.4959932032054375E-2</v>
      </c>
    </row>
    <row r="206" spans="6:7" x14ac:dyDescent="0.25">
      <c r="F206" s="39">
        <v>2012</v>
      </c>
      <c r="G206" s="41">
        <f t="shared" si="7"/>
        <v>8.6399930880055292E-2</v>
      </c>
    </row>
    <row r="207" spans="6:7" x14ac:dyDescent="0.25">
      <c r="F207" s="39">
        <v>2011</v>
      </c>
      <c r="G207" s="41">
        <f t="shared" si="7"/>
        <v>8.7119930304055751E-2</v>
      </c>
    </row>
    <row r="208" spans="6:7" ht="15.75" thickBot="1" x14ac:dyDescent="0.3">
      <c r="F208" s="44">
        <v>2010</v>
      </c>
      <c r="G208" s="50">
        <f>G196*$M$18/$M$19</f>
        <v>8.7119930304055751E-2</v>
      </c>
    </row>
    <row r="210" spans="1:7" x14ac:dyDescent="0.25">
      <c r="A210" t="s">
        <v>107</v>
      </c>
      <c r="F210" s="37" t="s">
        <v>94</v>
      </c>
      <c r="G210" s="37" t="s">
        <v>108</v>
      </c>
    </row>
    <row r="211" spans="1:7" x14ac:dyDescent="0.25">
      <c r="G211" s="37" t="s">
        <v>80</v>
      </c>
    </row>
    <row r="212" spans="1:7" x14ac:dyDescent="0.25">
      <c r="F212" s="37">
        <v>2018</v>
      </c>
      <c r="G212" s="37">
        <v>73.7</v>
      </c>
    </row>
    <row r="213" spans="1:7" x14ac:dyDescent="0.25">
      <c r="F213" s="37">
        <v>2017</v>
      </c>
      <c r="G213" s="37">
        <v>74.7</v>
      </c>
    </row>
    <row r="214" spans="1:7" x14ac:dyDescent="0.25">
      <c r="F214" s="37">
        <v>2016</v>
      </c>
      <c r="G214" s="37">
        <v>76.2</v>
      </c>
    </row>
    <row r="215" spans="1:7" x14ac:dyDescent="0.25">
      <c r="F215" s="37">
        <v>2015</v>
      </c>
      <c r="G215" s="37">
        <v>77.900000000000006</v>
      </c>
    </row>
    <row r="216" spans="1:7" x14ac:dyDescent="0.25">
      <c r="F216" s="37">
        <v>2014</v>
      </c>
      <c r="G216" s="37">
        <v>79.599999999999994</v>
      </c>
    </row>
    <row r="217" spans="1:7" x14ac:dyDescent="0.25">
      <c r="F217" s="37">
        <v>2013</v>
      </c>
      <c r="G217" s="37">
        <v>80.5</v>
      </c>
    </row>
    <row r="218" spans="1:7" x14ac:dyDescent="0.25">
      <c r="F218" s="37">
        <v>2012</v>
      </c>
      <c r="G218" s="37">
        <v>81</v>
      </c>
    </row>
    <row r="219" spans="1:7" x14ac:dyDescent="0.25">
      <c r="F219" s="37">
        <v>2011</v>
      </c>
      <c r="G219" s="37">
        <v>83.1</v>
      </c>
    </row>
    <row r="220" spans="1:7" x14ac:dyDescent="0.25">
      <c r="F220" s="37">
        <v>2010</v>
      </c>
      <c r="G220" s="37">
        <v>84.5</v>
      </c>
    </row>
    <row r="221" spans="1:7" ht="15.75" thickBot="1" x14ac:dyDescent="0.3"/>
    <row r="222" spans="1:7" x14ac:dyDescent="0.25">
      <c r="F222" s="47" t="s">
        <v>93</v>
      </c>
      <c r="G222" s="49" t="s">
        <v>108</v>
      </c>
    </row>
    <row r="223" spans="1:7" x14ac:dyDescent="0.25">
      <c r="F223" s="39"/>
      <c r="G223" s="41" t="s">
        <v>80</v>
      </c>
    </row>
    <row r="224" spans="1:7" x14ac:dyDescent="0.25">
      <c r="F224" s="39">
        <v>2018</v>
      </c>
      <c r="G224" s="41">
        <f>G212*$M$18/$M$19</f>
        <v>0.26531978774416981</v>
      </c>
    </row>
    <row r="225" spans="6:7" x14ac:dyDescent="0.25">
      <c r="F225" s="39">
        <v>2017</v>
      </c>
      <c r="G225" s="41">
        <f t="shared" ref="G225:G231" si="8">G213*$M$18/$M$19</f>
        <v>0.26891978486417212</v>
      </c>
    </row>
    <row r="226" spans="6:7" x14ac:dyDescent="0.25">
      <c r="F226" s="39">
        <v>2016</v>
      </c>
      <c r="G226" s="41">
        <f t="shared" si="8"/>
        <v>0.27431978054417555</v>
      </c>
    </row>
    <row r="227" spans="6:7" x14ac:dyDescent="0.25">
      <c r="F227" s="39">
        <v>2015</v>
      </c>
      <c r="G227" s="41">
        <f t="shared" si="8"/>
        <v>0.28043977564817951</v>
      </c>
    </row>
    <row r="228" spans="6:7" x14ac:dyDescent="0.25">
      <c r="F228" s="39">
        <v>2014</v>
      </c>
      <c r="G228" s="41">
        <f t="shared" si="8"/>
        <v>0.28655977075218336</v>
      </c>
    </row>
    <row r="229" spans="6:7" x14ac:dyDescent="0.25">
      <c r="F229" s="39">
        <v>2013</v>
      </c>
      <c r="G229" s="41">
        <f t="shared" si="8"/>
        <v>0.28979976816018543</v>
      </c>
    </row>
    <row r="230" spans="6:7" x14ac:dyDescent="0.25">
      <c r="F230" s="39">
        <v>2012</v>
      </c>
      <c r="G230" s="41">
        <f t="shared" si="8"/>
        <v>0.29159976672018662</v>
      </c>
    </row>
    <row r="231" spans="6:7" x14ac:dyDescent="0.25">
      <c r="F231" s="39">
        <v>2011</v>
      </c>
      <c r="G231" s="41">
        <f t="shared" si="8"/>
        <v>0.29915976067219141</v>
      </c>
    </row>
    <row r="232" spans="6:7" ht="15.75" thickBot="1" x14ac:dyDescent="0.3">
      <c r="F232" s="44">
        <v>2010</v>
      </c>
      <c r="G232" s="50">
        <f>G220*$M$18/$M$19</f>
        <v>0.30419975664019466</v>
      </c>
    </row>
  </sheetData>
  <mergeCells count="3">
    <mergeCell ref="J30:K40"/>
    <mergeCell ref="J10:K17"/>
    <mergeCell ref="P1:Q8"/>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90365-E63F-49E5-9F24-8B291C80771B}">
  <dimension ref="A1:J11"/>
  <sheetViews>
    <sheetView workbookViewId="0">
      <selection activeCell="N21" sqref="N21"/>
    </sheetView>
  </sheetViews>
  <sheetFormatPr defaultRowHeight="15" x14ac:dyDescent="0.25"/>
  <cols>
    <col min="1" max="1" width="54" bestFit="1" customWidth="1"/>
    <col min="2" max="2" width="12.85546875" bestFit="1" customWidth="1"/>
    <col min="3" max="10" width="12" bestFit="1" customWidth="1"/>
  </cols>
  <sheetData>
    <row r="1" spans="1:10" x14ac:dyDescent="0.25">
      <c r="A1" t="s">
        <v>93</v>
      </c>
      <c r="B1" t="s">
        <v>108</v>
      </c>
      <c r="C1" t="s">
        <v>63</v>
      </c>
      <c r="D1" t="s">
        <v>64</v>
      </c>
      <c r="E1" t="s">
        <v>101</v>
      </c>
      <c r="F1" t="s">
        <v>65</v>
      </c>
      <c r="G1" t="s">
        <v>43</v>
      </c>
      <c r="H1" t="s">
        <v>44</v>
      </c>
      <c r="I1" t="s">
        <v>68</v>
      </c>
      <c r="J1" t="s">
        <v>67</v>
      </c>
    </row>
    <row r="3" spans="1:10" x14ac:dyDescent="0.25">
      <c r="A3">
        <v>2010</v>
      </c>
      <c r="B3">
        <v>0.30419975664019466</v>
      </c>
      <c r="C3">
        <v>0.39095968723225016</v>
      </c>
      <c r="D3">
        <v>0.22463982028814375</v>
      </c>
      <c r="E3">
        <v>0.30059975952019236</v>
      </c>
      <c r="F3">
        <v>0.2264398188481449</v>
      </c>
      <c r="G3">
        <v>0.40931967254426194</v>
      </c>
      <c r="H3">
        <v>0.23867980905615271</v>
      </c>
      <c r="I3">
        <v>0.32291974166420667</v>
      </c>
      <c r="J3">
        <v>8.7119930304055751E-2</v>
      </c>
    </row>
    <row r="4" spans="1:10" x14ac:dyDescent="0.25">
      <c r="A4">
        <v>2011</v>
      </c>
      <c r="B4">
        <v>0.29915976067219141</v>
      </c>
      <c r="C4">
        <v>0.37655969875224093</v>
      </c>
      <c r="D4">
        <v>0.22103982316814147</v>
      </c>
      <c r="E4">
        <v>0.30527975577619537</v>
      </c>
      <c r="F4">
        <v>0.22247982201614236</v>
      </c>
      <c r="G4">
        <v>0.42263966188827046</v>
      </c>
      <c r="H4">
        <v>0.2354398116481507</v>
      </c>
      <c r="I4">
        <v>0.32615973907220869</v>
      </c>
      <c r="J4">
        <v>8.7119930304055751E-2</v>
      </c>
    </row>
    <row r="5" spans="1:10" x14ac:dyDescent="0.25">
      <c r="A5">
        <v>2012</v>
      </c>
      <c r="B5">
        <v>0.29159976672018662</v>
      </c>
      <c r="C5">
        <v>0.35531971574422738</v>
      </c>
      <c r="D5">
        <v>0.2170798263361389</v>
      </c>
      <c r="E5">
        <v>0.29843976124819099</v>
      </c>
      <c r="F5">
        <v>0.22355982115214307</v>
      </c>
      <c r="G5">
        <v>0.41831966534426773</v>
      </c>
      <c r="H5">
        <v>0.23471981222415023</v>
      </c>
      <c r="I5">
        <v>0.33119973504021194</v>
      </c>
      <c r="J5">
        <v>8.6399930880055292E-2</v>
      </c>
    </row>
    <row r="6" spans="1:10" x14ac:dyDescent="0.25">
      <c r="A6">
        <v>2013</v>
      </c>
      <c r="B6">
        <v>0.28979976816018543</v>
      </c>
      <c r="C6">
        <v>0.33947972841621721</v>
      </c>
      <c r="D6">
        <v>0.21599982720013822</v>
      </c>
      <c r="E6">
        <v>0.29339976528018774</v>
      </c>
      <c r="F6">
        <v>0.22175982259214191</v>
      </c>
      <c r="G6">
        <v>0.42155966275226975</v>
      </c>
      <c r="H6">
        <v>0.22319982144014283</v>
      </c>
      <c r="I6">
        <v>0.32327974137620691</v>
      </c>
      <c r="J6">
        <v>8.4959932032054375E-2</v>
      </c>
    </row>
    <row r="7" spans="1:10" x14ac:dyDescent="0.25">
      <c r="A7">
        <v>2014</v>
      </c>
      <c r="B7">
        <v>0.28655977075218336</v>
      </c>
      <c r="C7">
        <v>0.36431970854423312</v>
      </c>
      <c r="D7">
        <v>0.22463982028814375</v>
      </c>
      <c r="E7">
        <v>0.28619977104018313</v>
      </c>
      <c r="F7">
        <v>0.2170798263361389</v>
      </c>
      <c r="G7">
        <v>0.40751967398426081</v>
      </c>
      <c r="H7">
        <v>0.21311982950413638</v>
      </c>
      <c r="I7">
        <v>0.31463974828820135</v>
      </c>
      <c r="J7">
        <v>9.5399923680061047E-2</v>
      </c>
    </row>
    <row r="8" spans="1:10" x14ac:dyDescent="0.25">
      <c r="A8">
        <v>2015</v>
      </c>
      <c r="B8">
        <v>0.28043977564817951</v>
      </c>
      <c r="C8">
        <v>0.37367970105623916</v>
      </c>
      <c r="D8">
        <v>0.26747978601617117</v>
      </c>
      <c r="E8">
        <v>0.28907976873618496</v>
      </c>
      <c r="F8">
        <v>0.21743982604813916</v>
      </c>
      <c r="G8">
        <v>0.39887968089625525</v>
      </c>
      <c r="H8">
        <v>0.20771983382413292</v>
      </c>
      <c r="I8">
        <v>0.31751974598420318</v>
      </c>
      <c r="J8">
        <v>0.11627990697607439</v>
      </c>
    </row>
    <row r="9" spans="1:10" x14ac:dyDescent="0.25">
      <c r="A9">
        <v>2016</v>
      </c>
      <c r="B9">
        <v>0.27431978054417555</v>
      </c>
      <c r="C9">
        <v>0.3373197301442159</v>
      </c>
      <c r="D9">
        <v>0.27107978313617342</v>
      </c>
      <c r="E9">
        <v>0.28367977305618153</v>
      </c>
      <c r="F9">
        <v>0.21599982720013822</v>
      </c>
      <c r="G9">
        <v>0.39455968435225247</v>
      </c>
      <c r="H9">
        <v>0.21671982662413869</v>
      </c>
      <c r="I9">
        <v>0.31499974800020158</v>
      </c>
      <c r="J9">
        <v>0.12563989948808041</v>
      </c>
    </row>
    <row r="10" spans="1:10" x14ac:dyDescent="0.25">
      <c r="A10">
        <v>2017</v>
      </c>
      <c r="B10">
        <v>0.26891978486417212</v>
      </c>
      <c r="C10">
        <v>0.2995197603841917</v>
      </c>
      <c r="D10">
        <v>0.25667979465616425</v>
      </c>
      <c r="E10">
        <v>0.28187977449618035</v>
      </c>
      <c r="F10">
        <v>0.2120398303681357</v>
      </c>
      <c r="G10">
        <v>0.39815968147225472</v>
      </c>
      <c r="H10">
        <v>0.21311982950413638</v>
      </c>
      <c r="I10">
        <v>0.31355974915220064</v>
      </c>
      <c r="J10">
        <v>0.13967988825608937</v>
      </c>
    </row>
    <row r="11" spans="1:10" x14ac:dyDescent="0.25">
      <c r="A11">
        <v>2018</v>
      </c>
      <c r="B11">
        <v>0.26531978774416981</v>
      </c>
      <c r="C11">
        <v>0.31355974915220064</v>
      </c>
      <c r="D11">
        <v>0.32327974137620691</v>
      </c>
      <c r="E11">
        <v>0.28583977132818295</v>
      </c>
      <c r="F11">
        <v>0.20699983440013248</v>
      </c>
      <c r="G11">
        <v>0.39815968147225472</v>
      </c>
      <c r="H11">
        <v>0.20447983641613082</v>
      </c>
      <c r="I11">
        <v>0.30959975232019815</v>
      </c>
      <c r="J11">
        <v>0.12815989747208201</v>
      </c>
    </row>
  </sheetData>
  <sortState xmlns:xlrd2="http://schemas.microsoft.com/office/spreadsheetml/2017/richdata2" ref="A3:J11">
    <sortCondition ref="A3:A11"/>
  </sortState>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51003-E290-4B50-8293-2C3B804491EF}">
  <dimension ref="A1:V1236"/>
  <sheetViews>
    <sheetView topLeftCell="A31" workbookViewId="0">
      <selection activeCell="H57" sqref="H57"/>
    </sheetView>
  </sheetViews>
  <sheetFormatPr defaultRowHeight="15" x14ac:dyDescent="0.25"/>
  <cols>
    <col min="1" max="1" width="60" bestFit="1" customWidth="1"/>
    <col min="2" max="2" width="11.7109375" bestFit="1" customWidth="1"/>
    <col min="3" max="3" width="14.5703125" bestFit="1" customWidth="1"/>
    <col min="4" max="4" width="3.42578125" bestFit="1" customWidth="1"/>
    <col min="5" max="5" width="13.7109375" bestFit="1" customWidth="1"/>
    <col min="6" max="6" width="7.7109375" bestFit="1" customWidth="1"/>
    <col min="7" max="7" width="9.7109375" bestFit="1" customWidth="1"/>
    <col min="8" max="8" width="104.7109375" customWidth="1"/>
    <col min="22" max="22" width="164.42578125" bestFit="1" customWidth="1"/>
  </cols>
  <sheetData>
    <row r="1" spans="1:22" x14ac:dyDescent="0.25">
      <c r="A1" s="52"/>
      <c r="B1" s="52"/>
      <c r="C1" s="52"/>
      <c r="D1" s="52"/>
      <c r="E1" s="52"/>
      <c r="F1" s="52"/>
      <c r="G1" s="52"/>
      <c r="H1" s="71" t="s">
        <v>232</v>
      </c>
      <c r="I1" s="52"/>
      <c r="J1" s="52"/>
      <c r="K1" s="52"/>
      <c r="L1" s="52"/>
      <c r="M1" s="52"/>
      <c r="N1" s="52"/>
      <c r="O1" s="52"/>
      <c r="P1" s="52"/>
      <c r="Q1" s="52"/>
      <c r="V1" s="54" t="s">
        <v>150</v>
      </c>
    </row>
    <row r="2" spans="1:22" x14ac:dyDescent="0.25">
      <c r="A2" s="52" t="s">
        <v>116</v>
      </c>
      <c r="B2" s="52"/>
      <c r="C2" s="52"/>
      <c r="D2" s="52"/>
      <c r="E2" s="52"/>
      <c r="F2" s="52"/>
      <c r="G2" s="52"/>
      <c r="H2" s="71" t="s">
        <v>233</v>
      </c>
      <c r="I2" s="52"/>
      <c r="J2" s="52"/>
      <c r="K2" s="52"/>
      <c r="L2" s="52"/>
      <c r="M2" s="52"/>
      <c r="N2" s="52"/>
      <c r="O2" s="52"/>
      <c r="P2" s="52"/>
      <c r="Q2" s="52"/>
      <c r="V2" s="216" t="s">
        <v>191</v>
      </c>
    </row>
    <row r="3" spans="1:22" x14ac:dyDescent="0.25">
      <c r="A3" s="53" t="s">
        <v>117</v>
      </c>
      <c r="B3" s="52"/>
      <c r="C3" s="52"/>
      <c r="D3" s="52"/>
      <c r="E3" s="52"/>
      <c r="F3" s="52"/>
      <c r="G3" s="52"/>
      <c r="H3" s="71" t="s">
        <v>235</v>
      </c>
      <c r="I3" s="52"/>
      <c r="J3" s="52"/>
      <c r="K3" s="52"/>
      <c r="L3" s="52"/>
      <c r="M3" s="52"/>
      <c r="N3" s="52"/>
      <c r="O3" s="52" t="s">
        <v>163</v>
      </c>
      <c r="P3" s="52"/>
      <c r="Q3" s="52"/>
      <c r="V3" s="216"/>
    </row>
    <row r="4" spans="1:22" x14ac:dyDescent="0.25">
      <c r="A4" s="53" t="s">
        <v>118</v>
      </c>
      <c r="B4" s="52"/>
      <c r="C4" s="52"/>
      <c r="D4" s="52"/>
      <c r="E4" s="52"/>
      <c r="F4" s="52"/>
      <c r="G4" s="52"/>
      <c r="H4" s="71" t="s">
        <v>234</v>
      </c>
      <c r="I4" s="52"/>
      <c r="J4" s="52"/>
      <c r="K4" s="52"/>
      <c r="L4" s="52"/>
      <c r="M4" s="52"/>
      <c r="N4" s="52"/>
      <c r="O4" s="52" t="s">
        <v>162</v>
      </c>
      <c r="P4" s="52"/>
      <c r="Q4" s="52"/>
      <c r="V4" s="216"/>
    </row>
    <row r="5" spans="1:22" x14ac:dyDescent="0.25">
      <c r="A5" s="53" t="s">
        <v>119</v>
      </c>
      <c r="B5" s="52"/>
      <c r="C5" s="52"/>
      <c r="D5" s="52"/>
      <c r="E5" s="52"/>
      <c r="F5" s="52"/>
      <c r="G5" s="52"/>
      <c r="I5" s="52"/>
      <c r="J5" s="52"/>
      <c r="K5" s="52"/>
      <c r="L5" s="52"/>
      <c r="M5" s="52"/>
      <c r="N5" s="52"/>
      <c r="O5" s="52" t="s">
        <v>164</v>
      </c>
      <c r="P5" s="52"/>
      <c r="Q5" s="52"/>
      <c r="V5" s="54" t="s">
        <v>195</v>
      </c>
    </row>
    <row r="6" spans="1:22" x14ac:dyDescent="0.25">
      <c r="A6" s="53" t="s">
        <v>120</v>
      </c>
      <c r="V6" s="216" t="s">
        <v>193</v>
      </c>
    </row>
    <row r="7" spans="1:22" x14ac:dyDescent="0.25">
      <c r="V7" s="216"/>
    </row>
    <row r="8" spans="1:22" x14ac:dyDescent="0.25">
      <c r="V8" s="216"/>
    </row>
    <row r="9" spans="1:22" ht="15.75" x14ac:dyDescent="0.3">
      <c r="A9" s="58" t="s">
        <v>150</v>
      </c>
      <c r="B9" s="58"/>
      <c r="C9" s="58"/>
      <c r="D9" s="58"/>
      <c r="E9" s="59"/>
      <c r="F9" s="59"/>
      <c r="G9" s="59"/>
      <c r="V9" s="216" t="s">
        <v>191</v>
      </c>
    </row>
    <row r="10" spans="1:22" ht="15.75" x14ac:dyDescent="0.3">
      <c r="A10" s="215" t="s">
        <v>140</v>
      </c>
      <c r="B10" s="215"/>
      <c r="C10" s="215"/>
      <c r="D10" s="58" t="s">
        <v>121</v>
      </c>
      <c r="E10" s="215" t="s">
        <v>141</v>
      </c>
      <c r="F10" s="215"/>
      <c r="G10" s="215"/>
      <c r="H10" t="s">
        <v>122</v>
      </c>
      <c r="V10" s="216"/>
    </row>
    <row r="11" spans="1:22" x14ac:dyDescent="0.25">
      <c r="A11" s="60" t="s">
        <v>123</v>
      </c>
      <c r="B11" s="59"/>
      <c r="C11" s="59"/>
      <c r="D11" s="59"/>
      <c r="E11" s="60" t="s">
        <v>142</v>
      </c>
      <c r="F11" s="59"/>
      <c r="G11" s="59"/>
      <c r="V11" s="216"/>
    </row>
    <row r="12" spans="1:22" ht="15.75" x14ac:dyDescent="0.3">
      <c r="A12" s="60" t="s">
        <v>124</v>
      </c>
      <c r="B12" s="60">
        <v>4.2035999999999997E-2</v>
      </c>
      <c r="C12" s="60" t="s">
        <v>125</v>
      </c>
      <c r="D12" s="59"/>
      <c r="E12" s="60" t="s">
        <v>143</v>
      </c>
      <c r="F12" s="60">
        <v>0.52836000000000005</v>
      </c>
      <c r="G12" s="60" t="s">
        <v>144</v>
      </c>
      <c r="V12" s="55"/>
    </row>
    <row r="13" spans="1:22" x14ac:dyDescent="0.25">
      <c r="A13" s="60" t="s">
        <v>126</v>
      </c>
      <c r="B13" s="59"/>
      <c r="C13" s="59"/>
      <c r="D13" s="59"/>
      <c r="E13" s="60" t="s">
        <v>145</v>
      </c>
      <c r="F13" s="60">
        <v>0.54798000000000002</v>
      </c>
      <c r="G13" s="60" t="s">
        <v>144</v>
      </c>
    </row>
    <row r="14" spans="1:22" x14ac:dyDescent="0.25">
      <c r="A14" s="60" t="s">
        <v>127</v>
      </c>
      <c r="B14" s="60">
        <v>6.1984000000000004</v>
      </c>
      <c r="C14" s="60" t="s">
        <v>125</v>
      </c>
      <c r="D14" s="59"/>
      <c r="E14" s="60" t="s">
        <v>146</v>
      </c>
      <c r="F14" s="60">
        <v>0.53602000000000005</v>
      </c>
      <c r="G14" s="60" t="s">
        <v>144</v>
      </c>
    </row>
    <row r="15" spans="1:22" x14ac:dyDescent="0.25">
      <c r="A15" s="60" t="s">
        <v>128</v>
      </c>
      <c r="B15" s="59"/>
      <c r="C15" s="59"/>
      <c r="D15" s="59"/>
      <c r="E15" s="60" t="s">
        <v>147</v>
      </c>
      <c r="F15" s="60">
        <v>0.55298999999999998</v>
      </c>
      <c r="G15" s="60" t="s">
        <v>144</v>
      </c>
    </row>
    <row r="16" spans="1:22" x14ac:dyDescent="0.25">
      <c r="A16" s="60" t="s">
        <v>129</v>
      </c>
      <c r="B16" s="60">
        <v>5.6572000000000002E-4</v>
      </c>
      <c r="C16" s="60" t="s">
        <v>125</v>
      </c>
      <c r="D16" s="59"/>
      <c r="E16" s="59"/>
      <c r="F16" s="59"/>
      <c r="G16" s="59"/>
    </row>
    <row r="17" spans="1:8" x14ac:dyDescent="0.25">
      <c r="A17" s="60" t="s">
        <v>130</v>
      </c>
      <c r="B17" s="59"/>
      <c r="C17" s="59"/>
      <c r="D17" s="59"/>
      <c r="E17" s="59"/>
      <c r="F17" s="59"/>
      <c r="G17" s="59"/>
    </row>
    <row r="18" spans="1:8" x14ac:dyDescent="0.25">
      <c r="A18" s="60" t="s">
        <v>131</v>
      </c>
      <c r="B18" s="60">
        <v>8.2921000000000002E-3</v>
      </c>
      <c r="C18" s="60" t="s">
        <v>125</v>
      </c>
      <c r="D18" s="59"/>
      <c r="E18" s="59"/>
      <c r="F18" s="59"/>
      <c r="G18" s="59"/>
    </row>
    <row r="19" spans="1:8" x14ac:dyDescent="0.25">
      <c r="A19" s="60" t="s">
        <v>132</v>
      </c>
      <c r="B19" s="59"/>
      <c r="C19" s="59"/>
      <c r="D19" s="59"/>
      <c r="E19" s="59"/>
      <c r="F19" s="59"/>
      <c r="G19" s="59"/>
    </row>
    <row r="20" spans="1:8" x14ac:dyDescent="0.25">
      <c r="A20" s="60" t="s">
        <v>133</v>
      </c>
      <c r="B20" s="61">
        <v>3.1506E-5</v>
      </c>
      <c r="C20" s="60" t="s">
        <v>125</v>
      </c>
      <c r="D20" s="59"/>
      <c r="E20" s="59"/>
      <c r="F20" s="59"/>
      <c r="G20" s="59"/>
    </row>
    <row r="21" spans="1:8" x14ac:dyDescent="0.25">
      <c r="A21" s="60" t="s">
        <v>134</v>
      </c>
      <c r="B21" s="59"/>
      <c r="C21" s="59"/>
      <c r="D21" s="59"/>
      <c r="E21" s="59"/>
      <c r="F21" s="59"/>
      <c r="G21" s="59"/>
    </row>
    <row r="22" spans="1:8" x14ac:dyDescent="0.25">
      <c r="A22" s="60" t="s">
        <v>135</v>
      </c>
      <c r="B22" s="61">
        <v>1.2184000000000001E-5</v>
      </c>
      <c r="C22" s="60" t="s">
        <v>125</v>
      </c>
      <c r="D22" s="59"/>
      <c r="E22" s="59"/>
      <c r="F22" s="59"/>
      <c r="G22" s="59"/>
    </row>
    <row r="23" spans="1:8" x14ac:dyDescent="0.25">
      <c r="A23" s="60" t="s">
        <v>136</v>
      </c>
      <c r="B23" s="59"/>
      <c r="C23" s="59"/>
      <c r="D23" s="59"/>
      <c r="E23" s="59"/>
      <c r="F23" s="59"/>
      <c r="G23" s="59"/>
    </row>
    <row r="24" spans="1:8" x14ac:dyDescent="0.25">
      <c r="A24" s="60" t="s">
        <v>137</v>
      </c>
      <c r="B24" s="60">
        <v>1.4200999999999999</v>
      </c>
      <c r="C24" s="60" t="s">
        <v>125</v>
      </c>
      <c r="D24" s="59"/>
      <c r="E24" s="59"/>
      <c r="F24" s="59"/>
      <c r="G24" s="59"/>
    </row>
    <row r="25" spans="1:8" x14ac:dyDescent="0.25">
      <c r="A25" s="60" t="s">
        <v>138</v>
      </c>
      <c r="B25" s="59"/>
      <c r="C25" s="59"/>
      <c r="D25" s="59"/>
      <c r="E25" s="59"/>
      <c r="F25" s="59"/>
      <c r="G25" s="59"/>
    </row>
    <row r="26" spans="1:8" x14ac:dyDescent="0.25">
      <c r="A26" s="60" t="s">
        <v>139</v>
      </c>
      <c r="B26" s="60">
        <v>9.4477999999999993E-3</v>
      </c>
      <c r="C26" s="60" t="s">
        <v>125</v>
      </c>
      <c r="D26" s="59"/>
      <c r="E26" s="59"/>
      <c r="F26" s="59"/>
      <c r="G26" s="59"/>
    </row>
    <row r="27" spans="1:8" ht="15.75" x14ac:dyDescent="0.3">
      <c r="A27" s="215" t="s">
        <v>140</v>
      </c>
      <c r="B27" s="215"/>
      <c r="C27" s="215"/>
      <c r="D27" s="58" t="s">
        <v>148</v>
      </c>
      <c r="E27" s="215" t="s">
        <v>141</v>
      </c>
      <c r="F27" s="215"/>
      <c r="G27" s="215"/>
      <c r="H27" t="s">
        <v>151</v>
      </c>
    </row>
    <row r="28" spans="1:8" x14ac:dyDescent="0.25">
      <c r="A28" s="60" t="s">
        <v>123</v>
      </c>
      <c r="B28" s="59"/>
      <c r="C28" s="59"/>
      <c r="D28" s="59"/>
      <c r="E28" s="60" t="s">
        <v>142</v>
      </c>
      <c r="F28" s="59"/>
      <c r="G28" s="59"/>
    </row>
    <row r="29" spans="1:8" x14ac:dyDescent="0.25">
      <c r="A29" s="60" t="s">
        <v>124</v>
      </c>
      <c r="B29" s="60">
        <v>7.5051000000000007E-2</v>
      </c>
      <c r="C29" s="60" t="s">
        <v>125</v>
      </c>
      <c r="D29" s="59"/>
      <c r="E29" s="60" t="s">
        <v>143</v>
      </c>
      <c r="F29" s="60">
        <v>0.76180999999999999</v>
      </c>
      <c r="G29" s="60" t="s">
        <v>144</v>
      </c>
    </row>
    <row r="30" spans="1:8" x14ac:dyDescent="0.25">
      <c r="A30" s="60" t="s">
        <v>126</v>
      </c>
      <c r="B30" s="59"/>
      <c r="C30" s="59"/>
      <c r="D30" s="59"/>
      <c r="E30" s="60" t="s">
        <v>145</v>
      </c>
      <c r="F30" s="60">
        <v>0.83765999999999996</v>
      </c>
      <c r="G30" s="60" t="s">
        <v>144</v>
      </c>
    </row>
    <row r="31" spans="1:8" x14ac:dyDescent="0.25">
      <c r="A31" s="60" t="s">
        <v>127</v>
      </c>
      <c r="B31" s="60">
        <v>9.5410000000000004</v>
      </c>
      <c r="C31" s="60" t="s">
        <v>125</v>
      </c>
      <c r="D31" s="59"/>
      <c r="E31" s="60" t="s">
        <v>146</v>
      </c>
      <c r="F31" s="60">
        <v>0.79105999999999999</v>
      </c>
      <c r="G31" s="60" t="s">
        <v>144</v>
      </c>
    </row>
    <row r="32" spans="1:8" x14ac:dyDescent="0.25">
      <c r="A32" s="60" t="s">
        <v>128</v>
      </c>
      <c r="B32" s="59"/>
      <c r="C32" s="59"/>
      <c r="D32" s="59"/>
      <c r="E32" s="60" t="s">
        <v>147</v>
      </c>
      <c r="F32" s="60">
        <v>0.85716000000000003</v>
      </c>
      <c r="G32" s="60" t="s">
        <v>144</v>
      </c>
    </row>
    <row r="33" spans="1:8" x14ac:dyDescent="0.25">
      <c r="A33" s="60" t="s">
        <v>129</v>
      </c>
      <c r="B33" s="60">
        <v>8.0730000000000005E-4</v>
      </c>
      <c r="C33" s="60" t="s">
        <v>125</v>
      </c>
      <c r="D33" s="59"/>
      <c r="E33" s="59"/>
      <c r="F33" s="59"/>
      <c r="G33" s="59"/>
    </row>
    <row r="34" spans="1:8" x14ac:dyDescent="0.25">
      <c r="A34" s="60" t="s">
        <v>130</v>
      </c>
      <c r="B34" s="59"/>
      <c r="C34" s="59"/>
      <c r="D34" s="59"/>
      <c r="E34" s="59"/>
      <c r="F34" s="59"/>
      <c r="G34" s="59"/>
    </row>
    <row r="35" spans="1:8" x14ac:dyDescent="0.25">
      <c r="A35" s="60" t="s">
        <v>131</v>
      </c>
      <c r="B35" s="60">
        <v>1.6563000000000001E-2</v>
      </c>
      <c r="C35" s="60" t="s">
        <v>125</v>
      </c>
      <c r="D35" s="59"/>
      <c r="E35" s="59"/>
      <c r="F35" s="59"/>
      <c r="G35" s="59"/>
    </row>
    <row r="36" spans="1:8" x14ac:dyDescent="0.25">
      <c r="A36" s="60" t="s">
        <v>132</v>
      </c>
      <c r="B36" s="59"/>
      <c r="C36" s="59"/>
      <c r="D36" s="59"/>
      <c r="E36" s="59"/>
      <c r="F36" s="59"/>
      <c r="G36" s="59"/>
    </row>
    <row r="37" spans="1:8" x14ac:dyDescent="0.25">
      <c r="A37" s="60" t="s">
        <v>133</v>
      </c>
      <c r="B37" s="61">
        <v>5.2275999999999999E-5</v>
      </c>
      <c r="C37" s="60" t="s">
        <v>125</v>
      </c>
      <c r="D37" s="59"/>
      <c r="E37" s="59"/>
      <c r="F37" s="59"/>
      <c r="G37" s="59"/>
    </row>
    <row r="38" spans="1:8" x14ac:dyDescent="0.25">
      <c r="A38" s="60" t="s">
        <v>134</v>
      </c>
      <c r="B38" s="59"/>
      <c r="C38" s="59"/>
      <c r="D38" s="59"/>
      <c r="E38" s="59"/>
      <c r="F38" s="59"/>
      <c r="G38" s="59"/>
    </row>
    <row r="39" spans="1:8" x14ac:dyDescent="0.25">
      <c r="A39" s="60" t="s">
        <v>135</v>
      </c>
      <c r="B39" s="61">
        <v>1.6769000000000002E-5</v>
      </c>
      <c r="C39" s="60" t="s">
        <v>125</v>
      </c>
      <c r="D39" s="59"/>
      <c r="E39" s="59"/>
      <c r="F39" s="59"/>
      <c r="G39" s="59"/>
    </row>
    <row r="40" spans="1:8" x14ac:dyDescent="0.25">
      <c r="A40" s="60" t="s">
        <v>136</v>
      </c>
      <c r="B40" s="59"/>
      <c r="C40" s="59"/>
      <c r="D40" s="59"/>
      <c r="E40" s="59"/>
      <c r="F40" s="59"/>
      <c r="G40" s="59"/>
    </row>
    <row r="41" spans="1:8" x14ac:dyDescent="0.25">
      <c r="A41" s="60" t="s">
        <v>137</v>
      </c>
      <c r="B41" s="60">
        <v>0.65661000000000003</v>
      </c>
      <c r="C41" s="60" t="s">
        <v>125</v>
      </c>
      <c r="D41" s="59"/>
      <c r="E41" s="59"/>
      <c r="F41" s="59"/>
      <c r="G41" s="59"/>
    </row>
    <row r="42" spans="1:8" x14ac:dyDescent="0.25">
      <c r="A42" s="60" t="s">
        <v>138</v>
      </c>
      <c r="B42" s="59"/>
      <c r="C42" s="59"/>
      <c r="D42" s="59"/>
      <c r="E42" s="59"/>
      <c r="F42" s="59"/>
      <c r="G42" s="59"/>
    </row>
    <row r="43" spans="1:8" x14ac:dyDescent="0.25">
      <c r="A43" s="60" t="s">
        <v>139</v>
      </c>
      <c r="B43" s="60">
        <v>2.3839999999999998E-3</v>
      </c>
      <c r="C43" s="60" t="s">
        <v>125</v>
      </c>
      <c r="D43" s="59"/>
      <c r="E43" s="59"/>
      <c r="F43" s="59"/>
      <c r="G43" s="59"/>
    </row>
    <row r="44" spans="1:8" ht="15.75" x14ac:dyDescent="0.3">
      <c r="A44" s="215" t="s">
        <v>140</v>
      </c>
      <c r="B44" s="215"/>
      <c r="C44" s="215"/>
      <c r="D44" s="58" t="s">
        <v>152</v>
      </c>
      <c r="E44" s="215" t="s">
        <v>153</v>
      </c>
      <c r="F44" s="215"/>
      <c r="G44" s="215"/>
      <c r="H44" t="s">
        <v>149</v>
      </c>
    </row>
    <row r="45" spans="1:8" x14ac:dyDescent="0.25">
      <c r="A45" s="60" t="s">
        <v>123</v>
      </c>
      <c r="B45" s="59"/>
      <c r="C45" s="59"/>
      <c r="D45" s="59"/>
      <c r="E45" s="60" t="s">
        <v>142</v>
      </c>
      <c r="F45" s="59"/>
      <c r="G45" s="59"/>
    </row>
    <row r="46" spans="1:8" x14ac:dyDescent="0.25">
      <c r="A46" s="60" t="s">
        <v>124</v>
      </c>
      <c r="B46" s="60">
        <v>1.9637999999999999E-2</v>
      </c>
      <c r="C46" s="60" t="s">
        <v>125</v>
      </c>
      <c r="D46" s="59"/>
      <c r="E46" s="60" t="s">
        <v>143</v>
      </c>
      <c r="F46" s="60">
        <v>0.66554000000000002</v>
      </c>
      <c r="G46" s="60" t="s">
        <v>144</v>
      </c>
    </row>
    <row r="47" spans="1:8" x14ac:dyDescent="0.25">
      <c r="A47" s="60" t="s">
        <v>126</v>
      </c>
      <c r="B47" s="59"/>
      <c r="C47" s="59"/>
      <c r="D47" s="59"/>
      <c r="E47" s="60" t="s">
        <v>145</v>
      </c>
      <c r="F47" s="60">
        <v>0.75309000000000004</v>
      </c>
      <c r="G47" s="60" t="s">
        <v>144</v>
      </c>
    </row>
    <row r="48" spans="1:8" x14ac:dyDescent="0.25">
      <c r="A48" s="60" t="s">
        <v>127</v>
      </c>
      <c r="B48" s="60">
        <v>9.3177000000000003</v>
      </c>
      <c r="C48" s="60" t="s">
        <v>125</v>
      </c>
      <c r="D48" s="59"/>
      <c r="E48" s="60" t="s">
        <v>146</v>
      </c>
      <c r="F48" s="60">
        <v>0.69923000000000002</v>
      </c>
      <c r="G48" s="60" t="s">
        <v>144</v>
      </c>
    </row>
    <row r="49" spans="1:8" x14ac:dyDescent="0.25">
      <c r="A49" s="60" t="s">
        <v>128</v>
      </c>
      <c r="B49" s="59"/>
      <c r="C49" s="59"/>
      <c r="D49" s="59"/>
      <c r="E49" s="60" t="s">
        <v>147</v>
      </c>
      <c r="F49" s="60">
        <v>0.77559</v>
      </c>
      <c r="G49" s="60" t="s">
        <v>144</v>
      </c>
    </row>
    <row r="50" spans="1:8" x14ac:dyDescent="0.25">
      <c r="A50" s="60" t="s">
        <v>129</v>
      </c>
      <c r="B50" s="60">
        <v>5.6462999999999999E-4</v>
      </c>
      <c r="C50" s="60" t="s">
        <v>125</v>
      </c>
      <c r="D50" s="59"/>
      <c r="E50" s="59"/>
      <c r="F50" s="59"/>
      <c r="G50" s="59"/>
    </row>
    <row r="51" spans="1:8" x14ac:dyDescent="0.25">
      <c r="A51" s="60" t="s">
        <v>130</v>
      </c>
      <c r="B51" s="59"/>
      <c r="C51" s="59"/>
      <c r="D51" s="59"/>
      <c r="E51" s="59"/>
      <c r="F51" s="59"/>
      <c r="G51" s="59"/>
    </row>
    <row r="52" spans="1:8" x14ac:dyDescent="0.25">
      <c r="A52" s="60" t="s">
        <v>131</v>
      </c>
      <c r="B52" s="60">
        <v>2.6610000000000002E-2</v>
      </c>
      <c r="C52" s="60" t="s">
        <v>125</v>
      </c>
      <c r="D52" s="59"/>
      <c r="E52" s="59"/>
      <c r="F52" s="59"/>
      <c r="G52" s="59"/>
    </row>
    <row r="53" spans="1:8" x14ac:dyDescent="0.25">
      <c r="A53" s="60" t="s">
        <v>132</v>
      </c>
      <c r="B53" s="59"/>
      <c r="C53" s="59"/>
      <c r="D53" s="59"/>
      <c r="E53" s="59"/>
      <c r="F53" s="59"/>
      <c r="G53" s="59"/>
    </row>
    <row r="54" spans="1:8" x14ac:dyDescent="0.25">
      <c r="A54" s="60" t="s">
        <v>133</v>
      </c>
      <c r="B54" s="61">
        <v>4.2772999999999999E-5</v>
      </c>
      <c r="C54" s="60" t="s">
        <v>125</v>
      </c>
      <c r="D54" s="59"/>
      <c r="E54" s="59"/>
      <c r="F54" s="59"/>
      <c r="G54" s="59"/>
    </row>
    <row r="55" spans="1:8" x14ac:dyDescent="0.25">
      <c r="A55" s="60" t="s">
        <v>134</v>
      </c>
      <c r="B55" s="59"/>
      <c r="C55" s="59"/>
      <c r="D55" s="59"/>
      <c r="E55" s="59"/>
      <c r="F55" s="59"/>
      <c r="G55" s="59"/>
    </row>
    <row r="56" spans="1:8" x14ac:dyDescent="0.25">
      <c r="A56" s="60" t="s">
        <v>135</v>
      </c>
      <c r="B56" s="61">
        <v>1.3899E-5</v>
      </c>
      <c r="C56" s="60" t="s">
        <v>125</v>
      </c>
      <c r="D56" s="59"/>
      <c r="E56" s="59"/>
      <c r="F56" s="59"/>
      <c r="G56" s="59"/>
    </row>
    <row r="57" spans="1:8" x14ac:dyDescent="0.25">
      <c r="A57" s="60" t="s">
        <v>136</v>
      </c>
      <c r="B57" s="59"/>
      <c r="C57" s="59"/>
      <c r="D57" s="59"/>
      <c r="E57" s="59"/>
      <c r="F57" s="59"/>
      <c r="G57" s="59"/>
      <c r="H57">
        <f>B48/H58</f>
        <v>0.96090598573655139</v>
      </c>
    </row>
    <row r="58" spans="1:8" x14ac:dyDescent="0.25">
      <c r="A58" s="60" t="s">
        <v>137</v>
      </c>
      <c r="B58" s="60">
        <v>0.27193000000000001</v>
      </c>
      <c r="C58" s="60" t="s">
        <v>125</v>
      </c>
      <c r="D58" s="59"/>
      <c r="E58" s="59"/>
      <c r="F58" s="59"/>
      <c r="G58" s="59"/>
      <c r="H58">
        <f>SUM(B46:B60)</f>
        <v>9.6967863020000014</v>
      </c>
    </row>
    <row r="59" spans="1:8" x14ac:dyDescent="0.25">
      <c r="A59" s="60" t="s">
        <v>138</v>
      </c>
      <c r="B59" s="59"/>
      <c r="C59" s="59"/>
      <c r="D59" s="59"/>
      <c r="E59" s="59"/>
      <c r="F59" s="59"/>
      <c r="G59" s="59"/>
    </row>
    <row r="60" spans="1:8" x14ac:dyDescent="0.25">
      <c r="A60" s="60" t="s">
        <v>139</v>
      </c>
      <c r="B60" s="60">
        <v>6.0287E-2</v>
      </c>
      <c r="C60" s="60" t="s">
        <v>125</v>
      </c>
      <c r="D60" s="59"/>
      <c r="E60" s="59"/>
      <c r="F60" s="59"/>
      <c r="G60" s="59"/>
    </row>
    <row r="61" spans="1:8" ht="15" customHeight="1" x14ac:dyDescent="0.3">
      <c r="A61" s="215" t="s">
        <v>140</v>
      </c>
      <c r="B61" s="215"/>
      <c r="C61" s="215"/>
      <c r="D61" s="58" t="s">
        <v>155</v>
      </c>
      <c r="E61" s="215" t="s">
        <v>141</v>
      </c>
      <c r="F61" s="215"/>
      <c r="G61" s="215"/>
      <c r="H61" t="s">
        <v>154</v>
      </c>
    </row>
    <row r="62" spans="1:8" x14ac:dyDescent="0.25">
      <c r="A62" s="60" t="s">
        <v>123</v>
      </c>
      <c r="B62" s="59"/>
      <c r="C62" s="59"/>
      <c r="D62" s="59"/>
      <c r="E62" s="60" t="s">
        <v>142</v>
      </c>
      <c r="F62" s="59"/>
      <c r="G62" s="59"/>
    </row>
    <row r="63" spans="1:8" x14ac:dyDescent="0.25">
      <c r="A63" s="60" t="s">
        <v>124</v>
      </c>
      <c r="B63" s="60">
        <v>0.18085999999999999</v>
      </c>
      <c r="C63" s="60" t="s">
        <v>125</v>
      </c>
      <c r="D63" s="59"/>
      <c r="E63" s="60" t="s">
        <v>143</v>
      </c>
      <c r="F63" s="60">
        <v>0.66320999999999997</v>
      </c>
      <c r="G63" s="60" t="s">
        <v>144</v>
      </c>
    </row>
    <row r="64" spans="1:8" x14ac:dyDescent="0.25">
      <c r="A64" s="60" t="s">
        <v>126</v>
      </c>
      <c r="B64" s="59"/>
      <c r="C64" s="59"/>
      <c r="D64" s="59"/>
      <c r="E64" s="60" t="s">
        <v>145</v>
      </c>
      <c r="F64" s="60">
        <v>0.71236999999999995</v>
      </c>
      <c r="G64" s="60" t="s">
        <v>144</v>
      </c>
    </row>
    <row r="65" spans="1:8" x14ac:dyDescent="0.25">
      <c r="A65" s="60" t="s">
        <v>127</v>
      </c>
      <c r="B65" s="60">
        <v>8.2437000000000005</v>
      </c>
      <c r="C65" s="60" t="s">
        <v>125</v>
      </c>
      <c r="D65" s="59"/>
      <c r="E65" s="60" t="s">
        <v>146</v>
      </c>
      <c r="F65" s="60">
        <v>0.68228</v>
      </c>
      <c r="G65" s="60" t="s">
        <v>144</v>
      </c>
    </row>
    <row r="66" spans="1:8" x14ac:dyDescent="0.25">
      <c r="A66" s="60" t="s">
        <v>128</v>
      </c>
      <c r="B66" s="59"/>
      <c r="C66" s="59"/>
      <c r="D66" s="59"/>
      <c r="E66" s="60" t="s">
        <v>147</v>
      </c>
      <c r="F66" s="60">
        <v>0.72514000000000001</v>
      </c>
      <c r="G66" s="60" t="s">
        <v>144</v>
      </c>
    </row>
    <row r="67" spans="1:8" x14ac:dyDescent="0.25">
      <c r="A67" s="60" t="s">
        <v>129</v>
      </c>
      <c r="B67" s="60">
        <v>5.2523000000000001E-4</v>
      </c>
      <c r="C67" s="60" t="s">
        <v>125</v>
      </c>
      <c r="D67" s="59"/>
      <c r="E67" s="59"/>
      <c r="F67" s="59"/>
      <c r="G67" s="59"/>
    </row>
    <row r="68" spans="1:8" x14ac:dyDescent="0.25">
      <c r="A68" s="60" t="s">
        <v>130</v>
      </c>
      <c r="B68" s="59"/>
      <c r="C68" s="59"/>
      <c r="D68" s="59"/>
      <c r="E68" s="59"/>
      <c r="F68" s="59"/>
      <c r="G68" s="59"/>
      <c r="H68" s="59"/>
    </row>
    <row r="69" spans="1:8" x14ac:dyDescent="0.25">
      <c r="A69" s="60" t="s">
        <v>131</v>
      </c>
      <c r="B69" s="60">
        <v>3.14</v>
      </c>
      <c r="C69" s="60" t="s">
        <v>125</v>
      </c>
      <c r="D69" s="59"/>
      <c r="E69" s="59"/>
      <c r="F69" s="59"/>
      <c r="G69" s="59"/>
      <c r="H69" s="59"/>
    </row>
    <row r="70" spans="1:8" x14ac:dyDescent="0.25">
      <c r="A70" s="60" t="s">
        <v>132</v>
      </c>
      <c r="B70" s="59"/>
      <c r="C70" s="59"/>
      <c r="D70" s="59"/>
      <c r="E70" s="59"/>
      <c r="F70" s="59"/>
      <c r="G70" s="59"/>
      <c r="H70" s="59"/>
    </row>
    <row r="71" spans="1:8" x14ac:dyDescent="0.25">
      <c r="A71" s="60" t="s">
        <v>133</v>
      </c>
      <c r="B71" s="61">
        <v>5.4734000000000001E-5</v>
      </c>
      <c r="C71" s="60" t="s">
        <v>125</v>
      </c>
      <c r="D71" s="59"/>
      <c r="E71" s="59"/>
      <c r="F71" s="59"/>
      <c r="G71" s="59"/>
      <c r="H71" s="59"/>
    </row>
    <row r="72" spans="1:8" x14ac:dyDescent="0.25">
      <c r="A72" s="60" t="s">
        <v>134</v>
      </c>
      <c r="B72" s="59"/>
      <c r="C72" s="59"/>
      <c r="D72" s="59"/>
      <c r="E72" s="59"/>
      <c r="F72" s="59"/>
      <c r="G72" s="59"/>
      <c r="H72" s="59"/>
    </row>
    <row r="73" spans="1:8" x14ac:dyDescent="0.25">
      <c r="A73" s="60" t="s">
        <v>135</v>
      </c>
      <c r="B73" s="61">
        <v>3.6328999999999997E-5</v>
      </c>
      <c r="C73" s="60" t="s">
        <v>125</v>
      </c>
      <c r="D73" s="59"/>
      <c r="E73" s="59"/>
      <c r="F73" s="59"/>
      <c r="G73" s="59"/>
      <c r="H73" s="59"/>
    </row>
    <row r="74" spans="1:8" x14ac:dyDescent="0.25">
      <c r="A74" s="60" t="s">
        <v>136</v>
      </c>
      <c r="B74" s="59"/>
      <c r="C74" s="59"/>
      <c r="D74" s="59"/>
      <c r="E74" s="59"/>
      <c r="F74" s="59"/>
      <c r="G74" s="59"/>
      <c r="H74" s="59"/>
    </row>
    <row r="75" spans="1:8" x14ac:dyDescent="0.25">
      <c r="A75" s="60" t="s">
        <v>137</v>
      </c>
      <c r="B75" s="60">
        <v>3.6505999999999997E-2</v>
      </c>
      <c r="C75" s="60" t="s">
        <v>125</v>
      </c>
      <c r="D75" s="59"/>
      <c r="E75" s="59"/>
      <c r="F75" s="59"/>
      <c r="G75" s="59"/>
      <c r="H75" s="59"/>
    </row>
    <row r="76" spans="1:8" x14ac:dyDescent="0.25">
      <c r="A76" s="60" t="s">
        <v>138</v>
      </c>
      <c r="B76" s="59"/>
      <c r="C76" s="59"/>
      <c r="D76" s="59"/>
      <c r="E76" s="59"/>
      <c r="F76" s="59"/>
      <c r="G76" s="59"/>
      <c r="H76" s="59"/>
    </row>
    <row r="77" spans="1:8" x14ac:dyDescent="0.25">
      <c r="A77" s="60" t="s">
        <v>139</v>
      </c>
      <c r="B77" s="60">
        <v>2.1297E-2</v>
      </c>
      <c r="C77" s="60" t="s">
        <v>125</v>
      </c>
      <c r="D77" s="59"/>
      <c r="E77" s="59"/>
      <c r="F77" s="59"/>
      <c r="G77" s="59"/>
      <c r="H77" s="59"/>
    </row>
    <row r="78" spans="1:8" ht="15" customHeight="1" x14ac:dyDescent="0.3">
      <c r="A78" s="215" t="s">
        <v>140</v>
      </c>
      <c r="B78" s="215"/>
      <c r="C78" s="215"/>
      <c r="D78" s="58" t="s">
        <v>157</v>
      </c>
      <c r="E78" s="215" t="s">
        <v>141</v>
      </c>
      <c r="F78" s="215"/>
      <c r="G78" s="215"/>
      <c r="H78" s="59" t="s">
        <v>156</v>
      </c>
    </row>
    <row r="79" spans="1:8" x14ac:dyDescent="0.25">
      <c r="A79" s="60" t="s">
        <v>123</v>
      </c>
      <c r="B79" s="59"/>
      <c r="C79" s="59"/>
      <c r="D79" s="59"/>
      <c r="E79" s="60" t="s">
        <v>142</v>
      </c>
      <c r="F79" s="59"/>
      <c r="G79" s="59"/>
      <c r="H79" s="59"/>
    </row>
    <row r="80" spans="1:8" x14ac:dyDescent="0.25">
      <c r="A80" s="60" t="s">
        <v>124</v>
      </c>
      <c r="B80" s="60">
        <v>3.0655999999999999E-2</v>
      </c>
      <c r="C80" s="60" t="s">
        <v>125</v>
      </c>
      <c r="D80" s="59"/>
      <c r="E80" s="60" t="s">
        <v>143</v>
      </c>
      <c r="F80" s="60">
        <v>0.44441000000000003</v>
      </c>
      <c r="G80" s="60" t="s">
        <v>144</v>
      </c>
      <c r="H80" s="59"/>
    </row>
    <row r="81" spans="1:8" x14ac:dyDescent="0.25">
      <c r="A81" s="60" t="s">
        <v>126</v>
      </c>
      <c r="B81" s="59"/>
      <c r="C81" s="59"/>
      <c r="D81" s="59"/>
      <c r="E81" s="60" t="s">
        <v>145</v>
      </c>
      <c r="F81" s="60">
        <v>0.48549999999999999</v>
      </c>
      <c r="G81" s="60" t="s">
        <v>144</v>
      </c>
      <c r="H81" s="59"/>
    </row>
    <row r="82" spans="1:8" x14ac:dyDescent="0.25">
      <c r="A82" s="60" t="s">
        <v>127</v>
      </c>
      <c r="B82" s="60">
        <v>8.8843999999999994</v>
      </c>
      <c r="C82" s="60" t="s">
        <v>125</v>
      </c>
      <c r="D82" s="59"/>
      <c r="E82" s="60" t="s">
        <v>146</v>
      </c>
      <c r="F82" s="60">
        <v>0.46027000000000001</v>
      </c>
      <c r="G82" s="60" t="s">
        <v>144</v>
      </c>
      <c r="H82" s="59"/>
    </row>
    <row r="83" spans="1:8" x14ac:dyDescent="0.25">
      <c r="A83" s="60" t="s">
        <v>128</v>
      </c>
      <c r="B83" s="59"/>
      <c r="C83" s="59"/>
      <c r="D83" s="59"/>
      <c r="E83" s="60" t="s">
        <v>147</v>
      </c>
      <c r="F83" s="60">
        <v>0.49603999999999998</v>
      </c>
      <c r="G83" s="60" t="s">
        <v>144</v>
      </c>
      <c r="H83" s="59"/>
    </row>
    <row r="84" spans="1:8" x14ac:dyDescent="0.25">
      <c r="A84" s="60" t="s">
        <v>129</v>
      </c>
      <c r="B84" s="60">
        <v>1.8295E-4</v>
      </c>
      <c r="C84" s="60" t="s">
        <v>125</v>
      </c>
      <c r="D84" s="59"/>
      <c r="E84" s="59"/>
      <c r="F84" s="59"/>
      <c r="G84" s="59"/>
      <c r="H84" s="59"/>
    </row>
    <row r="85" spans="1:8" x14ac:dyDescent="0.25">
      <c r="A85" s="60" t="s">
        <v>130</v>
      </c>
      <c r="B85" s="59"/>
      <c r="C85" s="59"/>
      <c r="D85" s="59"/>
      <c r="E85" s="59"/>
      <c r="F85" s="59"/>
      <c r="G85" s="59"/>
      <c r="H85" s="59"/>
    </row>
    <row r="86" spans="1:8" x14ac:dyDescent="0.25">
      <c r="A86" s="60" t="s">
        <v>131</v>
      </c>
      <c r="B86" s="60">
        <v>1.0747E-2</v>
      </c>
      <c r="C86" s="60" t="s">
        <v>125</v>
      </c>
      <c r="D86" s="59"/>
      <c r="E86" s="59"/>
      <c r="F86" s="59"/>
      <c r="G86" s="59"/>
      <c r="H86" s="59"/>
    </row>
    <row r="87" spans="1:8" x14ac:dyDescent="0.25">
      <c r="A87" s="60" t="s">
        <v>132</v>
      </c>
      <c r="B87" s="59"/>
      <c r="C87" s="59"/>
      <c r="D87" s="59"/>
      <c r="E87" s="59"/>
      <c r="F87" s="59"/>
      <c r="G87" s="59"/>
      <c r="H87" s="59"/>
    </row>
    <row r="88" spans="1:8" x14ac:dyDescent="0.25">
      <c r="A88" s="60" t="s">
        <v>133</v>
      </c>
      <c r="B88" s="61">
        <v>2.2833E-5</v>
      </c>
      <c r="C88" s="60" t="s">
        <v>125</v>
      </c>
      <c r="D88" s="59"/>
      <c r="E88" s="59"/>
      <c r="F88" s="59"/>
      <c r="G88" s="59"/>
      <c r="H88" s="59"/>
    </row>
    <row r="89" spans="1:8" x14ac:dyDescent="0.25">
      <c r="A89" s="60" t="s">
        <v>134</v>
      </c>
      <c r="B89" s="59"/>
      <c r="C89" s="59"/>
      <c r="D89" s="59"/>
      <c r="E89" s="59"/>
      <c r="F89" s="59"/>
      <c r="G89" s="59"/>
      <c r="H89" s="59"/>
    </row>
    <row r="90" spans="1:8" x14ac:dyDescent="0.25">
      <c r="A90" s="60" t="s">
        <v>135</v>
      </c>
      <c r="B90" s="61">
        <v>3.9930999999999999E-6</v>
      </c>
      <c r="C90" s="60" t="s">
        <v>125</v>
      </c>
      <c r="D90" s="59"/>
      <c r="E90" s="59"/>
      <c r="F90" s="59"/>
      <c r="G90" s="59"/>
      <c r="H90" s="59"/>
    </row>
    <row r="91" spans="1:8" x14ac:dyDescent="0.25">
      <c r="A91" s="60" t="s">
        <v>136</v>
      </c>
      <c r="B91" s="59"/>
      <c r="C91" s="59"/>
      <c r="D91" s="59"/>
      <c r="E91" s="59"/>
      <c r="F91" s="59"/>
      <c r="G91" s="59"/>
      <c r="H91" s="59"/>
    </row>
    <row r="92" spans="1:8" x14ac:dyDescent="0.25">
      <c r="A92" s="60" t="s">
        <v>137</v>
      </c>
      <c r="B92" s="60">
        <v>6.2502E-3</v>
      </c>
      <c r="C92" s="60" t="s">
        <v>125</v>
      </c>
      <c r="D92" s="59"/>
      <c r="E92" s="59"/>
      <c r="F92" s="59"/>
      <c r="G92" s="59"/>
      <c r="H92" s="59"/>
    </row>
    <row r="93" spans="1:8" x14ac:dyDescent="0.25">
      <c r="A93" s="60" t="s">
        <v>138</v>
      </c>
      <c r="B93" s="59"/>
      <c r="C93" s="59"/>
      <c r="D93" s="59"/>
      <c r="E93" s="59"/>
      <c r="F93" s="59"/>
      <c r="G93" s="59"/>
      <c r="H93" s="59"/>
    </row>
    <row r="94" spans="1:8" x14ac:dyDescent="0.25">
      <c r="A94" s="60" t="s">
        <v>139</v>
      </c>
      <c r="B94" s="60">
        <v>1.32E-3</v>
      </c>
      <c r="C94" s="60" t="s">
        <v>125</v>
      </c>
      <c r="D94" s="59"/>
      <c r="E94" s="59"/>
      <c r="F94" s="59"/>
      <c r="G94" s="59"/>
      <c r="H94" s="59"/>
    </row>
    <row r="95" spans="1:8" ht="15.75" x14ac:dyDescent="0.3">
      <c r="A95" s="215" t="s">
        <v>140</v>
      </c>
      <c r="B95" s="215"/>
      <c r="C95" s="215"/>
      <c r="D95" s="58" t="s">
        <v>158</v>
      </c>
      <c r="E95" s="215" t="s">
        <v>141</v>
      </c>
      <c r="F95" s="215"/>
      <c r="G95" s="215"/>
      <c r="H95" s="59" t="s">
        <v>159</v>
      </c>
    </row>
    <row r="96" spans="1:8" x14ac:dyDescent="0.25">
      <c r="A96" s="60" t="s">
        <v>123</v>
      </c>
      <c r="B96" s="59"/>
      <c r="C96" s="59"/>
      <c r="D96" s="59"/>
      <c r="E96" s="60" t="s">
        <v>142</v>
      </c>
      <c r="F96" s="59"/>
      <c r="G96" s="59"/>
      <c r="H96" s="59"/>
    </row>
    <row r="97" spans="1:8" x14ac:dyDescent="0.25">
      <c r="A97" s="60" t="s">
        <v>124</v>
      </c>
      <c r="B97" s="60">
        <v>3.8938000000000002E-3</v>
      </c>
      <c r="C97" s="60" t="s">
        <v>125</v>
      </c>
      <c r="D97" s="59"/>
      <c r="E97" s="60" t="s">
        <v>143</v>
      </c>
      <c r="F97" s="60">
        <v>0.49142000000000002</v>
      </c>
      <c r="G97" s="60" t="s">
        <v>144</v>
      </c>
      <c r="H97" s="59"/>
    </row>
    <row r="98" spans="1:8" x14ac:dyDescent="0.25">
      <c r="A98" s="60" t="s">
        <v>126</v>
      </c>
      <c r="B98" s="59"/>
      <c r="C98" s="59"/>
      <c r="D98" s="59"/>
      <c r="E98" s="60" t="s">
        <v>145</v>
      </c>
      <c r="F98" s="60">
        <v>0.53407000000000004</v>
      </c>
      <c r="G98" s="60" t="s">
        <v>144</v>
      </c>
      <c r="H98" s="59"/>
    </row>
    <row r="99" spans="1:8" x14ac:dyDescent="0.25">
      <c r="A99" s="60" t="s">
        <v>127</v>
      </c>
      <c r="B99" s="60">
        <v>7.5460000000000003</v>
      </c>
      <c r="C99" s="60" t="s">
        <v>125</v>
      </c>
      <c r="D99" s="59"/>
      <c r="E99" s="60" t="s">
        <v>146</v>
      </c>
      <c r="F99" s="60">
        <v>0.50793999999999995</v>
      </c>
      <c r="G99" s="60" t="s">
        <v>144</v>
      </c>
      <c r="H99" s="59"/>
    </row>
    <row r="100" spans="1:8" x14ac:dyDescent="0.25">
      <c r="A100" s="60" t="s">
        <v>128</v>
      </c>
      <c r="B100" s="59"/>
      <c r="C100" s="59"/>
      <c r="D100" s="59"/>
      <c r="E100" s="60" t="s">
        <v>147</v>
      </c>
      <c r="F100" s="60">
        <v>0.54493999999999998</v>
      </c>
      <c r="G100" s="60" t="s">
        <v>144</v>
      </c>
      <c r="H100" s="59"/>
    </row>
    <row r="101" spans="1:8" x14ac:dyDescent="0.25">
      <c r="A101" s="60" t="s">
        <v>129</v>
      </c>
      <c r="B101" s="60">
        <v>0.13122</v>
      </c>
      <c r="C101" s="60" t="s">
        <v>125</v>
      </c>
      <c r="D101" s="59"/>
      <c r="E101" s="59"/>
      <c r="F101" s="59"/>
      <c r="G101" s="59"/>
      <c r="H101" s="59"/>
    </row>
    <row r="102" spans="1:8" x14ac:dyDescent="0.25">
      <c r="A102" s="60" t="s">
        <v>130</v>
      </c>
      <c r="B102" s="59"/>
      <c r="C102" s="59"/>
      <c r="D102" s="59"/>
      <c r="E102" s="59"/>
      <c r="F102" s="59"/>
      <c r="G102" s="59"/>
      <c r="H102" s="59"/>
    </row>
    <row r="103" spans="1:8" x14ac:dyDescent="0.25">
      <c r="A103" s="60" t="s">
        <v>131</v>
      </c>
      <c r="B103" s="60">
        <v>0.68684999999999996</v>
      </c>
      <c r="C103" s="60" t="s">
        <v>125</v>
      </c>
      <c r="D103" s="59"/>
      <c r="E103" s="59"/>
      <c r="F103" s="59"/>
      <c r="G103" s="59"/>
      <c r="H103" s="59"/>
    </row>
    <row r="104" spans="1:8" x14ac:dyDescent="0.25">
      <c r="A104" s="60" t="s">
        <v>132</v>
      </c>
      <c r="B104" s="59"/>
      <c r="C104" s="59"/>
      <c r="D104" s="59"/>
      <c r="E104" s="59"/>
      <c r="F104" s="59"/>
      <c r="G104" s="59"/>
      <c r="H104" s="59"/>
    </row>
    <row r="105" spans="1:8" x14ac:dyDescent="0.25">
      <c r="A105" s="60" t="s">
        <v>133</v>
      </c>
      <c r="B105" s="61">
        <v>3.6730000000000002E-5</v>
      </c>
      <c r="C105" s="60" t="s">
        <v>125</v>
      </c>
      <c r="D105" s="59"/>
      <c r="E105" s="59"/>
      <c r="F105" s="59"/>
      <c r="G105" s="59"/>
      <c r="H105" s="59"/>
    </row>
    <row r="106" spans="1:8" x14ac:dyDescent="0.25">
      <c r="A106" s="60" t="s">
        <v>134</v>
      </c>
      <c r="B106" s="59"/>
      <c r="C106" s="59"/>
      <c r="D106" s="59"/>
      <c r="E106" s="59"/>
      <c r="F106" s="59"/>
      <c r="G106" s="59"/>
      <c r="H106" s="59"/>
    </row>
    <row r="107" spans="1:8" x14ac:dyDescent="0.25">
      <c r="A107" s="60" t="s">
        <v>135</v>
      </c>
      <c r="B107" s="61">
        <v>3.0164000000000001E-5</v>
      </c>
      <c r="C107" s="60" t="s">
        <v>125</v>
      </c>
      <c r="D107" s="59"/>
      <c r="E107" s="59"/>
      <c r="F107" s="59"/>
      <c r="G107" s="59"/>
      <c r="H107" s="59"/>
    </row>
    <row r="108" spans="1:8" x14ac:dyDescent="0.25">
      <c r="A108" s="60" t="s">
        <v>136</v>
      </c>
      <c r="B108" s="59"/>
      <c r="C108" s="59"/>
      <c r="D108" s="59"/>
      <c r="E108" s="59"/>
      <c r="F108" s="59"/>
      <c r="G108" s="59"/>
      <c r="H108" s="59"/>
    </row>
    <row r="109" spans="1:8" x14ac:dyDescent="0.25">
      <c r="A109" s="60" t="s">
        <v>137</v>
      </c>
      <c r="B109" s="60">
        <v>0.47245999999999999</v>
      </c>
      <c r="C109" s="60" t="s">
        <v>125</v>
      </c>
      <c r="D109" s="59"/>
      <c r="E109" s="59"/>
      <c r="F109" s="59"/>
      <c r="G109" s="59"/>
      <c r="H109" s="59"/>
    </row>
    <row r="110" spans="1:8" x14ac:dyDescent="0.25">
      <c r="A110" s="60" t="s">
        <v>138</v>
      </c>
      <c r="B110" s="59"/>
      <c r="C110" s="59"/>
      <c r="D110" s="59"/>
      <c r="E110" s="59"/>
      <c r="F110" s="59"/>
      <c r="G110" s="59"/>
      <c r="H110" s="59"/>
    </row>
    <row r="111" spans="1:8" x14ac:dyDescent="0.25">
      <c r="A111" s="60" t="s">
        <v>139</v>
      </c>
      <c r="B111" s="60">
        <v>4.0759999999999998E-2</v>
      </c>
      <c r="C111" s="60" t="s">
        <v>125</v>
      </c>
      <c r="D111" s="59"/>
      <c r="E111" s="59"/>
      <c r="F111" s="59"/>
      <c r="G111" s="59"/>
      <c r="H111" s="59"/>
    </row>
    <row r="112" spans="1:8" ht="15.75" x14ac:dyDescent="0.3">
      <c r="A112" s="215" t="s">
        <v>140</v>
      </c>
      <c r="B112" s="215"/>
      <c r="C112" s="215"/>
      <c r="D112" s="58" t="s">
        <v>161</v>
      </c>
      <c r="E112" s="215" t="s">
        <v>141</v>
      </c>
      <c r="F112" s="215"/>
      <c r="G112" s="215"/>
      <c r="H112" s="59" t="s">
        <v>160</v>
      </c>
    </row>
    <row r="113" spans="1:8" x14ac:dyDescent="0.25">
      <c r="A113" s="60" t="s">
        <v>123</v>
      </c>
      <c r="B113" s="59"/>
      <c r="C113" s="59"/>
      <c r="D113" s="59"/>
      <c r="E113" s="60" t="s">
        <v>142</v>
      </c>
      <c r="F113" s="59"/>
      <c r="G113" s="59"/>
      <c r="H113" s="59"/>
    </row>
    <row r="114" spans="1:8" x14ac:dyDescent="0.25">
      <c r="A114" s="60" t="s">
        <v>124</v>
      </c>
      <c r="B114" s="60">
        <v>3.875E-2</v>
      </c>
      <c r="C114" s="60" t="s">
        <v>125</v>
      </c>
      <c r="D114" s="59"/>
      <c r="E114" s="60" t="s">
        <v>143</v>
      </c>
      <c r="F114" s="60">
        <v>0.49834000000000001</v>
      </c>
      <c r="G114" s="60" t="s">
        <v>144</v>
      </c>
      <c r="H114" s="59"/>
    </row>
    <row r="115" spans="1:8" x14ac:dyDescent="0.25">
      <c r="A115" s="60" t="s">
        <v>126</v>
      </c>
      <c r="B115" s="59"/>
      <c r="C115" s="59"/>
      <c r="D115" s="59"/>
      <c r="E115" s="60" t="s">
        <v>145</v>
      </c>
      <c r="F115" s="60">
        <v>0.50856000000000001</v>
      </c>
      <c r="G115" s="60" t="s">
        <v>144</v>
      </c>
      <c r="H115" s="59"/>
    </row>
    <row r="116" spans="1:8" x14ac:dyDescent="0.25">
      <c r="A116" s="60" t="s">
        <v>127</v>
      </c>
      <c r="B116" s="60">
        <v>5.0696000000000003</v>
      </c>
      <c r="C116" s="60" t="s">
        <v>125</v>
      </c>
      <c r="D116" s="59"/>
      <c r="E116" s="60" t="s">
        <v>146</v>
      </c>
      <c r="F116" s="60">
        <v>0.50243000000000004</v>
      </c>
      <c r="G116" s="60" t="s">
        <v>144</v>
      </c>
      <c r="H116" s="59"/>
    </row>
    <row r="117" spans="1:8" x14ac:dyDescent="0.25">
      <c r="A117" s="60" t="s">
        <v>128</v>
      </c>
      <c r="B117" s="59"/>
      <c r="C117" s="59"/>
      <c r="D117" s="59"/>
      <c r="E117" s="60" t="s">
        <v>147</v>
      </c>
      <c r="F117" s="60">
        <v>0.51122999999999996</v>
      </c>
      <c r="G117" s="60" t="s">
        <v>144</v>
      </c>
      <c r="H117" s="59"/>
    </row>
    <row r="118" spans="1:8" x14ac:dyDescent="0.25">
      <c r="A118" s="60" t="s">
        <v>129</v>
      </c>
      <c r="B118" s="60">
        <v>4.0812999999999998E-4</v>
      </c>
      <c r="C118" s="60" t="s">
        <v>125</v>
      </c>
      <c r="D118" s="59"/>
      <c r="E118" s="59"/>
      <c r="F118" s="59"/>
      <c r="G118" s="59"/>
      <c r="H118" s="59"/>
    </row>
    <row r="119" spans="1:8" x14ac:dyDescent="0.25">
      <c r="A119" s="60" t="s">
        <v>130</v>
      </c>
      <c r="B119" s="59"/>
      <c r="C119" s="59"/>
      <c r="D119" s="59"/>
      <c r="E119" s="59"/>
      <c r="F119" s="59"/>
      <c r="G119" s="59"/>
      <c r="H119" s="59"/>
    </row>
    <row r="120" spans="1:8" x14ac:dyDescent="0.25">
      <c r="A120" s="60" t="s">
        <v>131</v>
      </c>
      <c r="B120" s="60">
        <v>2.2539E-2</v>
      </c>
      <c r="C120" s="60" t="s">
        <v>125</v>
      </c>
      <c r="D120" s="59"/>
      <c r="E120" s="59"/>
      <c r="F120" s="59"/>
      <c r="G120" s="59"/>
      <c r="H120" s="59"/>
    </row>
    <row r="121" spans="1:8" x14ac:dyDescent="0.25">
      <c r="A121" s="60" t="s">
        <v>132</v>
      </c>
      <c r="B121" s="59"/>
      <c r="C121" s="59"/>
      <c r="D121" s="59"/>
      <c r="E121" s="59"/>
      <c r="F121" s="59"/>
      <c r="G121" s="59"/>
      <c r="H121" s="59"/>
    </row>
    <row r="122" spans="1:8" x14ac:dyDescent="0.25">
      <c r="A122" s="60" t="s">
        <v>133</v>
      </c>
      <c r="B122" s="61">
        <v>3.0116000000000001E-5</v>
      </c>
      <c r="C122" s="60" t="s">
        <v>125</v>
      </c>
      <c r="D122" s="59"/>
      <c r="E122" s="59"/>
      <c r="F122" s="59"/>
      <c r="G122" s="59"/>
      <c r="H122" s="59"/>
    </row>
    <row r="123" spans="1:8" x14ac:dyDescent="0.25">
      <c r="A123" s="60" t="s">
        <v>134</v>
      </c>
      <c r="B123" s="59"/>
      <c r="C123" s="59"/>
      <c r="D123" s="59"/>
      <c r="E123" s="59"/>
      <c r="F123" s="59"/>
      <c r="G123" s="59"/>
      <c r="H123" s="59"/>
    </row>
    <row r="124" spans="1:8" x14ac:dyDescent="0.25">
      <c r="A124" s="60" t="s">
        <v>135</v>
      </c>
      <c r="B124" s="61">
        <v>2.3156999999999999E-5</v>
      </c>
      <c r="C124" s="60" t="s">
        <v>125</v>
      </c>
      <c r="D124" s="59"/>
      <c r="E124" s="59"/>
      <c r="F124" s="59"/>
      <c r="G124" s="59"/>
      <c r="H124" s="59"/>
    </row>
    <row r="125" spans="1:8" x14ac:dyDescent="0.25">
      <c r="A125" s="60" t="s">
        <v>136</v>
      </c>
      <c r="B125" s="59"/>
      <c r="C125" s="59"/>
      <c r="D125" s="59"/>
      <c r="E125" s="59"/>
      <c r="F125" s="59"/>
      <c r="G125" s="59"/>
      <c r="H125" s="59"/>
    </row>
    <row r="126" spans="1:8" x14ac:dyDescent="0.25">
      <c r="A126" s="60" t="s">
        <v>137</v>
      </c>
      <c r="B126" s="60">
        <v>2.2719</v>
      </c>
      <c r="C126" s="60" t="s">
        <v>125</v>
      </c>
      <c r="D126" s="59"/>
      <c r="E126" s="59"/>
      <c r="F126" s="59"/>
      <c r="G126" s="59"/>
      <c r="H126" s="59"/>
    </row>
    <row r="127" spans="1:8" x14ac:dyDescent="0.25">
      <c r="A127" s="60" t="s">
        <v>138</v>
      </c>
      <c r="B127" s="59"/>
      <c r="C127" s="59"/>
      <c r="D127" s="59"/>
      <c r="E127" s="59"/>
      <c r="F127" s="59"/>
      <c r="G127" s="59"/>
      <c r="H127" s="59"/>
    </row>
    <row r="128" spans="1:8" x14ac:dyDescent="0.25">
      <c r="A128" s="60" t="s">
        <v>139</v>
      </c>
      <c r="B128" s="60">
        <v>2.6129999999999999E-3</v>
      </c>
      <c r="C128" s="60" t="s">
        <v>125</v>
      </c>
      <c r="D128" s="59"/>
      <c r="E128" s="59"/>
      <c r="F128" s="59"/>
      <c r="G128" s="59"/>
      <c r="H128" s="59"/>
    </row>
    <row r="129" spans="1:8" x14ac:dyDescent="0.25">
      <c r="A129" s="59"/>
      <c r="B129" s="59"/>
      <c r="C129" s="59"/>
      <c r="D129" s="59"/>
      <c r="E129" s="59"/>
      <c r="F129" s="59"/>
      <c r="G129" s="59"/>
      <c r="H129" s="59"/>
    </row>
    <row r="130" spans="1:8" x14ac:dyDescent="0.25">
      <c r="A130" s="59"/>
      <c r="B130" s="59"/>
      <c r="C130" s="59"/>
      <c r="D130" s="59"/>
      <c r="E130" s="59"/>
      <c r="F130" s="59"/>
      <c r="G130" s="59"/>
      <c r="H130" s="59"/>
    </row>
    <row r="131" spans="1:8" x14ac:dyDescent="0.25">
      <c r="A131" s="59"/>
      <c r="B131" s="59"/>
      <c r="C131" s="59"/>
      <c r="D131" s="59"/>
      <c r="E131" s="59"/>
      <c r="F131" s="59"/>
      <c r="G131" s="59"/>
      <c r="H131" s="59"/>
    </row>
    <row r="132" spans="1:8" ht="15.75" x14ac:dyDescent="0.3">
      <c r="A132" s="66" t="s">
        <v>165</v>
      </c>
      <c r="B132" s="60" t="s">
        <v>170</v>
      </c>
      <c r="C132" s="59"/>
      <c r="D132" s="59"/>
      <c r="E132" s="59"/>
      <c r="F132" s="59"/>
      <c r="G132" s="59"/>
      <c r="H132" s="59"/>
    </row>
    <row r="133" spans="1:8" ht="15" customHeight="1" x14ac:dyDescent="0.25">
      <c r="A133" s="215" t="s">
        <v>140</v>
      </c>
      <c r="B133" s="215"/>
      <c r="C133" s="215"/>
      <c r="D133" s="59"/>
      <c r="E133" s="215" t="s">
        <v>141</v>
      </c>
      <c r="F133" s="215"/>
      <c r="G133" s="215"/>
      <c r="H133" s="59" t="s">
        <v>166</v>
      </c>
    </row>
    <row r="134" spans="1:8" x14ac:dyDescent="0.25">
      <c r="A134" s="60" t="s">
        <v>123</v>
      </c>
      <c r="B134" s="59"/>
      <c r="C134" s="59"/>
      <c r="D134" s="59"/>
      <c r="E134" s="60" t="s">
        <v>142</v>
      </c>
      <c r="F134" s="59"/>
      <c r="G134" s="59"/>
      <c r="H134" s="59"/>
    </row>
    <row r="135" spans="1:8" x14ac:dyDescent="0.25">
      <c r="A135" s="60" t="s">
        <v>124</v>
      </c>
      <c r="B135" s="60">
        <v>0.34892000000000001</v>
      </c>
      <c r="C135" s="60" t="s">
        <v>125</v>
      </c>
      <c r="D135" s="59"/>
      <c r="E135" s="60" t="s">
        <v>143</v>
      </c>
      <c r="F135" s="60">
        <v>0.19327</v>
      </c>
      <c r="G135" s="60" t="s">
        <v>144</v>
      </c>
      <c r="H135" s="59"/>
    </row>
    <row r="136" spans="1:8" x14ac:dyDescent="0.25">
      <c r="A136" s="60" t="s">
        <v>126</v>
      </c>
      <c r="B136" s="59"/>
      <c r="C136" s="59"/>
      <c r="D136" s="59"/>
      <c r="E136" s="60" t="s">
        <v>145</v>
      </c>
      <c r="F136" s="60">
        <v>0.24557999999999999</v>
      </c>
      <c r="G136" s="60" t="s">
        <v>144</v>
      </c>
      <c r="H136" s="59"/>
    </row>
    <row r="137" spans="1:8" x14ac:dyDescent="0.25">
      <c r="A137" s="60" t="s">
        <v>127</v>
      </c>
      <c r="B137" s="60">
        <v>3.4758</v>
      </c>
      <c r="C137" s="60" t="s">
        <v>125</v>
      </c>
      <c r="D137" s="59"/>
      <c r="E137" s="60" t="s">
        <v>146</v>
      </c>
      <c r="F137" s="60">
        <v>0.21339</v>
      </c>
      <c r="G137" s="60" t="s">
        <v>144</v>
      </c>
      <c r="H137" s="59"/>
    </row>
    <row r="138" spans="1:8" x14ac:dyDescent="0.25">
      <c r="A138" s="60" t="s">
        <v>128</v>
      </c>
      <c r="B138" s="59"/>
      <c r="C138" s="59"/>
      <c r="D138" s="59"/>
      <c r="E138" s="60" t="s">
        <v>147</v>
      </c>
      <c r="F138" s="60">
        <v>0.25911000000000001</v>
      </c>
      <c r="G138" s="60" t="s">
        <v>144</v>
      </c>
      <c r="H138" s="59"/>
    </row>
    <row r="139" spans="1:8" x14ac:dyDescent="0.25">
      <c r="A139" s="60" t="s">
        <v>129</v>
      </c>
      <c r="B139" s="60">
        <v>1.6673E-4</v>
      </c>
      <c r="C139" s="60" t="s">
        <v>125</v>
      </c>
      <c r="D139" s="59"/>
      <c r="E139" s="59"/>
      <c r="F139" s="59"/>
      <c r="G139" s="59"/>
      <c r="H139" s="59"/>
    </row>
    <row r="140" spans="1:8" x14ac:dyDescent="0.25">
      <c r="A140" s="60" t="s">
        <v>130</v>
      </c>
      <c r="B140" s="59"/>
      <c r="C140" s="59"/>
      <c r="D140" s="59"/>
      <c r="E140" s="59"/>
      <c r="F140" s="59"/>
      <c r="G140" s="59"/>
      <c r="H140" s="59"/>
    </row>
    <row r="141" spans="1:8" x14ac:dyDescent="0.25">
      <c r="A141" s="60" t="s">
        <v>131</v>
      </c>
      <c r="B141" s="60">
        <v>4.4531999999999998</v>
      </c>
      <c r="C141" s="60" t="s">
        <v>125</v>
      </c>
      <c r="D141" s="59"/>
      <c r="E141" s="59"/>
      <c r="F141" s="59"/>
      <c r="G141" s="59"/>
      <c r="H141" s="59"/>
    </row>
    <row r="142" spans="1:8" x14ac:dyDescent="0.25">
      <c r="A142" s="60" t="s">
        <v>132</v>
      </c>
      <c r="B142" s="59"/>
      <c r="C142" s="59"/>
      <c r="D142" s="59"/>
      <c r="E142" s="59"/>
      <c r="F142" s="59"/>
      <c r="G142" s="59"/>
      <c r="H142" s="59"/>
    </row>
    <row r="143" spans="1:8" x14ac:dyDescent="0.25">
      <c r="A143" s="60" t="s">
        <v>133</v>
      </c>
      <c r="B143" s="61">
        <v>3.0015E-5</v>
      </c>
      <c r="C143" s="60" t="s">
        <v>125</v>
      </c>
      <c r="D143" s="59"/>
      <c r="E143" s="59"/>
      <c r="F143" s="59"/>
      <c r="G143" s="59"/>
      <c r="H143" s="59"/>
    </row>
    <row r="144" spans="1:8" x14ac:dyDescent="0.25">
      <c r="A144" s="60" t="s">
        <v>134</v>
      </c>
      <c r="B144" s="59"/>
      <c r="C144" s="59"/>
      <c r="D144" s="59"/>
      <c r="E144" s="59"/>
      <c r="F144" s="59"/>
      <c r="G144" s="59"/>
      <c r="H144" s="59"/>
    </row>
    <row r="145" spans="1:8" x14ac:dyDescent="0.25">
      <c r="A145" s="60" t="s">
        <v>135</v>
      </c>
      <c r="B145" s="61">
        <v>2.4895000000000001E-5</v>
      </c>
      <c r="C145" s="60" t="s">
        <v>125</v>
      </c>
      <c r="D145" s="59"/>
      <c r="E145" s="59"/>
      <c r="F145" s="59"/>
      <c r="G145" s="59"/>
      <c r="H145" s="59"/>
    </row>
    <row r="146" spans="1:8" x14ac:dyDescent="0.25">
      <c r="A146" s="60" t="s">
        <v>136</v>
      </c>
      <c r="B146" s="59"/>
      <c r="C146" s="59"/>
      <c r="D146" s="59"/>
      <c r="E146" s="59"/>
      <c r="F146" s="59"/>
      <c r="G146" s="59"/>
      <c r="H146" s="59"/>
    </row>
    <row r="147" spans="1:8" x14ac:dyDescent="0.25">
      <c r="A147" s="60" t="s">
        <v>137</v>
      </c>
      <c r="B147" s="60">
        <v>0.65044000000000002</v>
      </c>
      <c r="C147" s="60" t="s">
        <v>125</v>
      </c>
      <c r="D147" s="59"/>
      <c r="E147" s="59"/>
      <c r="F147" s="59"/>
      <c r="G147" s="59"/>
      <c r="H147" s="59"/>
    </row>
    <row r="148" spans="1:8" x14ac:dyDescent="0.25">
      <c r="A148" s="60" t="s">
        <v>138</v>
      </c>
      <c r="B148" s="59"/>
      <c r="C148" s="59"/>
      <c r="D148" s="59"/>
      <c r="E148" s="59"/>
      <c r="F148" s="59"/>
      <c r="G148" s="59"/>
      <c r="H148" s="59"/>
    </row>
    <row r="149" spans="1:8" x14ac:dyDescent="0.25">
      <c r="A149" s="60" t="s">
        <v>139</v>
      </c>
      <c r="B149" s="60">
        <v>0.14221</v>
      </c>
      <c r="C149" s="60" t="s">
        <v>125</v>
      </c>
      <c r="D149" s="59"/>
      <c r="E149" s="59"/>
      <c r="F149" s="59"/>
      <c r="G149" s="59"/>
      <c r="H149" s="59"/>
    </row>
    <row r="150" spans="1:8" x14ac:dyDescent="0.25">
      <c r="A150" s="60"/>
      <c r="B150" s="60"/>
      <c r="C150" s="60"/>
      <c r="D150" s="59"/>
      <c r="E150" s="59"/>
      <c r="F150" s="59"/>
      <c r="G150" s="59"/>
      <c r="H150" s="59"/>
    </row>
    <row r="151" spans="1:8" ht="15.75" x14ac:dyDescent="0.3">
      <c r="A151" s="66" t="s">
        <v>168</v>
      </c>
      <c r="B151" s="60" t="s">
        <v>169</v>
      </c>
      <c r="C151" s="59"/>
      <c r="D151" s="59"/>
      <c r="E151" s="59"/>
      <c r="F151" s="59"/>
      <c r="G151" s="59"/>
      <c r="H151" s="59"/>
    </row>
    <row r="152" spans="1:8" ht="15" customHeight="1" x14ac:dyDescent="0.25">
      <c r="A152" s="215" t="s">
        <v>140</v>
      </c>
      <c r="B152" s="215"/>
      <c r="C152" s="215"/>
      <c r="D152" s="59"/>
      <c r="E152" s="215" t="s">
        <v>141</v>
      </c>
      <c r="F152" s="215"/>
      <c r="G152" s="215"/>
      <c r="H152" s="59" t="s">
        <v>167</v>
      </c>
    </row>
    <row r="153" spans="1:8" x14ac:dyDescent="0.25">
      <c r="A153" s="60" t="s">
        <v>123</v>
      </c>
      <c r="B153" s="59"/>
      <c r="C153" s="59"/>
      <c r="D153" s="59"/>
      <c r="E153" s="60" t="s">
        <v>142</v>
      </c>
      <c r="F153" s="59"/>
      <c r="G153" s="59"/>
      <c r="H153" s="59"/>
    </row>
    <row r="154" spans="1:8" x14ac:dyDescent="0.25">
      <c r="A154" s="60" t="s">
        <v>124</v>
      </c>
      <c r="B154" s="60">
        <v>0.14788000000000001</v>
      </c>
      <c r="C154" s="60" t="s">
        <v>125</v>
      </c>
      <c r="D154" s="59"/>
      <c r="E154" s="60" t="s">
        <v>143</v>
      </c>
      <c r="F154" s="60">
        <v>0.55132000000000003</v>
      </c>
      <c r="G154" s="60" t="s">
        <v>144</v>
      </c>
      <c r="H154" s="59"/>
    </row>
    <row r="155" spans="1:8" x14ac:dyDescent="0.25">
      <c r="A155" s="60" t="s">
        <v>126</v>
      </c>
      <c r="B155" s="59"/>
      <c r="C155" s="59"/>
      <c r="D155" s="59"/>
      <c r="E155" s="60" t="s">
        <v>145</v>
      </c>
      <c r="F155" s="60">
        <v>0.60611999999999999</v>
      </c>
      <c r="G155" s="60" t="s">
        <v>144</v>
      </c>
      <c r="H155" s="59"/>
    </row>
    <row r="156" spans="1:8" x14ac:dyDescent="0.25">
      <c r="A156" s="60" t="s">
        <v>127</v>
      </c>
      <c r="B156" s="60">
        <v>6.5755999999999997</v>
      </c>
      <c r="C156" s="60" t="s">
        <v>125</v>
      </c>
      <c r="D156" s="59"/>
      <c r="E156" s="60" t="s">
        <v>146</v>
      </c>
      <c r="F156" s="60">
        <v>0.57247999999999999</v>
      </c>
      <c r="G156" s="60" t="s">
        <v>144</v>
      </c>
      <c r="H156" s="59"/>
    </row>
    <row r="157" spans="1:8" x14ac:dyDescent="0.25">
      <c r="A157" s="60" t="s">
        <v>128</v>
      </c>
      <c r="B157" s="59"/>
      <c r="C157" s="59"/>
      <c r="D157" s="59"/>
      <c r="E157" s="60" t="s">
        <v>147</v>
      </c>
      <c r="F157" s="60">
        <v>0.62026000000000003</v>
      </c>
      <c r="G157" s="60" t="s">
        <v>144</v>
      </c>
      <c r="H157" s="59"/>
    </row>
    <row r="158" spans="1:8" x14ac:dyDescent="0.25">
      <c r="A158" s="60" t="s">
        <v>129</v>
      </c>
      <c r="B158" s="60">
        <v>4.0402999999999999E-4</v>
      </c>
      <c r="C158" s="60" t="s">
        <v>125</v>
      </c>
      <c r="D158" s="59"/>
      <c r="E158" s="59"/>
      <c r="F158" s="59"/>
      <c r="G158" s="59"/>
      <c r="H158" s="59"/>
    </row>
    <row r="159" spans="1:8" x14ac:dyDescent="0.25">
      <c r="A159" s="60" t="s">
        <v>130</v>
      </c>
      <c r="B159" s="59"/>
      <c r="C159" s="59"/>
      <c r="D159" s="59"/>
      <c r="E159" s="59"/>
      <c r="F159" s="59"/>
      <c r="G159" s="59"/>
      <c r="H159" s="59"/>
    </row>
    <row r="160" spans="1:8" x14ac:dyDescent="0.25">
      <c r="A160" s="60" t="s">
        <v>131</v>
      </c>
      <c r="B160" s="60">
        <v>1.0975999999999999</v>
      </c>
      <c r="C160" s="60" t="s">
        <v>125</v>
      </c>
      <c r="D160" s="59"/>
      <c r="E160" s="59"/>
      <c r="F160" s="59"/>
      <c r="G160" s="59"/>
      <c r="H160" s="59"/>
    </row>
    <row r="161" spans="1:8" x14ac:dyDescent="0.25">
      <c r="A161" s="60" t="s">
        <v>132</v>
      </c>
      <c r="B161" s="59"/>
      <c r="C161" s="59"/>
      <c r="D161" s="59"/>
      <c r="E161" s="59"/>
      <c r="F161" s="59"/>
      <c r="G161" s="59"/>
      <c r="H161" s="59"/>
    </row>
    <row r="162" spans="1:8" x14ac:dyDescent="0.25">
      <c r="A162" s="60" t="s">
        <v>133</v>
      </c>
      <c r="B162" s="61">
        <v>4.4801E-5</v>
      </c>
      <c r="C162" s="60" t="s">
        <v>125</v>
      </c>
      <c r="D162" s="59"/>
      <c r="E162" s="59"/>
      <c r="F162" s="59"/>
      <c r="G162" s="59"/>
      <c r="H162" s="59"/>
    </row>
    <row r="163" spans="1:8" x14ac:dyDescent="0.25">
      <c r="A163" s="60" t="s">
        <v>134</v>
      </c>
      <c r="B163" s="59"/>
      <c r="C163" s="59"/>
      <c r="D163" s="59"/>
      <c r="E163" s="59"/>
      <c r="F163" s="59"/>
      <c r="G163" s="59"/>
      <c r="H163" s="59"/>
    </row>
    <row r="164" spans="1:8" x14ac:dyDescent="0.25">
      <c r="A164" s="60" t="s">
        <v>135</v>
      </c>
      <c r="B164" s="61">
        <v>1.5617999999999999E-5</v>
      </c>
      <c r="C164" s="60" t="s">
        <v>125</v>
      </c>
      <c r="D164" s="59"/>
      <c r="E164" s="59"/>
      <c r="F164" s="59"/>
      <c r="G164" s="59"/>
      <c r="H164" s="59"/>
    </row>
    <row r="165" spans="1:8" x14ac:dyDescent="0.25">
      <c r="A165" s="60" t="s">
        <v>136</v>
      </c>
      <c r="B165" s="59"/>
      <c r="C165" s="59"/>
      <c r="D165" s="59"/>
      <c r="E165" s="59"/>
      <c r="F165" s="59"/>
      <c r="G165" s="59"/>
      <c r="H165" s="59"/>
    </row>
    <row r="166" spans="1:8" x14ac:dyDescent="0.25">
      <c r="A166" s="60" t="s">
        <v>137</v>
      </c>
      <c r="B166" s="60">
        <v>0.21956999999999999</v>
      </c>
      <c r="C166" s="60" t="s">
        <v>125</v>
      </c>
      <c r="D166" s="59"/>
      <c r="E166" s="59"/>
      <c r="F166" s="59"/>
      <c r="G166" s="59"/>
      <c r="H166" s="59"/>
    </row>
    <row r="167" spans="1:8" x14ac:dyDescent="0.25">
      <c r="A167" s="60" t="s">
        <v>138</v>
      </c>
      <c r="B167" s="59"/>
      <c r="C167" s="59"/>
      <c r="D167" s="59"/>
      <c r="E167" s="59"/>
      <c r="F167" s="59"/>
      <c r="G167" s="59"/>
      <c r="H167" s="59"/>
    </row>
    <row r="168" spans="1:8" x14ac:dyDescent="0.25">
      <c r="A168" s="60" t="s">
        <v>139</v>
      </c>
      <c r="B168" s="60">
        <v>1.0516000000000001</v>
      </c>
      <c r="C168" s="60" t="s">
        <v>125</v>
      </c>
      <c r="D168" s="59"/>
      <c r="E168" s="59"/>
      <c r="F168" s="59"/>
      <c r="G168" s="59"/>
      <c r="H168" s="59"/>
    </row>
    <row r="169" spans="1:8" x14ac:dyDescent="0.25">
      <c r="A169" s="59"/>
      <c r="B169" s="59"/>
      <c r="C169" s="59"/>
      <c r="D169" s="59"/>
      <c r="E169" s="59"/>
      <c r="F169" s="59"/>
      <c r="G169" s="59"/>
      <c r="H169" s="59"/>
    </row>
    <row r="170" spans="1:8" x14ac:dyDescent="0.25">
      <c r="A170" s="59"/>
      <c r="B170" s="60" t="s">
        <v>171</v>
      </c>
      <c r="C170" s="59"/>
      <c r="D170" s="59"/>
      <c r="E170" s="59"/>
      <c r="F170" s="59"/>
      <c r="G170" s="59"/>
      <c r="H170" s="59"/>
    </row>
    <row r="171" spans="1:8" ht="15" customHeight="1" x14ac:dyDescent="0.25">
      <c r="A171" s="215" t="s">
        <v>140</v>
      </c>
      <c r="B171" s="215"/>
      <c r="C171" s="215"/>
      <c r="D171" s="59"/>
      <c r="E171" s="215" t="s">
        <v>141</v>
      </c>
      <c r="F171" s="215"/>
      <c r="G171" s="215"/>
      <c r="H171" s="59" t="s">
        <v>172</v>
      </c>
    </row>
    <row r="172" spans="1:8" x14ac:dyDescent="0.25">
      <c r="A172" s="60" t="s">
        <v>123</v>
      </c>
      <c r="B172" s="59"/>
      <c r="C172" s="59"/>
      <c r="D172" s="59"/>
      <c r="E172" s="60" t="s">
        <v>142</v>
      </c>
      <c r="F172" s="59"/>
      <c r="G172" s="59"/>
      <c r="H172" s="59"/>
    </row>
    <row r="173" spans="1:8" x14ac:dyDescent="0.25">
      <c r="A173" s="60" t="s">
        <v>124</v>
      </c>
      <c r="B173" s="60">
        <v>7.5940000000000001E-3</v>
      </c>
      <c r="C173" s="60" t="s">
        <v>125</v>
      </c>
      <c r="D173" s="59"/>
      <c r="E173" s="60" t="s">
        <v>143</v>
      </c>
      <c r="F173" s="60">
        <v>0.86285000000000001</v>
      </c>
      <c r="G173" s="60" t="s">
        <v>144</v>
      </c>
      <c r="H173" s="59"/>
    </row>
    <row r="174" spans="1:8" x14ac:dyDescent="0.25">
      <c r="A174" s="60" t="s">
        <v>126</v>
      </c>
      <c r="B174" s="59"/>
      <c r="C174" s="59"/>
      <c r="D174" s="59"/>
      <c r="E174" s="60" t="s">
        <v>145</v>
      </c>
      <c r="F174" s="60">
        <v>0.89534000000000002</v>
      </c>
      <c r="G174" s="60" t="s">
        <v>144</v>
      </c>
      <c r="H174" s="59"/>
    </row>
    <row r="175" spans="1:8" x14ac:dyDescent="0.25">
      <c r="A175" s="60" t="s">
        <v>127</v>
      </c>
      <c r="B175" s="60">
        <v>11.032</v>
      </c>
      <c r="C175" s="60" t="s">
        <v>125</v>
      </c>
      <c r="D175" s="59"/>
      <c r="E175" s="60" t="s">
        <v>146</v>
      </c>
      <c r="F175" s="60">
        <v>0.87588999999999995</v>
      </c>
      <c r="G175" s="60" t="s">
        <v>144</v>
      </c>
      <c r="H175" s="59"/>
    </row>
    <row r="176" spans="1:8" x14ac:dyDescent="0.25">
      <c r="A176" s="60" t="s">
        <v>128</v>
      </c>
      <c r="B176" s="59"/>
      <c r="C176" s="59"/>
      <c r="D176" s="59"/>
      <c r="E176" s="60" t="s">
        <v>147</v>
      </c>
      <c r="F176" s="60">
        <v>0.90327000000000002</v>
      </c>
      <c r="G176" s="60" t="s">
        <v>144</v>
      </c>
      <c r="H176" s="59"/>
    </row>
    <row r="177" spans="1:8" x14ac:dyDescent="0.25">
      <c r="A177" s="60" t="s">
        <v>129</v>
      </c>
      <c r="B177" s="60">
        <v>3.8067E-4</v>
      </c>
      <c r="C177" s="60" t="s">
        <v>125</v>
      </c>
      <c r="D177" s="59"/>
      <c r="E177" s="59"/>
      <c r="F177" s="59"/>
      <c r="G177" s="59"/>
      <c r="H177" s="59"/>
    </row>
    <row r="178" spans="1:8" x14ac:dyDescent="0.25">
      <c r="A178" s="60" t="s">
        <v>130</v>
      </c>
      <c r="B178" s="59"/>
      <c r="C178" s="59"/>
      <c r="D178" s="59"/>
      <c r="E178" s="59"/>
      <c r="F178" s="59"/>
      <c r="G178" s="59"/>
      <c r="H178" s="59"/>
    </row>
    <row r="179" spans="1:8" x14ac:dyDescent="0.25">
      <c r="A179" s="60" t="s">
        <v>131</v>
      </c>
      <c r="B179" s="60">
        <v>2.8577000000000002E-2</v>
      </c>
      <c r="C179" s="60" t="s">
        <v>125</v>
      </c>
      <c r="D179" s="59"/>
      <c r="E179" s="59"/>
      <c r="F179" s="59"/>
      <c r="G179" s="59"/>
      <c r="H179" s="59"/>
    </row>
    <row r="180" spans="1:8" x14ac:dyDescent="0.25">
      <c r="A180" s="60" t="s">
        <v>132</v>
      </c>
      <c r="B180" s="59"/>
      <c r="C180" s="59"/>
      <c r="D180" s="59"/>
      <c r="E180" s="59"/>
      <c r="F180" s="59"/>
      <c r="G180" s="59"/>
      <c r="H180" s="59"/>
    </row>
    <row r="181" spans="1:8" x14ac:dyDescent="0.25">
      <c r="A181" s="60" t="s">
        <v>133</v>
      </c>
      <c r="B181" s="61">
        <v>4.2332000000000001E-5</v>
      </c>
      <c r="C181" s="60" t="s">
        <v>125</v>
      </c>
      <c r="D181" s="59"/>
      <c r="E181" s="59"/>
      <c r="F181" s="59"/>
      <c r="G181" s="59"/>
      <c r="H181" s="59"/>
    </row>
    <row r="182" spans="1:8" x14ac:dyDescent="0.25">
      <c r="A182" s="60" t="s">
        <v>134</v>
      </c>
      <c r="B182" s="59"/>
      <c r="C182" s="59"/>
      <c r="D182" s="59"/>
      <c r="E182" s="59"/>
      <c r="F182" s="59"/>
      <c r="G182" s="59"/>
      <c r="H182" s="59"/>
    </row>
    <row r="183" spans="1:8" x14ac:dyDescent="0.25">
      <c r="A183" s="60" t="s">
        <v>135</v>
      </c>
      <c r="B183" s="60">
        <v>1.6844000000000001E-4</v>
      </c>
      <c r="C183" s="60" t="s">
        <v>125</v>
      </c>
      <c r="D183" s="59"/>
      <c r="E183" s="59"/>
      <c r="F183" s="59"/>
      <c r="G183" s="59"/>
      <c r="H183" s="59"/>
    </row>
    <row r="184" spans="1:8" x14ac:dyDescent="0.25">
      <c r="A184" s="60" t="s">
        <v>136</v>
      </c>
      <c r="B184" s="59"/>
      <c r="C184" s="59"/>
      <c r="D184" s="59"/>
      <c r="E184" s="59"/>
      <c r="F184" s="59"/>
      <c r="G184" s="59"/>
      <c r="H184" s="59"/>
    </row>
    <row r="185" spans="1:8" x14ac:dyDescent="0.25">
      <c r="A185" s="60" t="s">
        <v>137</v>
      </c>
      <c r="B185" s="60">
        <v>5.9007999999999998E-2</v>
      </c>
      <c r="C185" s="60" t="s">
        <v>125</v>
      </c>
      <c r="D185" s="59"/>
      <c r="E185" s="59"/>
      <c r="F185" s="59"/>
      <c r="G185" s="59"/>
      <c r="H185" s="59"/>
    </row>
    <row r="186" spans="1:8" x14ac:dyDescent="0.25">
      <c r="A186" s="60" t="s">
        <v>138</v>
      </c>
      <c r="B186" s="59"/>
      <c r="C186" s="59"/>
      <c r="D186" s="59"/>
      <c r="E186" s="59"/>
      <c r="F186" s="59"/>
      <c r="G186" s="59"/>
      <c r="H186" s="59"/>
    </row>
    <row r="187" spans="1:8" x14ac:dyDescent="0.25">
      <c r="A187" s="60" t="s">
        <v>139</v>
      </c>
      <c r="B187" s="60">
        <v>0.23669000000000001</v>
      </c>
      <c r="C187" s="60" t="s">
        <v>125</v>
      </c>
      <c r="D187" s="59"/>
      <c r="E187" s="59"/>
      <c r="F187" s="59"/>
      <c r="G187" s="59"/>
      <c r="H187" s="59"/>
    </row>
    <row r="188" spans="1:8" x14ac:dyDescent="0.25">
      <c r="A188" s="59"/>
      <c r="B188" s="59"/>
      <c r="C188" s="59"/>
      <c r="D188" s="59"/>
      <c r="E188" s="59"/>
      <c r="F188" s="59"/>
      <c r="G188" s="59"/>
      <c r="H188" s="59"/>
    </row>
    <row r="189" spans="1:8" ht="15.75" x14ac:dyDescent="0.3">
      <c r="A189" s="66" t="s">
        <v>173</v>
      </c>
      <c r="B189" s="60" t="s">
        <v>174</v>
      </c>
      <c r="C189" s="59"/>
      <c r="D189" s="59"/>
      <c r="E189" s="59"/>
      <c r="F189" s="59"/>
      <c r="G189" s="59"/>
      <c r="H189" s="59"/>
    </row>
    <row r="190" spans="1:8" ht="15" customHeight="1" x14ac:dyDescent="0.25">
      <c r="A190" s="215" t="s">
        <v>140</v>
      </c>
      <c r="B190" s="215"/>
      <c r="C190" s="215"/>
      <c r="D190" s="59"/>
      <c r="E190" s="215" t="s">
        <v>141</v>
      </c>
      <c r="F190" s="215"/>
      <c r="G190" s="215"/>
      <c r="H190" s="59" t="s">
        <v>175</v>
      </c>
    </row>
    <row r="191" spans="1:8" x14ac:dyDescent="0.25">
      <c r="A191" s="60" t="s">
        <v>123</v>
      </c>
      <c r="B191" s="59"/>
      <c r="C191" s="59"/>
      <c r="D191" s="59"/>
      <c r="E191" s="60" t="s">
        <v>142</v>
      </c>
      <c r="F191" s="59"/>
      <c r="G191" s="59"/>
      <c r="H191" s="59"/>
    </row>
    <row r="192" spans="1:8" x14ac:dyDescent="0.25">
      <c r="A192" s="60" t="s">
        <v>124</v>
      </c>
      <c r="B192" s="60">
        <v>4.0863000000000002E-3</v>
      </c>
      <c r="C192" s="60" t="s">
        <v>125</v>
      </c>
      <c r="D192" s="59"/>
      <c r="E192" s="60" t="s">
        <v>143</v>
      </c>
      <c r="F192" s="60">
        <v>0.50758999999999999</v>
      </c>
      <c r="G192" s="60" t="s">
        <v>144</v>
      </c>
      <c r="H192" s="59"/>
    </row>
    <row r="193" spans="1:8" x14ac:dyDescent="0.25">
      <c r="A193" s="60" t="s">
        <v>126</v>
      </c>
      <c r="B193" s="59"/>
      <c r="C193" s="59"/>
      <c r="D193" s="59"/>
      <c r="E193" s="60" t="s">
        <v>145</v>
      </c>
      <c r="F193" s="60">
        <v>0.57601999999999998</v>
      </c>
      <c r="G193" s="60" t="s">
        <v>144</v>
      </c>
      <c r="H193" s="59"/>
    </row>
    <row r="194" spans="1:8" x14ac:dyDescent="0.25">
      <c r="A194" s="60" t="s">
        <v>127</v>
      </c>
      <c r="B194" s="60">
        <v>7.1958000000000002</v>
      </c>
      <c r="C194" s="60" t="s">
        <v>125</v>
      </c>
      <c r="D194" s="59"/>
      <c r="E194" s="60" t="s">
        <v>146</v>
      </c>
      <c r="F194" s="60">
        <v>0.53398999999999996</v>
      </c>
      <c r="G194" s="60" t="s">
        <v>144</v>
      </c>
      <c r="H194" s="59"/>
    </row>
    <row r="195" spans="1:8" x14ac:dyDescent="0.25">
      <c r="A195" s="60" t="s">
        <v>128</v>
      </c>
      <c r="B195" s="59"/>
      <c r="C195" s="59"/>
      <c r="D195" s="59"/>
      <c r="E195" s="60" t="s">
        <v>147</v>
      </c>
      <c r="F195" s="60">
        <v>0.59352000000000005</v>
      </c>
      <c r="G195" s="60" t="s">
        <v>144</v>
      </c>
      <c r="H195" s="59"/>
    </row>
    <row r="196" spans="1:8" x14ac:dyDescent="0.25">
      <c r="A196" s="60" t="s">
        <v>129</v>
      </c>
      <c r="B196" s="60">
        <v>2.1358E-4</v>
      </c>
      <c r="C196" s="60" t="s">
        <v>125</v>
      </c>
      <c r="D196" s="59"/>
      <c r="E196" s="59"/>
      <c r="F196" s="59"/>
      <c r="G196" s="59"/>
      <c r="H196" s="59"/>
    </row>
    <row r="197" spans="1:8" x14ac:dyDescent="0.25">
      <c r="A197" s="60" t="s">
        <v>130</v>
      </c>
      <c r="B197" s="59"/>
      <c r="C197" s="59"/>
      <c r="D197" s="59"/>
      <c r="E197" s="59"/>
      <c r="F197" s="59"/>
      <c r="G197" s="59"/>
      <c r="H197" s="59"/>
    </row>
    <row r="198" spans="1:8" x14ac:dyDescent="0.25">
      <c r="A198" s="60" t="s">
        <v>131</v>
      </c>
      <c r="B198" s="60">
        <v>1.9566E-2</v>
      </c>
      <c r="C198" s="60" t="s">
        <v>125</v>
      </c>
      <c r="D198" s="59"/>
      <c r="E198" s="59"/>
      <c r="F198" s="59"/>
      <c r="G198" s="59"/>
      <c r="H198" s="59"/>
    </row>
    <row r="199" spans="1:8" x14ac:dyDescent="0.25">
      <c r="A199" s="60" t="s">
        <v>132</v>
      </c>
      <c r="B199" s="59"/>
      <c r="C199" s="59"/>
      <c r="D199" s="59"/>
      <c r="E199" s="59"/>
      <c r="F199" s="59"/>
      <c r="G199" s="59"/>
      <c r="H199" s="59"/>
    </row>
    <row r="200" spans="1:8" x14ac:dyDescent="0.25">
      <c r="A200" s="60" t="s">
        <v>133</v>
      </c>
      <c r="B200" s="61">
        <v>2.3930999999999998E-5</v>
      </c>
      <c r="C200" s="60" t="s">
        <v>125</v>
      </c>
      <c r="D200" s="59"/>
      <c r="E200" s="59"/>
      <c r="F200" s="59"/>
      <c r="G200" s="59"/>
      <c r="H200" s="59"/>
    </row>
    <row r="201" spans="1:8" x14ac:dyDescent="0.25">
      <c r="A201" s="60" t="s">
        <v>134</v>
      </c>
      <c r="B201" s="59"/>
      <c r="C201" s="59"/>
      <c r="D201" s="59"/>
      <c r="E201" s="59"/>
      <c r="F201" s="59"/>
      <c r="G201" s="59"/>
      <c r="H201" s="59"/>
    </row>
    <row r="202" spans="1:8" x14ac:dyDescent="0.25">
      <c r="A202" s="60" t="s">
        <v>135</v>
      </c>
      <c r="B202" s="61">
        <v>3.9743000000000002E-5</v>
      </c>
      <c r="C202" s="60" t="s">
        <v>125</v>
      </c>
      <c r="D202" s="59"/>
      <c r="E202" s="59"/>
      <c r="F202" s="59"/>
      <c r="G202" s="59"/>
      <c r="H202" s="59"/>
    </row>
    <row r="203" spans="1:8" x14ac:dyDescent="0.25">
      <c r="A203" s="60" t="s">
        <v>136</v>
      </c>
      <c r="B203" s="59"/>
      <c r="C203" s="59"/>
      <c r="D203" s="59"/>
      <c r="E203" s="59"/>
      <c r="F203" s="59"/>
      <c r="G203" s="59"/>
      <c r="H203" s="59"/>
    </row>
    <row r="204" spans="1:8" x14ac:dyDescent="0.25">
      <c r="A204" s="60" t="s">
        <v>137</v>
      </c>
      <c r="B204" s="60">
        <v>1.0973999999999999</v>
      </c>
      <c r="C204" s="60" t="s">
        <v>125</v>
      </c>
      <c r="D204" s="59"/>
      <c r="E204" s="59"/>
      <c r="F204" s="59"/>
      <c r="G204" s="59"/>
      <c r="H204" s="59"/>
    </row>
    <row r="205" spans="1:8" x14ac:dyDescent="0.25">
      <c r="A205" s="60" t="s">
        <v>138</v>
      </c>
      <c r="B205" s="59"/>
      <c r="C205" s="59"/>
      <c r="D205" s="59"/>
      <c r="E205" s="59"/>
      <c r="F205" s="59"/>
      <c r="G205" s="59"/>
      <c r="H205" s="59"/>
    </row>
    <row r="206" spans="1:8" x14ac:dyDescent="0.25">
      <c r="A206" s="60" t="s">
        <v>139</v>
      </c>
      <c r="B206" s="60">
        <v>7.3726E-2</v>
      </c>
      <c r="C206" s="60" t="s">
        <v>125</v>
      </c>
      <c r="D206" s="59"/>
      <c r="E206" s="59"/>
      <c r="F206" s="59"/>
      <c r="G206" s="59"/>
      <c r="H206" s="59"/>
    </row>
    <row r="207" spans="1:8" x14ac:dyDescent="0.25">
      <c r="A207" s="59"/>
      <c r="B207" s="59"/>
      <c r="C207" s="59"/>
      <c r="D207" s="59"/>
      <c r="E207" s="59"/>
      <c r="F207" s="59"/>
      <c r="G207" s="59"/>
      <c r="H207" s="59"/>
    </row>
    <row r="208" spans="1:8" x14ac:dyDescent="0.25">
      <c r="A208" s="60" t="s">
        <v>176</v>
      </c>
      <c r="B208" s="60" t="s">
        <v>177</v>
      </c>
      <c r="C208" s="59"/>
      <c r="D208" s="59"/>
      <c r="E208" s="59"/>
      <c r="F208" s="59"/>
      <c r="G208" s="59"/>
      <c r="H208" s="59"/>
    </row>
    <row r="209" spans="1:8" ht="15" customHeight="1" x14ac:dyDescent="0.25">
      <c r="A209" s="215" t="s">
        <v>140</v>
      </c>
      <c r="B209" s="215"/>
      <c r="C209" s="215"/>
      <c r="D209" s="59"/>
      <c r="E209" s="215" t="s">
        <v>141</v>
      </c>
      <c r="F209" s="215"/>
      <c r="G209" s="215"/>
      <c r="H209" s="59" t="s">
        <v>178</v>
      </c>
    </row>
    <row r="210" spans="1:8" x14ac:dyDescent="0.25">
      <c r="A210" s="60" t="s">
        <v>123</v>
      </c>
      <c r="B210" s="59"/>
      <c r="C210" s="59"/>
      <c r="D210" s="59"/>
      <c r="E210" s="60" t="s">
        <v>142</v>
      </c>
      <c r="F210" s="59"/>
      <c r="G210" s="59"/>
      <c r="H210" s="59"/>
    </row>
    <row r="211" spans="1:8" x14ac:dyDescent="0.25">
      <c r="A211" s="60" t="s">
        <v>124</v>
      </c>
      <c r="B211" s="60">
        <v>2.3488999999999999E-2</v>
      </c>
      <c r="C211" s="60" t="s">
        <v>125</v>
      </c>
      <c r="D211" s="59"/>
      <c r="E211" s="60" t="s">
        <v>143</v>
      </c>
      <c r="F211" s="60">
        <v>0.77058000000000004</v>
      </c>
      <c r="G211" s="60" t="s">
        <v>144</v>
      </c>
      <c r="H211" s="59"/>
    </row>
    <row r="212" spans="1:8" x14ac:dyDescent="0.25">
      <c r="A212" s="60" t="s">
        <v>126</v>
      </c>
      <c r="B212" s="59"/>
      <c r="C212" s="59"/>
      <c r="D212" s="59"/>
      <c r="E212" s="60" t="s">
        <v>145</v>
      </c>
      <c r="F212" s="60">
        <v>0.81557000000000002</v>
      </c>
      <c r="G212" s="60" t="s">
        <v>144</v>
      </c>
      <c r="H212" s="59"/>
    </row>
    <row r="213" spans="1:8" x14ac:dyDescent="0.25">
      <c r="A213" s="60" t="s">
        <v>127</v>
      </c>
      <c r="B213" s="60">
        <v>10.811</v>
      </c>
      <c r="C213" s="60" t="s">
        <v>125</v>
      </c>
      <c r="D213" s="59"/>
      <c r="E213" s="60" t="s">
        <v>146</v>
      </c>
      <c r="F213" s="60">
        <v>0.78824000000000005</v>
      </c>
      <c r="G213" s="60" t="s">
        <v>144</v>
      </c>
      <c r="H213" s="59"/>
    </row>
    <row r="214" spans="1:8" x14ac:dyDescent="0.25">
      <c r="A214" s="60" t="s">
        <v>128</v>
      </c>
      <c r="B214" s="59"/>
      <c r="C214" s="59"/>
      <c r="D214" s="59"/>
      <c r="E214" s="60" t="s">
        <v>147</v>
      </c>
      <c r="F214" s="60">
        <v>0.82699</v>
      </c>
      <c r="G214" s="60" t="s">
        <v>144</v>
      </c>
      <c r="H214" s="59"/>
    </row>
    <row r="215" spans="1:8" x14ac:dyDescent="0.25">
      <c r="A215" s="60" t="s">
        <v>129</v>
      </c>
      <c r="B215" s="60">
        <v>4.9686000000000001E-4</v>
      </c>
      <c r="C215" s="60" t="s">
        <v>125</v>
      </c>
      <c r="D215" s="59"/>
      <c r="E215" s="59"/>
      <c r="F215" s="59"/>
      <c r="G215" s="59"/>
      <c r="H215" s="59"/>
    </row>
    <row r="216" spans="1:8" x14ac:dyDescent="0.25">
      <c r="A216" s="60" t="s">
        <v>130</v>
      </c>
      <c r="B216" s="59"/>
      <c r="C216" s="59"/>
      <c r="D216" s="59"/>
      <c r="E216" s="59"/>
      <c r="F216" s="59"/>
      <c r="G216" s="59"/>
      <c r="H216" s="59"/>
    </row>
    <row r="217" spans="1:8" x14ac:dyDescent="0.25">
      <c r="A217" s="60" t="s">
        <v>131</v>
      </c>
      <c r="B217" s="60">
        <v>2.3598999999999998E-2</v>
      </c>
      <c r="C217" s="60" t="s">
        <v>125</v>
      </c>
      <c r="D217" s="59"/>
      <c r="E217" s="59"/>
      <c r="F217" s="59"/>
      <c r="G217" s="59"/>
      <c r="H217" s="59"/>
    </row>
    <row r="218" spans="1:8" x14ac:dyDescent="0.25">
      <c r="A218" s="60" t="s">
        <v>132</v>
      </c>
      <c r="B218" s="59"/>
      <c r="C218" s="59"/>
      <c r="D218" s="59"/>
      <c r="E218" s="59"/>
      <c r="F218" s="59"/>
      <c r="G218" s="59"/>
      <c r="H218" s="59"/>
    </row>
    <row r="219" spans="1:8" x14ac:dyDescent="0.25">
      <c r="A219" s="60" t="s">
        <v>133</v>
      </c>
      <c r="B219" s="60">
        <v>2.4622000000000001E-4</v>
      </c>
      <c r="C219" s="60" t="s">
        <v>125</v>
      </c>
      <c r="D219" s="59"/>
      <c r="E219" s="59"/>
      <c r="F219" s="59"/>
      <c r="G219" s="59"/>
      <c r="H219" s="59"/>
    </row>
    <row r="220" spans="1:8" x14ac:dyDescent="0.25">
      <c r="A220" s="60" t="s">
        <v>134</v>
      </c>
      <c r="B220" s="59"/>
      <c r="C220" s="59"/>
      <c r="D220" s="59"/>
      <c r="E220" s="59"/>
      <c r="F220" s="59"/>
      <c r="G220" s="59"/>
      <c r="H220" s="59"/>
    </row>
    <row r="221" spans="1:8" x14ac:dyDescent="0.25">
      <c r="A221" s="60" t="s">
        <v>135</v>
      </c>
      <c r="B221" s="61">
        <v>7.6907000000000001E-5</v>
      </c>
      <c r="C221" s="60" t="s">
        <v>125</v>
      </c>
      <c r="D221" s="59"/>
      <c r="E221" s="59"/>
      <c r="F221" s="59"/>
      <c r="G221" s="59"/>
      <c r="H221" s="59"/>
    </row>
    <row r="222" spans="1:8" x14ac:dyDescent="0.25">
      <c r="A222" s="60" t="s">
        <v>136</v>
      </c>
      <c r="B222" s="59"/>
      <c r="C222" s="59"/>
      <c r="D222" s="59"/>
      <c r="E222" s="59"/>
      <c r="F222" s="59"/>
      <c r="G222" s="59"/>
      <c r="H222" s="59"/>
    </row>
    <row r="223" spans="1:8" x14ac:dyDescent="0.25">
      <c r="A223" s="60" t="s">
        <v>137</v>
      </c>
      <c r="B223" s="60">
        <v>1.5733E-2</v>
      </c>
      <c r="C223" s="60" t="s">
        <v>125</v>
      </c>
      <c r="D223" s="59"/>
      <c r="E223" s="59"/>
      <c r="F223" s="59"/>
      <c r="G223" s="59"/>
      <c r="H223" s="59"/>
    </row>
    <row r="224" spans="1:8" x14ac:dyDescent="0.25">
      <c r="A224" s="60" t="s">
        <v>138</v>
      </c>
      <c r="B224" s="59"/>
      <c r="C224" s="59"/>
      <c r="D224" s="59"/>
      <c r="E224" s="59"/>
      <c r="F224" s="59"/>
      <c r="G224" s="59"/>
      <c r="H224" s="59"/>
    </row>
    <row r="225" spans="1:8" x14ac:dyDescent="0.25">
      <c r="A225" s="60" t="s">
        <v>139</v>
      </c>
      <c r="B225" s="60">
        <v>3.6124000000000003E-2</v>
      </c>
      <c r="C225" s="60" t="s">
        <v>125</v>
      </c>
      <c r="D225" s="59"/>
      <c r="E225" s="59"/>
      <c r="F225" s="59"/>
      <c r="G225" s="59"/>
      <c r="H225" s="59"/>
    </row>
    <row r="226" spans="1:8" x14ac:dyDescent="0.25">
      <c r="A226" s="59"/>
      <c r="B226" s="59"/>
      <c r="C226" s="59"/>
      <c r="D226" s="59"/>
      <c r="E226" s="59"/>
      <c r="F226" s="59"/>
      <c r="G226" s="59"/>
      <c r="H226" s="59"/>
    </row>
    <row r="227" spans="1:8" ht="15.75" x14ac:dyDescent="0.3">
      <c r="A227" s="66" t="s">
        <v>179</v>
      </c>
      <c r="B227" s="66" t="s">
        <v>180</v>
      </c>
      <c r="C227" s="59"/>
      <c r="D227" s="59"/>
      <c r="E227" s="59"/>
      <c r="F227" s="59"/>
      <c r="G227" s="59"/>
      <c r="H227" s="59"/>
    </row>
    <row r="228" spans="1:8" ht="15" customHeight="1" x14ac:dyDescent="0.25">
      <c r="A228" s="215" t="s">
        <v>140</v>
      </c>
      <c r="B228" s="215"/>
      <c r="C228" s="215"/>
      <c r="D228" s="59"/>
      <c r="E228" s="215" t="s">
        <v>141</v>
      </c>
      <c r="F228" s="215"/>
      <c r="G228" s="215"/>
      <c r="H228" s="59" t="s">
        <v>181</v>
      </c>
    </row>
    <row r="229" spans="1:8" x14ac:dyDescent="0.25">
      <c r="A229" s="60" t="s">
        <v>123</v>
      </c>
      <c r="B229" s="59"/>
      <c r="C229" s="59"/>
      <c r="D229" s="59"/>
      <c r="E229" s="60" t="s">
        <v>142</v>
      </c>
      <c r="F229" s="59"/>
      <c r="G229" s="59"/>
      <c r="H229" s="59"/>
    </row>
    <row r="230" spans="1:8" x14ac:dyDescent="0.25">
      <c r="A230" s="60" t="s">
        <v>124</v>
      </c>
      <c r="B230" s="60">
        <v>6.2123999999999999E-2</v>
      </c>
      <c r="C230" s="60" t="s">
        <v>125</v>
      </c>
      <c r="D230" s="59"/>
      <c r="E230" s="60" t="s">
        <v>143</v>
      </c>
      <c r="F230" s="60">
        <v>0.49468000000000001</v>
      </c>
      <c r="G230" s="60" t="s">
        <v>144</v>
      </c>
      <c r="H230" s="59"/>
    </row>
    <row r="231" spans="1:8" x14ac:dyDescent="0.25">
      <c r="A231" s="60" t="s">
        <v>126</v>
      </c>
      <c r="B231" s="59"/>
      <c r="C231" s="59"/>
      <c r="D231" s="59"/>
      <c r="E231" s="60" t="s">
        <v>145</v>
      </c>
      <c r="F231" s="60">
        <v>0.56388000000000005</v>
      </c>
      <c r="G231" s="60" t="s">
        <v>144</v>
      </c>
      <c r="H231" s="59"/>
    </row>
    <row r="232" spans="1:8" x14ac:dyDescent="0.25">
      <c r="A232" s="60" t="s">
        <v>127</v>
      </c>
      <c r="B232" s="60">
        <v>6.0068000000000001</v>
      </c>
      <c r="C232" s="60" t="s">
        <v>125</v>
      </c>
      <c r="D232" s="59"/>
      <c r="E232" s="60" t="s">
        <v>146</v>
      </c>
      <c r="F232" s="60">
        <v>0.52137999999999995</v>
      </c>
      <c r="G232" s="60" t="s">
        <v>144</v>
      </c>
      <c r="H232" s="59"/>
    </row>
    <row r="233" spans="1:8" x14ac:dyDescent="0.25">
      <c r="A233" s="60" t="s">
        <v>128</v>
      </c>
      <c r="B233" s="59"/>
      <c r="C233" s="59"/>
      <c r="D233" s="59"/>
      <c r="E233" s="60" t="s">
        <v>147</v>
      </c>
      <c r="F233" s="60">
        <v>0.58174000000000003</v>
      </c>
      <c r="G233" s="60" t="s">
        <v>144</v>
      </c>
      <c r="H233" s="59"/>
    </row>
    <row r="234" spans="1:8" x14ac:dyDescent="0.25">
      <c r="A234" s="60" t="s">
        <v>129</v>
      </c>
      <c r="B234" s="60">
        <v>3.0310999999999999E-4</v>
      </c>
      <c r="C234" s="60" t="s">
        <v>125</v>
      </c>
      <c r="D234" s="59"/>
      <c r="E234" s="59"/>
      <c r="F234" s="59"/>
      <c r="G234" s="59"/>
      <c r="H234" s="59"/>
    </row>
    <row r="235" spans="1:8" x14ac:dyDescent="0.25">
      <c r="A235" s="60" t="s">
        <v>130</v>
      </c>
      <c r="B235" s="59"/>
      <c r="C235" s="59"/>
      <c r="D235" s="59"/>
      <c r="E235" s="59"/>
      <c r="F235" s="59"/>
      <c r="G235" s="59"/>
      <c r="H235" s="59"/>
    </row>
    <row r="236" spans="1:8" x14ac:dyDescent="0.25">
      <c r="A236" s="60" t="s">
        <v>131</v>
      </c>
      <c r="B236" s="60">
        <v>4.0583999999999998</v>
      </c>
      <c r="C236" s="60" t="s">
        <v>125</v>
      </c>
      <c r="D236" s="59"/>
      <c r="E236" s="59"/>
      <c r="F236" s="59"/>
      <c r="G236" s="59"/>
      <c r="H236" s="59"/>
    </row>
    <row r="237" spans="1:8" x14ac:dyDescent="0.25">
      <c r="A237" s="60" t="s">
        <v>132</v>
      </c>
      <c r="B237" s="59"/>
      <c r="C237" s="59"/>
      <c r="D237" s="59"/>
      <c r="E237" s="59"/>
      <c r="F237" s="59"/>
      <c r="G237" s="59"/>
      <c r="H237" s="59"/>
    </row>
    <row r="238" spans="1:8" x14ac:dyDescent="0.25">
      <c r="A238" s="60" t="s">
        <v>133</v>
      </c>
      <c r="B238" s="61">
        <v>3.8923E-5</v>
      </c>
      <c r="C238" s="60" t="s">
        <v>125</v>
      </c>
      <c r="D238" s="59"/>
      <c r="E238" s="59"/>
      <c r="F238" s="59"/>
      <c r="G238" s="59"/>
      <c r="H238" s="59"/>
    </row>
    <row r="239" spans="1:8" x14ac:dyDescent="0.25">
      <c r="A239" s="60" t="s">
        <v>134</v>
      </c>
      <c r="B239" s="59"/>
      <c r="C239" s="59"/>
      <c r="D239" s="59"/>
      <c r="E239" s="59"/>
      <c r="F239" s="59"/>
      <c r="G239" s="59"/>
      <c r="H239" s="59"/>
    </row>
    <row r="240" spans="1:8" x14ac:dyDescent="0.25">
      <c r="A240" s="60" t="s">
        <v>135</v>
      </c>
      <c r="B240" s="61">
        <v>2.4355999999999999E-5</v>
      </c>
      <c r="C240" s="60" t="s">
        <v>125</v>
      </c>
      <c r="D240" s="59"/>
      <c r="E240" s="59"/>
      <c r="F240" s="59"/>
      <c r="G240" s="59"/>
      <c r="H240" s="59"/>
    </row>
    <row r="241" spans="1:8" x14ac:dyDescent="0.25">
      <c r="A241" s="60" t="s">
        <v>136</v>
      </c>
      <c r="B241" s="59"/>
      <c r="C241" s="59"/>
      <c r="D241" s="59"/>
      <c r="E241" s="59"/>
      <c r="F241" s="59"/>
      <c r="G241" s="59"/>
      <c r="H241" s="59"/>
    </row>
    <row r="242" spans="1:8" x14ac:dyDescent="0.25">
      <c r="A242" s="60" t="s">
        <v>137</v>
      </c>
      <c r="B242" s="60">
        <v>5.4030000000000002E-2</v>
      </c>
      <c r="C242" s="60" t="s">
        <v>125</v>
      </c>
      <c r="D242" s="59"/>
      <c r="E242" s="59"/>
      <c r="F242" s="59"/>
      <c r="G242" s="59"/>
      <c r="H242" s="59"/>
    </row>
    <row r="243" spans="1:8" x14ac:dyDescent="0.25">
      <c r="A243" s="60" t="s">
        <v>138</v>
      </c>
      <c r="B243" s="59"/>
      <c r="C243" s="59"/>
      <c r="D243" s="59"/>
      <c r="E243" s="59"/>
      <c r="F243" s="59"/>
      <c r="G243" s="59"/>
      <c r="H243" s="59"/>
    </row>
    <row r="244" spans="1:8" x14ac:dyDescent="0.25">
      <c r="A244" s="60" t="s">
        <v>139</v>
      </c>
      <c r="B244" s="60">
        <v>0.13100999999999999</v>
      </c>
      <c r="C244" s="60" t="s">
        <v>125</v>
      </c>
      <c r="D244" s="59"/>
      <c r="E244" s="59"/>
      <c r="F244" s="59"/>
      <c r="G244" s="59"/>
      <c r="H244" s="59"/>
    </row>
    <row r="245" spans="1:8" x14ac:dyDescent="0.25">
      <c r="A245" s="59"/>
      <c r="B245" s="59"/>
      <c r="C245" s="59"/>
      <c r="D245" s="59"/>
      <c r="E245" s="59"/>
      <c r="F245" s="59"/>
      <c r="G245" s="59"/>
      <c r="H245" s="59"/>
    </row>
    <row r="246" spans="1:8" x14ac:dyDescent="0.25">
      <c r="A246" s="60" t="s">
        <v>182</v>
      </c>
      <c r="B246" s="60" t="s">
        <v>183</v>
      </c>
      <c r="C246" s="59"/>
      <c r="D246" s="59"/>
      <c r="E246" s="59"/>
      <c r="F246" s="59"/>
      <c r="G246" s="59"/>
      <c r="H246" s="59"/>
    </row>
    <row r="247" spans="1:8" ht="15" customHeight="1" x14ac:dyDescent="0.25">
      <c r="A247" s="215" t="s">
        <v>140</v>
      </c>
      <c r="B247" s="215"/>
      <c r="C247" s="215"/>
      <c r="D247" s="59"/>
      <c r="E247" s="215" t="s">
        <v>141</v>
      </c>
      <c r="F247" s="215"/>
      <c r="G247" s="215"/>
      <c r="H247" s="59" t="s">
        <v>184</v>
      </c>
    </row>
    <row r="248" spans="1:8" x14ac:dyDescent="0.25">
      <c r="A248" s="60" t="s">
        <v>123</v>
      </c>
      <c r="B248" s="59"/>
      <c r="C248" s="59"/>
      <c r="D248" s="59"/>
      <c r="E248" s="60" t="s">
        <v>142</v>
      </c>
      <c r="F248" s="59"/>
      <c r="G248" s="59"/>
      <c r="H248" s="59"/>
    </row>
    <row r="249" spans="1:8" x14ac:dyDescent="0.25">
      <c r="A249" s="60" t="s">
        <v>124</v>
      </c>
      <c r="B249" s="60">
        <v>0.34700999999999999</v>
      </c>
      <c r="C249" s="60" t="s">
        <v>125</v>
      </c>
      <c r="D249" s="59"/>
      <c r="E249" s="60" t="s">
        <v>143</v>
      </c>
      <c r="F249" s="60">
        <v>0.49351</v>
      </c>
      <c r="G249" s="60" t="s">
        <v>144</v>
      </c>
      <c r="H249" s="59"/>
    </row>
    <row r="250" spans="1:8" x14ac:dyDescent="0.25">
      <c r="A250" s="60" t="s">
        <v>126</v>
      </c>
      <c r="B250" s="59"/>
      <c r="C250" s="59"/>
      <c r="D250" s="59"/>
      <c r="E250" s="60" t="s">
        <v>145</v>
      </c>
      <c r="F250" s="60">
        <v>0.57269999999999999</v>
      </c>
      <c r="G250" s="60" t="s">
        <v>144</v>
      </c>
      <c r="H250" s="59"/>
    </row>
    <row r="251" spans="1:8" x14ac:dyDescent="0.25">
      <c r="A251" s="60" t="s">
        <v>127</v>
      </c>
      <c r="B251" s="60">
        <v>6.9059999999999997</v>
      </c>
      <c r="C251" s="60" t="s">
        <v>125</v>
      </c>
      <c r="D251" s="59"/>
      <c r="E251" s="60" t="s">
        <v>146</v>
      </c>
      <c r="F251" s="60">
        <v>0.52402000000000004</v>
      </c>
      <c r="G251" s="60" t="s">
        <v>144</v>
      </c>
      <c r="H251" s="59"/>
    </row>
    <row r="252" spans="1:8" x14ac:dyDescent="0.25">
      <c r="A252" s="60" t="s">
        <v>128</v>
      </c>
      <c r="B252" s="59"/>
      <c r="C252" s="59"/>
      <c r="D252" s="59"/>
      <c r="E252" s="60" t="s">
        <v>147</v>
      </c>
      <c r="F252" s="60">
        <v>0.59306999999999999</v>
      </c>
      <c r="G252" s="60" t="s">
        <v>144</v>
      </c>
      <c r="H252" s="59"/>
    </row>
    <row r="253" spans="1:8" x14ac:dyDescent="0.25">
      <c r="A253" s="60" t="s">
        <v>129</v>
      </c>
      <c r="B253" s="60">
        <v>3.2318000000000001E-4</v>
      </c>
      <c r="C253" s="60" t="s">
        <v>125</v>
      </c>
      <c r="D253" s="59"/>
      <c r="E253" s="59"/>
      <c r="F253" s="59"/>
      <c r="G253" s="59"/>
      <c r="H253" s="59"/>
    </row>
    <row r="254" spans="1:8" x14ac:dyDescent="0.25">
      <c r="A254" s="60" t="s">
        <v>130</v>
      </c>
      <c r="B254" s="59"/>
      <c r="C254" s="59"/>
      <c r="D254" s="59"/>
      <c r="E254" s="59"/>
      <c r="F254" s="59"/>
      <c r="G254" s="59"/>
      <c r="H254" s="59"/>
    </row>
    <row r="255" spans="1:8" x14ac:dyDescent="0.25">
      <c r="A255" s="60" t="s">
        <v>131</v>
      </c>
      <c r="B255" s="60">
        <v>3.2995999999999999</v>
      </c>
      <c r="C255" s="60" t="s">
        <v>125</v>
      </c>
      <c r="D255" s="59"/>
      <c r="E255" s="59"/>
      <c r="F255" s="59"/>
      <c r="G255" s="59"/>
      <c r="H255" s="59"/>
    </row>
    <row r="256" spans="1:8" x14ac:dyDescent="0.25">
      <c r="A256" s="60" t="s">
        <v>132</v>
      </c>
      <c r="B256" s="59"/>
      <c r="C256" s="59"/>
      <c r="D256" s="59"/>
      <c r="E256" s="59"/>
      <c r="F256" s="59"/>
      <c r="G256" s="59"/>
      <c r="H256" s="59"/>
    </row>
    <row r="257" spans="1:8" x14ac:dyDescent="0.25">
      <c r="A257" s="60" t="s">
        <v>133</v>
      </c>
      <c r="B257" s="61">
        <v>4.7803000000000003E-5</v>
      </c>
      <c r="C257" s="60" t="s">
        <v>125</v>
      </c>
      <c r="D257" s="59"/>
      <c r="E257" s="59"/>
      <c r="F257" s="59"/>
      <c r="G257" s="59"/>
      <c r="H257" s="59"/>
    </row>
    <row r="258" spans="1:8" x14ac:dyDescent="0.25">
      <c r="A258" s="60" t="s">
        <v>134</v>
      </c>
      <c r="B258" s="59"/>
      <c r="C258" s="59"/>
      <c r="D258" s="59"/>
      <c r="E258" s="59"/>
      <c r="F258" s="59"/>
      <c r="G258" s="59"/>
      <c r="H258" s="59"/>
    </row>
    <row r="259" spans="1:8" x14ac:dyDescent="0.25">
      <c r="A259" s="60" t="s">
        <v>135</v>
      </c>
      <c r="B259" s="61">
        <v>1.7581E-5</v>
      </c>
      <c r="C259" s="60" t="s">
        <v>125</v>
      </c>
      <c r="D259" s="59"/>
      <c r="E259" s="59"/>
      <c r="F259" s="59"/>
      <c r="G259" s="59"/>
      <c r="H259" s="59"/>
    </row>
    <row r="260" spans="1:8" x14ac:dyDescent="0.25">
      <c r="A260" s="60" t="s">
        <v>136</v>
      </c>
      <c r="B260" s="59"/>
      <c r="C260" s="59"/>
      <c r="D260" s="59"/>
      <c r="E260" s="59"/>
      <c r="F260" s="59"/>
      <c r="G260" s="59"/>
      <c r="H260" s="59"/>
    </row>
    <row r="261" spans="1:8" x14ac:dyDescent="0.25">
      <c r="A261" s="60" t="s">
        <v>137</v>
      </c>
      <c r="B261" s="60">
        <v>0.13691</v>
      </c>
      <c r="C261" s="60" t="s">
        <v>125</v>
      </c>
      <c r="D261" s="59"/>
      <c r="E261" s="59"/>
      <c r="F261" s="59"/>
      <c r="G261" s="59"/>
      <c r="H261" s="59"/>
    </row>
    <row r="262" spans="1:8" x14ac:dyDescent="0.25">
      <c r="A262" s="60" t="s">
        <v>138</v>
      </c>
      <c r="B262" s="59"/>
      <c r="C262" s="59"/>
      <c r="D262" s="59"/>
      <c r="E262" s="59"/>
      <c r="F262" s="59"/>
      <c r="G262" s="59"/>
      <c r="H262" s="59"/>
    </row>
    <row r="263" spans="1:8" x14ac:dyDescent="0.25">
      <c r="A263" s="60" t="s">
        <v>139</v>
      </c>
      <c r="B263" s="60">
        <v>1.9463000000000001E-2</v>
      </c>
      <c r="C263" s="60" t="s">
        <v>125</v>
      </c>
      <c r="D263" s="59"/>
      <c r="E263" s="59"/>
      <c r="F263" s="59"/>
      <c r="G263" s="59"/>
      <c r="H263" s="59"/>
    </row>
    <row r="264" spans="1:8" x14ac:dyDescent="0.25">
      <c r="A264" s="59"/>
      <c r="B264" s="59"/>
      <c r="C264" s="59"/>
      <c r="D264" s="59"/>
      <c r="E264" s="59"/>
      <c r="F264" s="59"/>
      <c r="G264" s="59"/>
      <c r="H264" s="59"/>
    </row>
    <row r="265" spans="1:8" x14ac:dyDescent="0.25">
      <c r="A265" s="60" t="s">
        <v>185</v>
      </c>
      <c r="B265" s="60" t="s">
        <v>186</v>
      </c>
      <c r="C265" s="59"/>
      <c r="D265" s="59"/>
      <c r="E265" s="59"/>
      <c r="F265" s="59"/>
      <c r="G265" s="59"/>
      <c r="H265" s="59"/>
    </row>
    <row r="266" spans="1:8" ht="15" customHeight="1" x14ac:dyDescent="0.25">
      <c r="A266" s="215" t="s">
        <v>140</v>
      </c>
      <c r="B266" s="215"/>
      <c r="C266" s="215"/>
      <c r="D266" s="59"/>
      <c r="E266" s="215" t="s">
        <v>141</v>
      </c>
      <c r="F266" s="215"/>
      <c r="G266" s="215"/>
      <c r="H266" s="59" t="s">
        <v>187</v>
      </c>
    </row>
    <row r="267" spans="1:8" x14ac:dyDescent="0.25">
      <c r="A267" s="60" t="s">
        <v>123</v>
      </c>
      <c r="B267" s="59"/>
      <c r="C267" s="59"/>
      <c r="D267" s="59"/>
      <c r="E267" s="60" t="s">
        <v>142</v>
      </c>
      <c r="F267" s="59"/>
      <c r="G267" s="59"/>
      <c r="H267" s="59"/>
    </row>
    <row r="268" spans="1:8" x14ac:dyDescent="0.25">
      <c r="A268" s="60" t="s">
        <v>124</v>
      </c>
      <c r="B268" s="60">
        <v>2.4843E-2</v>
      </c>
      <c r="C268" s="60" t="s">
        <v>125</v>
      </c>
      <c r="D268" s="59"/>
      <c r="E268" s="60" t="s">
        <v>143</v>
      </c>
      <c r="F268" s="60">
        <v>0.45189000000000001</v>
      </c>
      <c r="G268" s="60" t="s">
        <v>144</v>
      </c>
      <c r="H268" s="59"/>
    </row>
    <row r="269" spans="1:8" x14ac:dyDescent="0.25">
      <c r="A269" s="60" t="s">
        <v>126</v>
      </c>
      <c r="B269" s="59"/>
      <c r="C269" s="59"/>
      <c r="D269" s="59"/>
      <c r="E269" s="60" t="s">
        <v>145</v>
      </c>
      <c r="F269" s="60">
        <v>0.51559999999999995</v>
      </c>
      <c r="G269" s="60" t="s">
        <v>144</v>
      </c>
      <c r="H269" s="59"/>
    </row>
    <row r="270" spans="1:8" x14ac:dyDescent="0.25">
      <c r="A270" s="60" t="s">
        <v>127</v>
      </c>
      <c r="B270" s="60">
        <v>6.3213999999999997</v>
      </c>
      <c r="C270" s="60" t="s">
        <v>125</v>
      </c>
      <c r="D270" s="59"/>
      <c r="E270" s="60" t="s">
        <v>146</v>
      </c>
      <c r="F270" s="60">
        <v>0.47641</v>
      </c>
      <c r="G270" s="60" t="s">
        <v>144</v>
      </c>
      <c r="H270" s="59"/>
    </row>
    <row r="271" spans="1:8" x14ac:dyDescent="0.25">
      <c r="A271" s="60" t="s">
        <v>128</v>
      </c>
      <c r="B271" s="59"/>
      <c r="C271" s="59"/>
      <c r="D271" s="59"/>
      <c r="E271" s="60" t="s">
        <v>147</v>
      </c>
      <c r="F271" s="60">
        <v>0.53198000000000001</v>
      </c>
      <c r="G271" s="60" t="s">
        <v>144</v>
      </c>
      <c r="H271" s="59"/>
    </row>
    <row r="272" spans="1:8" x14ac:dyDescent="0.25">
      <c r="A272" s="60" t="s">
        <v>129</v>
      </c>
      <c r="B272" s="60">
        <v>3.4757000000000001E-4</v>
      </c>
      <c r="C272" s="60" t="s">
        <v>125</v>
      </c>
      <c r="D272" s="59"/>
      <c r="E272" s="59"/>
      <c r="F272" s="59"/>
      <c r="G272" s="59"/>
      <c r="H272" s="59"/>
    </row>
    <row r="273" spans="1:8" x14ac:dyDescent="0.25">
      <c r="A273" s="60" t="s">
        <v>130</v>
      </c>
      <c r="B273" s="59"/>
      <c r="C273" s="59"/>
      <c r="D273" s="59"/>
      <c r="E273" s="59"/>
      <c r="F273" s="59"/>
      <c r="G273" s="59"/>
      <c r="H273" s="59"/>
    </row>
    <row r="274" spans="1:8" x14ac:dyDescent="0.25">
      <c r="A274" s="60" t="s">
        <v>131</v>
      </c>
      <c r="B274" s="60">
        <v>1.3759999999999999</v>
      </c>
      <c r="C274" s="60" t="s">
        <v>125</v>
      </c>
      <c r="D274" s="59"/>
      <c r="E274" s="59"/>
      <c r="F274" s="59"/>
      <c r="G274" s="59"/>
      <c r="H274" s="59"/>
    </row>
    <row r="275" spans="1:8" x14ac:dyDescent="0.25">
      <c r="A275" s="60" t="s">
        <v>132</v>
      </c>
      <c r="B275" s="59"/>
      <c r="C275" s="59"/>
      <c r="D275" s="59"/>
      <c r="E275" s="59"/>
      <c r="F275" s="59"/>
      <c r="G275" s="59"/>
      <c r="H275" s="59"/>
    </row>
    <row r="276" spans="1:8" x14ac:dyDescent="0.25">
      <c r="A276" s="60" t="s">
        <v>133</v>
      </c>
      <c r="B276" s="61">
        <v>2.6906E-5</v>
      </c>
      <c r="C276" s="60" t="s">
        <v>125</v>
      </c>
      <c r="D276" s="59"/>
      <c r="E276" s="59"/>
      <c r="F276" s="59"/>
      <c r="G276" s="59"/>
      <c r="H276" s="59"/>
    </row>
    <row r="277" spans="1:8" x14ac:dyDescent="0.25">
      <c r="A277" s="60" t="s">
        <v>134</v>
      </c>
      <c r="B277" s="59"/>
      <c r="C277" s="59"/>
      <c r="D277" s="59"/>
      <c r="E277" s="59"/>
      <c r="F277" s="59"/>
      <c r="G277" s="59"/>
      <c r="H277" s="59"/>
    </row>
    <row r="278" spans="1:8" x14ac:dyDescent="0.25">
      <c r="A278" s="60" t="s">
        <v>135</v>
      </c>
      <c r="B278" s="61">
        <v>1.1058E-5</v>
      </c>
      <c r="C278" s="60" t="s">
        <v>125</v>
      </c>
      <c r="D278" s="59"/>
      <c r="E278" s="59"/>
      <c r="F278" s="59"/>
      <c r="G278" s="59"/>
      <c r="H278" s="59"/>
    </row>
    <row r="279" spans="1:8" x14ac:dyDescent="0.25">
      <c r="A279" s="60" t="s">
        <v>136</v>
      </c>
      <c r="B279" s="59"/>
      <c r="C279" s="59"/>
      <c r="D279" s="59"/>
      <c r="E279" s="59"/>
      <c r="F279" s="59"/>
      <c r="G279" s="59"/>
      <c r="H279" s="59"/>
    </row>
    <row r="280" spans="1:8" x14ac:dyDescent="0.25">
      <c r="A280" s="60" t="s">
        <v>137</v>
      </c>
      <c r="B280" s="60">
        <v>1.9716000000000001E-2</v>
      </c>
      <c r="C280" s="60" t="s">
        <v>125</v>
      </c>
      <c r="D280" s="59"/>
      <c r="E280" s="59"/>
      <c r="F280" s="59"/>
      <c r="G280" s="59"/>
      <c r="H280" s="59"/>
    </row>
    <row r="281" spans="1:8" x14ac:dyDescent="0.25">
      <c r="A281" s="60" t="s">
        <v>138</v>
      </c>
      <c r="B281" s="59"/>
      <c r="C281" s="59"/>
      <c r="D281" s="59"/>
      <c r="E281" s="59"/>
      <c r="F281" s="59"/>
      <c r="G281" s="59"/>
      <c r="H281" s="59"/>
    </row>
    <row r="282" spans="1:8" x14ac:dyDescent="0.25">
      <c r="A282" s="60" t="s">
        <v>139</v>
      </c>
      <c r="B282" s="60">
        <v>0.72177999999999998</v>
      </c>
      <c r="C282" s="60" t="s">
        <v>125</v>
      </c>
      <c r="D282" s="59"/>
      <c r="E282" s="59"/>
      <c r="F282" s="59"/>
      <c r="G282" s="59"/>
      <c r="H282" s="59"/>
    </row>
    <row r="283" spans="1:8" x14ac:dyDescent="0.25">
      <c r="A283" s="59"/>
      <c r="B283" s="59"/>
      <c r="C283" s="59"/>
      <c r="D283" s="59"/>
      <c r="E283" s="59"/>
      <c r="F283" s="59"/>
      <c r="G283" s="59"/>
      <c r="H283" s="59"/>
    </row>
    <row r="284" spans="1:8" ht="15.75" x14ac:dyDescent="0.3">
      <c r="A284" s="66" t="s">
        <v>188</v>
      </c>
      <c r="B284" s="66" t="s">
        <v>189</v>
      </c>
      <c r="C284" s="59"/>
      <c r="D284" s="59"/>
      <c r="E284" s="59"/>
      <c r="F284" s="59"/>
      <c r="G284" s="59"/>
      <c r="H284" s="59"/>
    </row>
    <row r="285" spans="1:8" ht="15" customHeight="1" x14ac:dyDescent="0.25">
      <c r="A285" s="215" t="s">
        <v>140</v>
      </c>
      <c r="B285" s="215"/>
      <c r="C285" s="215"/>
      <c r="D285" s="59"/>
      <c r="E285" s="215" t="s">
        <v>141</v>
      </c>
      <c r="F285" s="215"/>
      <c r="G285" s="215"/>
      <c r="H285" s="59" t="s">
        <v>190</v>
      </c>
    </row>
    <row r="286" spans="1:8" x14ac:dyDescent="0.25">
      <c r="A286" s="60" t="s">
        <v>123</v>
      </c>
      <c r="B286" s="59"/>
      <c r="C286" s="59"/>
      <c r="D286" s="59"/>
      <c r="E286" s="60" t="s">
        <v>142</v>
      </c>
      <c r="F286" s="59"/>
      <c r="G286" s="59"/>
      <c r="H286" s="59"/>
    </row>
    <row r="287" spans="1:8" x14ac:dyDescent="0.25">
      <c r="A287" s="60" t="s">
        <v>124</v>
      </c>
      <c r="B287" s="60">
        <v>0.16403999999999999</v>
      </c>
      <c r="C287" s="60" t="s">
        <v>125</v>
      </c>
      <c r="D287" s="59"/>
      <c r="E287" s="60" t="s">
        <v>143</v>
      </c>
      <c r="F287" s="60">
        <v>0.38934999999999997</v>
      </c>
      <c r="G287" s="60" t="s">
        <v>144</v>
      </c>
      <c r="H287" s="59"/>
    </row>
    <row r="288" spans="1:8" x14ac:dyDescent="0.25">
      <c r="A288" s="60" t="s">
        <v>126</v>
      </c>
      <c r="B288" s="59"/>
      <c r="C288" s="59"/>
      <c r="D288" s="59"/>
      <c r="E288" s="60" t="s">
        <v>145</v>
      </c>
      <c r="F288" s="60">
        <v>0.44314999999999999</v>
      </c>
      <c r="G288" s="60" t="s">
        <v>144</v>
      </c>
      <c r="H288" s="59"/>
    </row>
    <row r="289" spans="1:8" x14ac:dyDescent="0.25">
      <c r="A289" s="60" t="s">
        <v>127</v>
      </c>
      <c r="B289" s="60">
        <v>5.2672999999999996</v>
      </c>
      <c r="C289" s="60" t="s">
        <v>125</v>
      </c>
      <c r="D289" s="59"/>
      <c r="E289" s="60" t="s">
        <v>146</v>
      </c>
      <c r="F289" s="60">
        <v>0.41009000000000001</v>
      </c>
      <c r="G289" s="60" t="s">
        <v>144</v>
      </c>
      <c r="H289" s="59"/>
    </row>
    <row r="290" spans="1:8" x14ac:dyDescent="0.25">
      <c r="A290" s="60" t="s">
        <v>128</v>
      </c>
      <c r="B290" s="59"/>
      <c r="C290" s="59"/>
      <c r="D290" s="59"/>
      <c r="E290" s="60" t="s">
        <v>147</v>
      </c>
      <c r="F290" s="60">
        <v>0.45702999999999999</v>
      </c>
      <c r="G290" s="60" t="s">
        <v>144</v>
      </c>
      <c r="H290" s="59"/>
    </row>
    <row r="291" spans="1:8" x14ac:dyDescent="0.25">
      <c r="A291" s="60" t="s">
        <v>129</v>
      </c>
      <c r="B291" s="60">
        <v>0.15923999999999999</v>
      </c>
      <c r="C291" s="60" t="s">
        <v>125</v>
      </c>
      <c r="D291" s="59"/>
      <c r="E291" s="59"/>
      <c r="F291" s="59"/>
      <c r="G291" s="59"/>
      <c r="H291" s="59"/>
    </row>
    <row r="292" spans="1:8" x14ac:dyDescent="0.25">
      <c r="A292" s="60" t="s">
        <v>130</v>
      </c>
      <c r="B292" s="59"/>
      <c r="C292" s="59"/>
      <c r="D292" s="59"/>
      <c r="E292" s="59"/>
      <c r="F292" s="59"/>
      <c r="G292" s="59"/>
      <c r="H292" s="59"/>
    </row>
    <row r="293" spans="1:8" x14ac:dyDescent="0.25">
      <c r="A293" s="60" t="s">
        <v>131</v>
      </c>
      <c r="B293" s="60">
        <v>1.1197999999999999</v>
      </c>
      <c r="C293" s="60" t="s">
        <v>125</v>
      </c>
      <c r="D293" s="59"/>
      <c r="E293" s="59"/>
      <c r="F293" s="59"/>
      <c r="G293" s="59"/>
      <c r="H293" s="59"/>
    </row>
    <row r="294" spans="1:8" x14ac:dyDescent="0.25">
      <c r="A294" s="60" t="s">
        <v>132</v>
      </c>
      <c r="B294" s="59"/>
      <c r="C294" s="59"/>
      <c r="D294" s="59"/>
      <c r="E294" s="59"/>
      <c r="F294" s="59"/>
      <c r="G294" s="59"/>
      <c r="H294" s="59"/>
    </row>
    <row r="295" spans="1:8" x14ac:dyDescent="0.25">
      <c r="A295" s="60" t="s">
        <v>133</v>
      </c>
      <c r="B295" s="61">
        <v>3.7443E-5</v>
      </c>
      <c r="C295" s="60" t="s">
        <v>125</v>
      </c>
      <c r="D295" s="59"/>
      <c r="E295" s="59"/>
      <c r="F295" s="59"/>
      <c r="G295" s="59"/>
      <c r="H295" s="59"/>
    </row>
    <row r="296" spans="1:8" x14ac:dyDescent="0.25">
      <c r="A296" s="60" t="s">
        <v>134</v>
      </c>
      <c r="B296" s="59"/>
      <c r="C296" s="59"/>
      <c r="D296" s="59"/>
      <c r="E296" s="59"/>
      <c r="F296" s="59"/>
      <c r="G296" s="59"/>
      <c r="H296" s="59"/>
    </row>
    <row r="297" spans="1:8" x14ac:dyDescent="0.25">
      <c r="A297" s="60" t="s">
        <v>135</v>
      </c>
      <c r="B297" s="61">
        <v>2.302E-5</v>
      </c>
      <c r="C297" s="60" t="s">
        <v>125</v>
      </c>
      <c r="D297" s="59"/>
      <c r="E297" s="59"/>
      <c r="F297" s="59"/>
      <c r="G297" s="59"/>
      <c r="H297" s="59"/>
    </row>
    <row r="298" spans="1:8" x14ac:dyDescent="0.25">
      <c r="A298" s="60" t="s">
        <v>136</v>
      </c>
      <c r="B298" s="59"/>
      <c r="C298" s="59"/>
      <c r="D298" s="59"/>
      <c r="E298" s="59"/>
      <c r="F298" s="59"/>
      <c r="G298" s="59"/>
      <c r="H298" s="59"/>
    </row>
    <row r="299" spans="1:8" x14ac:dyDescent="0.25">
      <c r="A299" s="60" t="s">
        <v>137</v>
      </c>
      <c r="B299" s="60">
        <v>0.92113999999999996</v>
      </c>
      <c r="C299" s="60" t="s">
        <v>125</v>
      </c>
      <c r="D299" s="59"/>
      <c r="E299" s="59"/>
      <c r="F299" s="59"/>
      <c r="G299" s="59"/>
      <c r="H299" s="59"/>
    </row>
    <row r="300" spans="1:8" x14ac:dyDescent="0.25">
      <c r="A300" s="60" t="s">
        <v>138</v>
      </c>
      <c r="B300" s="59"/>
      <c r="C300" s="59"/>
      <c r="D300" s="59"/>
      <c r="E300" s="59"/>
      <c r="F300" s="59"/>
      <c r="G300" s="59"/>
      <c r="H300" s="59"/>
    </row>
    <row r="301" spans="1:8" x14ac:dyDescent="0.25">
      <c r="A301" s="60" t="s">
        <v>139</v>
      </c>
      <c r="B301" s="60">
        <v>0.30498999999999998</v>
      </c>
      <c r="C301" s="60" t="s">
        <v>125</v>
      </c>
      <c r="D301" s="59"/>
      <c r="E301" s="59"/>
      <c r="F301" s="59"/>
      <c r="G301" s="59"/>
      <c r="H301" s="59"/>
    </row>
    <row r="302" spans="1:8" x14ac:dyDescent="0.25">
      <c r="A302" s="59"/>
      <c r="B302" s="59"/>
      <c r="C302" s="59"/>
      <c r="D302" s="59"/>
      <c r="E302" s="59"/>
      <c r="F302" s="59"/>
      <c r="G302" s="59"/>
      <c r="H302" s="59"/>
    </row>
    <row r="303" spans="1:8" s="68" customFormat="1" x14ac:dyDescent="0.25">
      <c r="A303" s="69"/>
      <c r="B303" s="69"/>
      <c r="C303" s="69"/>
      <c r="D303" s="69"/>
      <c r="E303" s="69"/>
      <c r="F303" s="69"/>
      <c r="G303" s="69"/>
      <c r="H303" s="69"/>
    </row>
    <row r="304" spans="1:8" x14ac:dyDescent="0.25">
      <c r="A304" s="59"/>
      <c r="B304" s="59"/>
      <c r="C304" s="59"/>
      <c r="D304" s="59"/>
      <c r="E304" s="59"/>
      <c r="F304" s="59"/>
      <c r="G304" s="59"/>
      <c r="H304" s="59"/>
    </row>
    <row r="305" spans="1:8" x14ac:dyDescent="0.25">
      <c r="A305" s="70" t="s">
        <v>192</v>
      </c>
      <c r="B305" s="59"/>
      <c r="C305" s="59"/>
      <c r="D305" s="59"/>
      <c r="E305" s="59"/>
      <c r="F305" s="59"/>
      <c r="G305" s="59"/>
      <c r="H305" s="59"/>
    </row>
    <row r="306" spans="1:8" ht="15" customHeight="1" x14ac:dyDescent="0.3">
      <c r="A306" s="215" t="s">
        <v>140</v>
      </c>
      <c r="B306" s="215"/>
      <c r="C306" s="215"/>
      <c r="D306" s="58" t="s">
        <v>148</v>
      </c>
      <c r="E306" s="215" t="s">
        <v>141</v>
      </c>
      <c r="F306" s="215"/>
      <c r="G306" s="215"/>
      <c r="H306" s="59" t="s">
        <v>198</v>
      </c>
    </row>
    <row r="307" spans="1:8" x14ac:dyDescent="0.25">
      <c r="A307" s="60" t="s">
        <v>123</v>
      </c>
      <c r="B307" s="59"/>
      <c r="C307" s="59"/>
      <c r="D307" s="59"/>
      <c r="E307" s="60" t="s">
        <v>142</v>
      </c>
      <c r="F307" s="59"/>
      <c r="G307" s="59"/>
      <c r="H307" s="59"/>
    </row>
    <row r="308" spans="1:8" x14ac:dyDescent="0.25">
      <c r="A308" s="60" t="s">
        <v>124</v>
      </c>
      <c r="B308" s="60">
        <v>7.7354999999999993E-2</v>
      </c>
      <c r="C308" s="60" t="s">
        <v>125</v>
      </c>
      <c r="D308" s="59"/>
      <c r="E308" s="60" t="s">
        <v>143</v>
      </c>
      <c r="F308" s="60">
        <v>0.78581999999999996</v>
      </c>
      <c r="G308" s="60" t="s">
        <v>144</v>
      </c>
      <c r="H308" s="59"/>
    </row>
    <row r="309" spans="1:8" x14ac:dyDescent="0.25">
      <c r="A309" s="60" t="s">
        <v>126</v>
      </c>
      <c r="B309" s="59"/>
      <c r="C309" s="59"/>
      <c r="D309" s="59"/>
      <c r="E309" s="60" t="s">
        <v>145</v>
      </c>
      <c r="F309" s="60">
        <v>0.86421000000000003</v>
      </c>
      <c r="G309" s="60" t="s">
        <v>144</v>
      </c>
      <c r="H309" s="59"/>
    </row>
    <row r="310" spans="1:8" x14ac:dyDescent="0.25">
      <c r="A310" s="60" t="s">
        <v>127</v>
      </c>
      <c r="B310" s="60">
        <v>9.8249999999999993</v>
      </c>
      <c r="C310" s="60" t="s">
        <v>125</v>
      </c>
      <c r="D310" s="59"/>
      <c r="E310" s="60" t="s">
        <v>146</v>
      </c>
      <c r="F310" s="60">
        <v>0.81611999999999996</v>
      </c>
      <c r="G310" s="60" t="s">
        <v>144</v>
      </c>
      <c r="H310" s="59"/>
    </row>
    <row r="311" spans="1:8" x14ac:dyDescent="0.25">
      <c r="A311" s="60" t="s">
        <v>128</v>
      </c>
      <c r="B311" s="59"/>
      <c r="C311" s="59"/>
      <c r="D311" s="59"/>
      <c r="E311" s="60" t="s">
        <v>147</v>
      </c>
      <c r="F311" s="60">
        <v>0.88424999999999998</v>
      </c>
      <c r="G311" s="60" t="s">
        <v>144</v>
      </c>
      <c r="H311" s="59"/>
    </row>
    <row r="312" spans="1:8" x14ac:dyDescent="0.25">
      <c r="A312" s="60" t="s">
        <v>129</v>
      </c>
      <c r="B312" s="60">
        <v>8.5647000000000002E-4</v>
      </c>
      <c r="C312" s="60" t="s">
        <v>125</v>
      </c>
      <c r="D312" s="59"/>
      <c r="E312" s="59"/>
      <c r="F312" s="59"/>
      <c r="G312" s="59"/>
      <c r="H312" s="59"/>
    </row>
    <row r="313" spans="1:8" x14ac:dyDescent="0.25">
      <c r="A313" s="60" t="s">
        <v>130</v>
      </c>
      <c r="B313" s="59"/>
      <c r="C313" s="59"/>
      <c r="D313" s="59"/>
      <c r="E313" s="59"/>
      <c r="F313" s="59"/>
      <c r="G313" s="59"/>
      <c r="H313" s="59"/>
    </row>
    <row r="314" spans="1:8" x14ac:dyDescent="0.25">
      <c r="A314" s="60" t="s">
        <v>131</v>
      </c>
      <c r="B314" s="60">
        <v>1.7309999999999999E-2</v>
      </c>
      <c r="C314" s="60" t="s">
        <v>125</v>
      </c>
      <c r="D314" s="59"/>
      <c r="E314" s="59"/>
      <c r="F314" s="59"/>
      <c r="G314" s="59"/>
      <c r="H314" s="59"/>
    </row>
    <row r="315" spans="1:8" x14ac:dyDescent="0.25">
      <c r="A315" s="60" t="s">
        <v>132</v>
      </c>
      <c r="B315" s="59"/>
      <c r="C315" s="59"/>
      <c r="D315" s="59"/>
      <c r="E315" s="59"/>
      <c r="F315" s="59"/>
      <c r="G315" s="59"/>
      <c r="H315" s="59"/>
    </row>
    <row r="316" spans="1:8" x14ac:dyDescent="0.25">
      <c r="A316" s="60" t="s">
        <v>133</v>
      </c>
      <c r="B316" s="61">
        <v>5.7768E-5</v>
      </c>
      <c r="C316" s="60" t="s">
        <v>125</v>
      </c>
      <c r="D316" s="59"/>
      <c r="E316" s="59"/>
      <c r="F316" s="59"/>
      <c r="G316" s="59"/>
      <c r="H316" s="59"/>
    </row>
    <row r="317" spans="1:8" x14ac:dyDescent="0.25">
      <c r="A317" s="60" t="s">
        <v>134</v>
      </c>
      <c r="B317" s="59"/>
      <c r="C317" s="59"/>
      <c r="D317" s="59"/>
      <c r="E317" s="59"/>
      <c r="F317" s="59"/>
      <c r="G317" s="59"/>
      <c r="H317" s="59"/>
    </row>
    <row r="318" spans="1:8" x14ac:dyDescent="0.25">
      <c r="A318" s="60" t="s">
        <v>135</v>
      </c>
      <c r="B318" s="61">
        <v>1.7606999999999999E-5</v>
      </c>
      <c r="C318" s="60" t="s">
        <v>125</v>
      </c>
      <c r="D318" s="59"/>
      <c r="E318" s="59"/>
      <c r="F318" s="59"/>
      <c r="G318" s="59"/>
      <c r="H318" s="59"/>
    </row>
    <row r="319" spans="1:8" x14ac:dyDescent="0.25">
      <c r="A319" s="60" t="s">
        <v>136</v>
      </c>
      <c r="B319" s="59"/>
      <c r="C319" s="59"/>
      <c r="D319" s="59"/>
      <c r="E319" s="59"/>
      <c r="F319" s="59"/>
      <c r="G319" s="59"/>
      <c r="H319" s="59"/>
    </row>
    <row r="320" spans="1:8" x14ac:dyDescent="0.25">
      <c r="A320" s="60" t="s">
        <v>137</v>
      </c>
      <c r="B320" s="60">
        <v>0.67591999999999997</v>
      </c>
      <c r="C320" s="60" t="s">
        <v>125</v>
      </c>
      <c r="D320" s="59"/>
      <c r="E320" s="59"/>
      <c r="F320" s="59"/>
      <c r="G320" s="59"/>
      <c r="H320" s="59"/>
    </row>
    <row r="321" spans="1:8" x14ac:dyDescent="0.25">
      <c r="A321" s="60" t="s">
        <v>138</v>
      </c>
      <c r="B321" s="59"/>
      <c r="C321" s="59"/>
      <c r="D321" s="59"/>
      <c r="E321" s="59"/>
      <c r="F321" s="59"/>
      <c r="G321" s="59"/>
      <c r="H321" s="59"/>
    </row>
    <row r="322" spans="1:8" x14ac:dyDescent="0.25">
      <c r="A322" s="60" t="s">
        <v>139</v>
      </c>
      <c r="B322" s="60">
        <v>2.4797999999999999E-3</v>
      </c>
      <c r="C322" s="60" t="s">
        <v>125</v>
      </c>
      <c r="D322" s="59"/>
      <c r="E322" s="59"/>
      <c r="F322" s="59"/>
      <c r="G322" s="59"/>
      <c r="H322" s="59"/>
    </row>
    <row r="323" spans="1:8" ht="15.75" x14ac:dyDescent="0.3">
      <c r="A323" s="215" t="s">
        <v>140</v>
      </c>
      <c r="B323" s="215"/>
      <c r="C323" s="215"/>
      <c r="D323" s="58" t="s">
        <v>121</v>
      </c>
      <c r="E323" s="215" t="s">
        <v>141</v>
      </c>
      <c r="F323" s="215"/>
      <c r="G323" s="215"/>
      <c r="H323" s="59" t="s">
        <v>197</v>
      </c>
    </row>
    <row r="324" spans="1:8" x14ac:dyDescent="0.25">
      <c r="A324" s="60" t="s">
        <v>123</v>
      </c>
      <c r="B324" s="59"/>
      <c r="C324" s="59"/>
      <c r="D324" s="59"/>
      <c r="E324" s="60" t="s">
        <v>142</v>
      </c>
      <c r="F324" s="59"/>
      <c r="G324" s="59"/>
      <c r="H324" s="59"/>
    </row>
    <row r="325" spans="1:8" x14ac:dyDescent="0.25">
      <c r="A325" s="60" t="s">
        <v>124</v>
      </c>
      <c r="B325" s="60">
        <v>4.3610000000000003E-2</v>
      </c>
      <c r="C325" s="60" t="s">
        <v>125</v>
      </c>
      <c r="D325" s="59"/>
      <c r="E325" s="60" t="s">
        <v>143</v>
      </c>
      <c r="F325" s="60">
        <v>0.54474</v>
      </c>
      <c r="G325" s="60" t="s">
        <v>144</v>
      </c>
      <c r="H325" s="59"/>
    </row>
    <row r="326" spans="1:8" x14ac:dyDescent="0.25">
      <c r="A326" s="60" t="s">
        <v>126</v>
      </c>
      <c r="B326" s="59"/>
      <c r="C326" s="59"/>
      <c r="D326" s="59"/>
      <c r="E326" s="60" t="s">
        <v>145</v>
      </c>
      <c r="F326" s="60">
        <v>0.56671000000000005</v>
      </c>
      <c r="G326" s="60" t="s">
        <v>144</v>
      </c>
      <c r="H326" s="59"/>
    </row>
    <row r="327" spans="1:8" x14ac:dyDescent="0.25">
      <c r="A327" s="60" t="s">
        <v>127</v>
      </c>
      <c r="B327" s="60">
        <v>6.3733000000000004</v>
      </c>
      <c r="C327" s="60" t="s">
        <v>125</v>
      </c>
      <c r="D327" s="59"/>
      <c r="E327" s="60" t="s">
        <v>146</v>
      </c>
      <c r="F327" s="60">
        <v>0.55337999999999998</v>
      </c>
      <c r="G327" s="60" t="s">
        <v>144</v>
      </c>
      <c r="H327" s="59"/>
    </row>
    <row r="328" spans="1:8" x14ac:dyDescent="0.25">
      <c r="A328" s="60" t="s">
        <v>128</v>
      </c>
      <c r="B328" s="59"/>
      <c r="C328" s="59"/>
      <c r="D328" s="59"/>
      <c r="E328" s="60" t="s">
        <v>147</v>
      </c>
      <c r="F328" s="60">
        <v>0.57221</v>
      </c>
      <c r="G328" s="60" t="s">
        <v>144</v>
      </c>
      <c r="H328" s="59"/>
    </row>
    <row r="329" spans="1:8" x14ac:dyDescent="0.25">
      <c r="A329" s="60" t="s">
        <v>129</v>
      </c>
      <c r="B329" s="60">
        <v>6.2699999999999995E-4</v>
      </c>
      <c r="C329" s="60" t="s">
        <v>125</v>
      </c>
      <c r="D329" s="59"/>
      <c r="E329" s="59"/>
      <c r="F329" s="59"/>
      <c r="G329" s="59"/>
      <c r="H329" s="59"/>
    </row>
    <row r="330" spans="1:8" x14ac:dyDescent="0.25">
      <c r="A330" s="60" t="s">
        <v>130</v>
      </c>
      <c r="B330" s="59"/>
      <c r="C330" s="59"/>
      <c r="D330" s="59"/>
      <c r="E330" s="59"/>
      <c r="F330" s="59"/>
      <c r="G330" s="59"/>
      <c r="H330" s="59"/>
    </row>
    <row r="331" spans="1:8" x14ac:dyDescent="0.25">
      <c r="A331" s="60" t="s">
        <v>131</v>
      </c>
      <c r="B331" s="60">
        <v>1.4023000000000001E-2</v>
      </c>
      <c r="C331" s="60" t="s">
        <v>125</v>
      </c>
      <c r="D331" s="59"/>
      <c r="E331" s="59"/>
      <c r="F331" s="59"/>
      <c r="G331" s="59"/>
      <c r="H331" s="59"/>
    </row>
    <row r="332" spans="1:8" x14ac:dyDescent="0.25">
      <c r="A332" s="60" t="s">
        <v>132</v>
      </c>
      <c r="B332" s="59"/>
      <c r="C332" s="59"/>
      <c r="D332" s="59"/>
      <c r="E332" s="59"/>
      <c r="F332" s="59"/>
      <c r="G332" s="59"/>
      <c r="H332" s="59"/>
    </row>
    <row r="333" spans="1:8" x14ac:dyDescent="0.25">
      <c r="A333" s="60" t="s">
        <v>133</v>
      </c>
      <c r="B333" s="61">
        <v>3.6634000000000002E-5</v>
      </c>
      <c r="C333" s="60" t="s">
        <v>125</v>
      </c>
      <c r="D333" s="59"/>
      <c r="E333" s="59"/>
      <c r="F333" s="59"/>
      <c r="G333" s="59"/>
      <c r="H333" s="59"/>
    </row>
    <row r="334" spans="1:8" x14ac:dyDescent="0.25">
      <c r="A334" s="60" t="s">
        <v>134</v>
      </c>
      <c r="B334" s="59"/>
      <c r="C334" s="59"/>
      <c r="D334" s="59"/>
      <c r="E334" s="59"/>
      <c r="F334" s="59"/>
      <c r="G334" s="59"/>
      <c r="H334" s="59"/>
    </row>
    <row r="335" spans="1:8" x14ac:dyDescent="0.25">
      <c r="A335" s="60" t="s">
        <v>135</v>
      </c>
      <c r="B335" s="61">
        <v>1.2894000000000001E-5</v>
      </c>
      <c r="C335" s="60" t="s">
        <v>125</v>
      </c>
      <c r="D335" s="59"/>
      <c r="E335" s="59"/>
      <c r="F335" s="59"/>
      <c r="G335" s="59"/>
      <c r="H335" s="59"/>
    </row>
    <row r="336" spans="1:8" x14ac:dyDescent="0.25">
      <c r="A336" s="60" t="s">
        <v>136</v>
      </c>
      <c r="B336" s="59"/>
      <c r="C336" s="59"/>
      <c r="D336" s="59"/>
      <c r="E336" s="59"/>
      <c r="F336" s="59"/>
      <c r="G336" s="59"/>
      <c r="H336" s="59"/>
    </row>
    <row r="337" spans="1:8" x14ac:dyDescent="0.25">
      <c r="A337" s="60" t="s">
        <v>137</v>
      </c>
      <c r="B337" s="60">
        <v>1.4538</v>
      </c>
      <c r="C337" s="60" t="s">
        <v>125</v>
      </c>
      <c r="D337" s="59"/>
      <c r="E337" s="59"/>
      <c r="F337" s="59"/>
      <c r="G337" s="59"/>
      <c r="H337" s="59"/>
    </row>
    <row r="338" spans="1:8" x14ac:dyDescent="0.25">
      <c r="A338" s="60" t="s">
        <v>138</v>
      </c>
      <c r="B338" s="59"/>
      <c r="C338" s="59"/>
      <c r="D338" s="59"/>
      <c r="E338" s="59"/>
      <c r="F338" s="59"/>
      <c r="G338" s="59"/>
      <c r="H338" s="59"/>
    </row>
    <row r="339" spans="1:8" x14ac:dyDescent="0.25">
      <c r="A339" s="60" t="s">
        <v>139</v>
      </c>
      <c r="B339" s="60">
        <v>1.017E-2</v>
      </c>
      <c r="C339" s="60" t="s">
        <v>125</v>
      </c>
      <c r="D339" s="59"/>
      <c r="E339" s="59"/>
      <c r="F339" s="59"/>
      <c r="G339" s="59"/>
      <c r="H339" s="59"/>
    </row>
    <row r="340" spans="1:8" ht="15.75" x14ac:dyDescent="0.3">
      <c r="A340" s="215" t="s">
        <v>140</v>
      </c>
      <c r="B340" s="215"/>
      <c r="C340" s="215"/>
      <c r="D340" s="58" t="s">
        <v>152</v>
      </c>
      <c r="E340" s="215" t="s">
        <v>141</v>
      </c>
      <c r="F340" s="215"/>
      <c r="G340" s="215"/>
      <c r="H340" s="59" t="s">
        <v>199</v>
      </c>
    </row>
    <row r="341" spans="1:8" x14ac:dyDescent="0.25">
      <c r="A341" s="60" t="s">
        <v>123</v>
      </c>
      <c r="B341" s="59"/>
      <c r="C341" s="59"/>
      <c r="D341" s="59"/>
      <c r="E341" s="60" t="s">
        <v>142</v>
      </c>
      <c r="F341" s="59"/>
      <c r="G341" s="59"/>
      <c r="H341" s="59"/>
    </row>
    <row r="342" spans="1:8" x14ac:dyDescent="0.25">
      <c r="A342" s="60" t="s">
        <v>124</v>
      </c>
      <c r="B342" s="60">
        <v>2.0389999999999998E-2</v>
      </c>
      <c r="C342" s="60" t="s">
        <v>125</v>
      </c>
      <c r="D342" s="59"/>
      <c r="E342" s="60" t="s">
        <v>143</v>
      </c>
      <c r="F342" s="60">
        <v>0.68798999999999999</v>
      </c>
      <c r="G342" s="60" t="s">
        <v>144</v>
      </c>
      <c r="H342" s="59"/>
    </row>
    <row r="343" spans="1:8" x14ac:dyDescent="0.25">
      <c r="A343" s="60" t="s">
        <v>126</v>
      </c>
      <c r="B343" s="59"/>
      <c r="C343" s="59"/>
      <c r="D343" s="59"/>
      <c r="E343" s="60" t="s">
        <v>145</v>
      </c>
      <c r="F343" s="60">
        <v>0.77859999999999996</v>
      </c>
      <c r="G343" s="60" t="s">
        <v>144</v>
      </c>
      <c r="H343" s="59"/>
    </row>
    <row r="344" spans="1:8" x14ac:dyDescent="0.25">
      <c r="A344" s="60" t="s">
        <v>127</v>
      </c>
      <c r="B344" s="60">
        <v>9.6125000000000007</v>
      </c>
      <c r="C344" s="60" t="s">
        <v>125</v>
      </c>
      <c r="D344" s="59"/>
      <c r="E344" s="60" t="s">
        <v>146</v>
      </c>
      <c r="F344" s="60">
        <v>0.72292999999999996</v>
      </c>
      <c r="G344" s="60" t="s">
        <v>144</v>
      </c>
      <c r="H344" s="59"/>
    </row>
    <row r="345" spans="1:8" x14ac:dyDescent="0.25">
      <c r="A345" s="60" t="s">
        <v>128</v>
      </c>
      <c r="B345" s="59"/>
      <c r="C345" s="59"/>
      <c r="D345" s="59"/>
      <c r="E345" s="60" t="s">
        <v>147</v>
      </c>
      <c r="F345" s="60">
        <v>0.80176999999999998</v>
      </c>
      <c r="G345" s="60" t="s">
        <v>144</v>
      </c>
      <c r="H345" s="59"/>
    </row>
    <row r="346" spans="1:8" x14ac:dyDescent="0.25">
      <c r="A346" s="60" t="s">
        <v>129</v>
      </c>
      <c r="B346" s="60">
        <v>5.8577E-4</v>
      </c>
      <c r="C346" s="60" t="s">
        <v>125</v>
      </c>
      <c r="D346" s="59"/>
      <c r="E346" s="59"/>
      <c r="F346" s="59"/>
      <c r="G346" s="59"/>
      <c r="H346" s="59"/>
    </row>
    <row r="347" spans="1:8" x14ac:dyDescent="0.25">
      <c r="A347" s="60" t="s">
        <v>130</v>
      </c>
      <c r="B347" s="59"/>
      <c r="C347" s="59"/>
      <c r="D347" s="59"/>
      <c r="E347" s="59"/>
      <c r="F347" s="59"/>
      <c r="G347" s="59"/>
      <c r="H347" s="59"/>
    </row>
    <row r="348" spans="1:8" x14ac:dyDescent="0.25">
      <c r="A348" s="60" t="s">
        <v>131</v>
      </c>
      <c r="B348" s="60">
        <v>2.7695000000000001E-2</v>
      </c>
      <c r="C348" s="60" t="s">
        <v>125</v>
      </c>
      <c r="D348" s="59"/>
      <c r="E348" s="59"/>
      <c r="F348" s="59"/>
      <c r="G348" s="59"/>
      <c r="H348" s="59"/>
    </row>
    <row r="349" spans="1:8" x14ac:dyDescent="0.25">
      <c r="A349" s="60" t="s">
        <v>132</v>
      </c>
      <c r="B349" s="59"/>
      <c r="C349" s="59"/>
      <c r="D349" s="59"/>
      <c r="E349" s="59"/>
      <c r="F349" s="59"/>
      <c r="G349" s="59"/>
      <c r="H349" s="59"/>
    </row>
    <row r="350" spans="1:8" x14ac:dyDescent="0.25">
      <c r="A350" s="60" t="s">
        <v>133</v>
      </c>
      <c r="B350" s="61">
        <v>4.8081000000000003E-5</v>
      </c>
      <c r="C350" s="60" t="s">
        <v>125</v>
      </c>
      <c r="D350" s="59"/>
      <c r="E350" s="59"/>
      <c r="F350" s="59"/>
      <c r="G350" s="59"/>
      <c r="H350" s="59"/>
    </row>
    <row r="351" spans="1:8" x14ac:dyDescent="0.25">
      <c r="A351" s="60" t="s">
        <v>134</v>
      </c>
      <c r="B351" s="59"/>
      <c r="C351" s="59"/>
      <c r="D351" s="59"/>
      <c r="E351" s="59"/>
      <c r="F351" s="59"/>
      <c r="G351" s="59"/>
      <c r="H351" s="59"/>
    </row>
    <row r="352" spans="1:8" x14ac:dyDescent="0.25">
      <c r="A352" s="60" t="s">
        <v>135</v>
      </c>
      <c r="B352" s="61">
        <v>1.4679E-5</v>
      </c>
      <c r="C352" s="60" t="s">
        <v>125</v>
      </c>
      <c r="D352" s="59"/>
      <c r="E352" s="59"/>
      <c r="F352" s="59"/>
      <c r="G352" s="59"/>
      <c r="H352" s="59"/>
    </row>
    <row r="353" spans="1:8" x14ac:dyDescent="0.25">
      <c r="A353" s="60" t="s">
        <v>136</v>
      </c>
      <c r="B353" s="59"/>
      <c r="C353" s="59"/>
      <c r="D353" s="59"/>
      <c r="E353" s="59"/>
      <c r="F353" s="59"/>
      <c r="G353" s="59"/>
      <c r="H353" s="59"/>
    </row>
    <row r="354" spans="1:8" x14ac:dyDescent="0.25">
      <c r="A354" s="60" t="s">
        <v>137</v>
      </c>
      <c r="B354" s="60">
        <v>0.28072999999999998</v>
      </c>
      <c r="C354" s="60" t="s">
        <v>125</v>
      </c>
      <c r="D354" s="59"/>
      <c r="E354" s="59"/>
      <c r="F354" s="59"/>
      <c r="G354" s="59"/>
      <c r="H354" s="59"/>
    </row>
    <row r="355" spans="1:8" x14ac:dyDescent="0.25">
      <c r="A355" s="60" t="s">
        <v>138</v>
      </c>
      <c r="B355" s="59"/>
      <c r="C355" s="59"/>
      <c r="D355" s="59"/>
      <c r="E355" s="59"/>
      <c r="F355" s="59"/>
      <c r="G355" s="59"/>
      <c r="H355" s="59"/>
    </row>
    <row r="356" spans="1:8" x14ac:dyDescent="0.25">
      <c r="A356" s="60" t="s">
        <v>139</v>
      </c>
      <c r="B356" s="60">
        <v>6.2165999999999999E-2</v>
      </c>
      <c r="C356" s="60" t="s">
        <v>125</v>
      </c>
      <c r="D356" s="59"/>
      <c r="E356" s="59"/>
      <c r="F356" s="59"/>
      <c r="G356" s="59"/>
      <c r="H356" s="59"/>
    </row>
    <row r="357" spans="1:8" ht="15.75" x14ac:dyDescent="0.3">
      <c r="A357" s="215" t="s">
        <v>140</v>
      </c>
      <c r="B357" s="215"/>
      <c r="C357" s="215"/>
      <c r="D357" s="58" t="s">
        <v>155</v>
      </c>
      <c r="E357" s="215" t="s">
        <v>141</v>
      </c>
      <c r="F357" s="215"/>
      <c r="G357" s="215"/>
      <c r="H357" s="59" t="s">
        <v>196</v>
      </c>
    </row>
    <row r="358" spans="1:8" x14ac:dyDescent="0.25">
      <c r="A358" s="60" t="s">
        <v>123</v>
      </c>
      <c r="B358" s="59"/>
      <c r="C358" s="59"/>
      <c r="D358" s="59"/>
      <c r="E358" s="60" t="s">
        <v>142</v>
      </c>
      <c r="F358" s="59"/>
      <c r="G358" s="59"/>
      <c r="H358" s="59"/>
    </row>
    <row r="359" spans="1:8" x14ac:dyDescent="0.25">
      <c r="A359" s="60" t="s">
        <v>124</v>
      </c>
      <c r="B359" s="60">
        <v>0.18329000000000001</v>
      </c>
      <c r="C359" s="60" t="s">
        <v>125</v>
      </c>
      <c r="D359" s="59"/>
      <c r="E359" s="60" t="s">
        <v>143</v>
      </c>
      <c r="F359" s="60">
        <v>0.67354000000000003</v>
      </c>
      <c r="G359" s="60" t="s">
        <v>144</v>
      </c>
      <c r="H359" s="59"/>
    </row>
    <row r="360" spans="1:8" x14ac:dyDescent="0.25">
      <c r="A360" s="60" t="s">
        <v>126</v>
      </c>
      <c r="B360" s="59"/>
      <c r="C360" s="59"/>
      <c r="D360" s="59"/>
      <c r="E360" s="60" t="s">
        <v>145</v>
      </c>
      <c r="F360" s="60">
        <v>0.72367999999999999</v>
      </c>
      <c r="G360" s="60" t="s">
        <v>144</v>
      </c>
      <c r="H360" s="59"/>
    </row>
    <row r="361" spans="1:8" x14ac:dyDescent="0.25">
      <c r="A361" s="60" t="s">
        <v>127</v>
      </c>
      <c r="B361" s="60">
        <v>8.3559000000000001</v>
      </c>
      <c r="C361" s="60" t="s">
        <v>125</v>
      </c>
      <c r="D361" s="59"/>
      <c r="E361" s="60" t="s">
        <v>146</v>
      </c>
      <c r="F361" s="60">
        <v>0.69305000000000005</v>
      </c>
      <c r="G361" s="60" t="s">
        <v>144</v>
      </c>
      <c r="H361" s="59"/>
    </row>
    <row r="362" spans="1:8" x14ac:dyDescent="0.25">
      <c r="A362" s="60" t="s">
        <v>128</v>
      </c>
      <c r="B362" s="59"/>
      <c r="C362" s="59"/>
      <c r="D362" s="59"/>
      <c r="E362" s="60" t="s">
        <v>147</v>
      </c>
      <c r="F362" s="60">
        <v>0.73658000000000001</v>
      </c>
      <c r="G362" s="60" t="s">
        <v>144</v>
      </c>
      <c r="H362" s="59"/>
    </row>
    <row r="363" spans="1:8" x14ac:dyDescent="0.25">
      <c r="A363" s="60" t="s">
        <v>129</v>
      </c>
      <c r="B363" s="60">
        <v>5.3558000000000002E-4</v>
      </c>
      <c r="C363" s="60" t="s">
        <v>125</v>
      </c>
      <c r="D363" s="59"/>
      <c r="E363" s="59"/>
      <c r="F363" s="59"/>
      <c r="G363" s="59"/>
      <c r="H363" s="59"/>
    </row>
    <row r="364" spans="1:8" x14ac:dyDescent="0.25">
      <c r="A364" s="60" t="s">
        <v>130</v>
      </c>
      <c r="B364" s="59"/>
      <c r="C364" s="59"/>
      <c r="D364" s="59"/>
      <c r="E364" s="59"/>
      <c r="F364" s="59"/>
      <c r="G364" s="59"/>
      <c r="H364" s="59"/>
    </row>
    <row r="365" spans="1:8" x14ac:dyDescent="0.25">
      <c r="A365" s="60" t="s">
        <v>131</v>
      </c>
      <c r="B365" s="60">
        <v>3.1798000000000002</v>
      </c>
      <c r="C365" s="60" t="s">
        <v>125</v>
      </c>
      <c r="D365" s="59"/>
      <c r="E365" s="59"/>
      <c r="F365" s="59"/>
      <c r="G365" s="59"/>
      <c r="H365" s="59"/>
    </row>
    <row r="366" spans="1:8" x14ac:dyDescent="0.25">
      <c r="A366" s="60" t="s">
        <v>132</v>
      </c>
      <c r="B366" s="59"/>
      <c r="C366" s="59"/>
      <c r="D366" s="59"/>
      <c r="E366" s="59"/>
      <c r="F366" s="59"/>
      <c r="G366" s="59"/>
      <c r="H366" s="59"/>
    </row>
    <row r="367" spans="1:8" x14ac:dyDescent="0.25">
      <c r="A367" s="60" t="s">
        <v>133</v>
      </c>
      <c r="B367" s="61">
        <v>5.9346999999999999E-5</v>
      </c>
      <c r="C367" s="60" t="s">
        <v>125</v>
      </c>
      <c r="D367" s="59"/>
      <c r="E367" s="59"/>
      <c r="F367" s="59"/>
      <c r="G367" s="59"/>
      <c r="H367" s="59"/>
    </row>
    <row r="368" spans="1:8" x14ac:dyDescent="0.25">
      <c r="A368" s="60" t="s">
        <v>134</v>
      </c>
      <c r="B368" s="59"/>
      <c r="C368" s="59"/>
      <c r="D368" s="59"/>
      <c r="E368" s="59"/>
      <c r="F368" s="59"/>
      <c r="G368" s="59"/>
      <c r="H368" s="59"/>
    </row>
    <row r="369" spans="1:8" x14ac:dyDescent="0.25">
      <c r="A369" s="60" t="s">
        <v>135</v>
      </c>
      <c r="B369" s="61">
        <v>3.7132999999999998E-5</v>
      </c>
      <c r="C369" s="60" t="s">
        <v>125</v>
      </c>
      <c r="D369" s="59"/>
      <c r="E369" s="59"/>
      <c r="F369" s="59"/>
      <c r="G369" s="59"/>
      <c r="H369" s="59"/>
    </row>
    <row r="370" spans="1:8" x14ac:dyDescent="0.25">
      <c r="A370" s="60" t="s">
        <v>136</v>
      </c>
      <c r="B370" s="59"/>
      <c r="C370" s="59"/>
      <c r="D370" s="59"/>
      <c r="E370" s="59"/>
      <c r="F370" s="59"/>
      <c r="G370" s="59"/>
      <c r="H370" s="59"/>
    </row>
    <row r="371" spans="1:8" x14ac:dyDescent="0.25">
      <c r="A371" s="60" t="s">
        <v>137</v>
      </c>
      <c r="B371" s="60">
        <v>3.7394999999999998E-2</v>
      </c>
      <c r="C371" s="60" t="s">
        <v>125</v>
      </c>
      <c r="D371" s="59"/>
      <c r="E371" s="59"/>
      <c r="F371" s="59"/>
      <c r="G371" s="59"/>
      <c r="H371" s="59"/>
    </row>
    <row r="372" spans="1:8" x14ac:dyDescent="0.25">
      <c r="A372" s="60" t="s">
        <v>138</v>
      </c>
      <c r="B372" s="59"/>
      <c r="C372" s="59"/>
      <c r="D372" s="59"/>
      <c r="E372" s="59"/>
      <c r="F372" s="59"/>
      <c r="G372" s="59"/>
      <c r="H372" s="59"/>
    </row>
    <row r="373" spans="1:8" x14ac:dyDescent="0.25">
      <c r="A373" s="60" t="s">
        <v>139</v>
      </c>
      <c r="B373" s="60">
        <v>2.1590999999999999E-2</v>
      </c>
      <c r="C373" s="60" t="s">
        <v>125</v>
      </c>
      <c r="D373" s="59"/>
      <c r="E373" s="59"/>
      <c r="F373" s="59"/>
      <c r="G373" s="59"/>
      <c r="H373" s="59"/>
    </row>
    <row r="374" spans="1:8" ht="15.75" x14ac:dyDescent="0.3">
      <c r="A374" s="215" t="s">
        <v>140</v>
      </c>
      <c r="B374" s="215"/>
      <c r="C374" s="215"/>
      <c r="D374" s="58" t="s">
        <v>157</v>
      </c>
      <c r="E374" s="215" t="s">
        <v>141</v>
      </c>
      <c r="F374" s="215"/>
      <c r="G374" s="215"/>
      <c r="H374" s="59" t="s">
        <v>200</v>
      </c>
    </row>
    <row r="375" spans="1:8" x14ac:dyDescent="0.25">
      <c r="A375" s="60" t="s">
        <v>123</v>
      </c>
      <c r="B375" s="59"/>
      <c r="C375" s="59"/>
      <c r="D375" s="59"/>
      <c r="E375" s="60" t="s">
        <v>142</v>
      </c>
      <c r="F375" s="59"/>
      <c r="G375" s="59"/>
      <c r="H375" s="59"/>
    </row>
    <row r="376" spans="1:8" x14ac:dyDescent="0.25">
      <c r="A376" s="60" t="s">
        <v>124</v>
      </c>
      <c r="B376" s="60">
        <v>3.0935000000000001E-2</v>
      </c>
      <c r="C376" s="60" t="s">
        <v>125</v>
      </c>
      <c r="D376" s="59"/>
      <c r="E376" s="60" t="s">
        <v>143</v>
      </c>
      <c r="F376" s="60">
        <v>0.44829000000000002</v>
      </c>
      <c r="G376" s="60" t="s">
        <v>144</v>
      </c>
      <c r="H376" s="59"/>
    </row>
    <row r="377" spans="1:8" x14ac:dyDescent="0.25">
      <c r="A377" s="60" t="s">
        <v>126</v>
      </c>
      <c r="B377" s="59"/>
      <c r="C377" s="59"/>
      <c r="D377" s="59"/>
      <c r="E377" s="60" t="s">
        <v>145</v>
      </c>
      <c r="F377" s="60">
        <v>0.48991000000000001</v>
      </c>
      <c r="G377" s="60" t="s">
        <v>144</v>
      </c>
      <c r="H377" s="59"/>
    </row>
    <row r="378" spans="1:8" x14ac:dyDescent="0.25">
      <c r="A378" s="60" t="s">
        <v>127</v>
      </c>
      <c r="B378" s="60">
        <v>8.9313000000000002</v>
      </c>
      <c r="C378" s="60" t="s">
        <v>125</v>
      </c>
      <c r="D378" s="59"/>
      <c r="E378" s="60" t="s">
        <v>146</v>
      </c>
      <c r="F378" s="60">
        <v>0.46443000000000001</v>
      </c>
      <c r="G378" s="60" t="s">
        <v>144</v>
      </c>
      <c r="H378" s="59"/>
    </row>
    <row r="379" spans="1:8" x14ac:dyDescent="0.25">
      <c r="A379" s="60" t="s">
        <v>128</v>
      </c>
      <c r="B379" s="59"/>
      <c r="C379" s="59"/>
      <c r="D379" s="59"/>
      <c r="E379" s="60" t="s">
        <v>147</v>
      </c>
      <c r="F379" s="60">
        <v>0.50048000000000004</v>
      </c>
      <c r="G379" s="60" t="s">
        <v>144</v>
      </c>
      <c r="H379" s="59"/>
    </row>
    <row r="380" spans="1:8" x14ac:dyDescent="0.25">
      <c r="A380" s="60" t="s">
        <v>129</v>
      </c>
      <c r="B380" s="60">
        <v>1.8744000000000001E-4</v>
      </c>
      <c r="C380" s="60" t="s">
        <v>125</v>
      </c>
      <c r="D380" s="59"/>
      <c r="E380" s="59"/>
      <c r="F380" s="59"/>
      <c r="G380" s="59"/>
      <c r="H380" s="59"/>
    </row>
    <row r="381" spans="1:8" x14ac:dyDescent="0.25">
      <c r="A381" s="60" t="s">
        <v>130</v>
      </c>
      <c r="B381" s="59"/>
      <c r="C381" s="59"/>
      <c r="D381" s="59"/>
      <c r="E381" s="59"/>
      <c r="F381" s="59"/>
      <c r="G381" s="59"/>
      <c r="H381" s="59"/>
    </row>
    <row r="382" spans="1:8" x14ac:dyDescent="0.25">
      <c r="A382" s="60" t="s">
        <v>131</v>
      </c>
      <c r="B382" s="60">
        <v>1.1053E-2</v>
      </c>
      <c r="C382" s="60" t="s">
        <v>125</v>
      </c>
      <c r="D382" s="59"/>
      <c r="E382" s="59"/>
      <c r="F382" s="59"/>
      <c r="G382" s="59"/>
      <c r="H382" s="59"/>
    </row>
    <row r="383" spans="1:8" x14ac:dyDescent="0.25">
      <c r="A383" s="60" t="s">
        <v>132</v>
      </c>
      <c r="B383" s="59"/>
      <c r="C383" s="59"/>
      <c r="D383" s="59"/>
      <c r="E383" s="59"/>
      <c r="F383" s="59"/>
      <c r="G383" s="59"/>
      <c r="H383" s="59"/>
    </row>
    <row r="384" spans="1:8" x14ac:dyDescent="0.25">
      <c r="A384" s="60" t="s">
        <v>133</v>
      </c>
      <c r="B384" s="61">
        <v>2.6823999999999999E-5</v>
      </c>
      <c r="C384" s="60" t="s">
        <v>125</v>
      </c>
      <c r="D384" s="59"/>
      <c r="E384" s="59"/>
      <c r="F384" s="59"/>
      <c r="G384" s="59"/>
      <c r="H384" s="59"/>
    </row>
    <row r="385" spans="1:8" x14ac:dyDescent="0.25">
      <c r="A385" s="60" t="s">
        <v>134</v>
      </c>
      <c r="B385" s="59"/>
      <c r="C385" s="59"/>
      <c r="D385" s="59"/>
      <c r="E385" s="59"/>
      <c r="F385" s="59"/>
      <c r="G385" s="59"/>
      <c r="H385" s="59"/>
    </row>
    <row r="386" spans="1:8" x14ac:dyDescent="0.25">
      <c r="A386" s="60" t="s">
        <v>135</v>
      </c>
      <c r="B386" s="61">
        <v>4.3541000000000004E-6</v>
      </c>
      <c r="C386" s="60" t="s">
        <v>125</v>
      </c>
      <c r="D386" s="59"/>
      <c r="E386" s="59"/>
      <c r="F386" s="59"/>
      <c r="G386" s="59"/>
      <c r="H386" s="59"/>
    </row>
    <row r="387" spans="1:8" x14ac:dyDescent="0.25">
      <c r="A387" s="60" t="s">
        <v>136</v>
      </c>
      <c r="B387" s="59"/>
      <c r="C387" s="59"/>
      <c r="D387" s="59"/>
      <c r="E387" s="59"/>
      <c r="F387" s="59"/>
      <c r="G387" s="59"/>
      <c r="H387" s="59"/>
    </row>
    <row r="388" spans="1:8" x14ac:dyDescent="0.25">
      <c r="A388" s="60" t="s">
        <v>137</v>
      </c>
      <c r="B388" s="60">
        <v>6.7026999999999998E-3</v>
      </c>
      <c r="C388" s="60" t="s">
        <v>125</v>
      </c>
      <c r="D388" s="59"/>
      <c r="E388" s="59"/>
      <c r="F388" s="59"/>
      <c r="G388" s="59"/>
      <c r="H388" s="59"/>
    </row>
    <row r="389" spans="1:8" x14ac:dyDescent="0.25">
      <c r="A389" s="60" t="s">
        <v>138</v>
      </c>
      <c r="B389" s="59"/>
      <c r="C389" s="59"/>
      <c r="D389" s="59"/>
      <c r="E389" s="59"/>
      <c r="F389" s="59"/>
      <c r="G389" s="59"/>
      <c r="H389" s="59"/>
    </row>
    <row r="390" spans="1:8" x14ac:dyDescent="0.25">
      <c r="A390" s="60" t="s">
        <v>139</v>
      </c>
      <c r="B390" s="60">
        <v>1.3518E-3</v>
      </c>
      <c r="C390" s="60" t="s">
        <v>125</v>
      </c>
      <c r="D390" s="59"/>
      <c r="E390" s="59"/>
      <c r="F390" s="59"/>
      <c r="G390" s="59"/>
      <c r="H390" s="59"/>
    </row>
    <row r="391" spans="1:8" ht="15.75" x14ac:dyDescent="0.3">
      <c r="A391" s="215" t="s">
        <v>140</v>
      </c>
      <c r="B391" s="215"/>
      <c r="C391" s="215"/>
      <c r="D391" s="58" t="s">
        <v>158</v>
      </c>
      <c r="E391" s="215" t="s">
        <v>141</v>
      </c>
      <c r="F391" s="215"/>
      <c r="G391" s="215"/>
      <c r="H391" s="59" t="s">
        <v>201</v>
      </c>
    </row>
    <row r="392" spans="1:8" x14ac:dyDescent="0.25">
      <c r="A392" s="60" t="s">
        <v>123</v>
      </c>
      <c r="B392" s="59"/>
      <c r="C392" s="59"/>
      <c r="D392" s="59"/>
      <c r="E392" s="60" t="s">
        <v>142</v>
      </c>
      <c r="F392" s="59"/>
      <c r="G392" s="59"/>
      <c r="H392" s="59"/>
    </row>
    <row r="393" spans="1:8" x14ac:dyDescent="0.25">
      <c r="A393" s="60" t="s">
        <v>124</v>
      </c>
      <c r="B393" s="60">
        <v>4.8482000000000004E-3</v>
      </c>
      <c r="C393" s="60" t="s">
        <v>125</v>
      </c>
      <c r="D393" s="59"/>
      <c r="E393" s="60" t="s">
        <v>143</v>
      </c>
      <c r="F393" s="60">
        <v>0.53368000000000004</v>
      </c>
      <c r="G393" s="60" t="s">
        <v>144</v>
      </c>
      <c r="H393" s="59"/>
    </row>
    <row r="394" spans="1:8" x14ac:dyDescent="0.25">
      <c r="A394" s="60" t="s">
        <v>126</v>
      </c>
      <c r="B394" s="59"/>
      <c r="C394" s="59"/>
      <c r="D394" s="59"/>
      <c r="E394" s="60" t="s">
        <v>145</v>
      </c>
      <c r="F394" s="60">
        <v>0.58191000000000004</v>
      </c>
      <c r="G394" s="60" t="s">
        <v>144</v>
      </c>
      <c r="H394" s="59"/>
    </row>
    <row r="395" spans="1:8" x14ac:dyDescent="0.25">
      <c r="A395" s="60" t="s">
        <v>127</v>
      </c>
      <c r="B395" s="60">
        <v>7.9832000000000001</v>
      </c>
      <c r="C395" s="60" t="s">
        <v>125</v>
      </c>
      <c r="D395" s="59"/>
      <c r="E395" s="60" t="s">
        <v>146</v>
      </c>
      <c r="F395" s="60">
        <v>0.55310999999999999</v>
      </c>
      <c r="G395" s="60" t="s">
        <v>144</v>
      </c>
      <c r="H395" s="59"/>
    </row>
    <row r="396" spans="1:8" x14ac:dyDescent="0.25">
      <c r="A396" s="60" t="s">
        <v>128</v>
      </c>
      <c r="B396" s="59"/>
      <c r="C396" s="59"/>
      <c r="D396" s="59"/>
      <c r="E396" s="60" t="s">
        <v>147</v>
      </c>
      <c r="F396" s="60">
        <v>0.59294999999999998</v>
      </c>
      <c r="G396" s="60" t="s">
        <v>144</v>
      </c>
      <c r="H396" s="59"/>
    </row>
    <row r="397" spans="1:8" x14ac:dyDescent="0.25">
      <c r="A397" s="60" t="s">
        <v>129</v>
      </c>
      <c r="B397" s="60">
        <v>0.13575000000000001</v>
      </c>
      <c r="C397" s="60" t="s">
        <v>125</v>
      </c>
      <c r="D397" s="59"/>
      <c r="E397" s="59"/>
      <c r="F397" s="59"/>
      <c r="G397" s="59"/>
      <c r="H397" s="59"/>
    </row>
    <row r="398" spans="1:8" x14ac:dyDescent="0.25">
      <c r="A398" s="60" t="s">
        <v>130</v>
      </c>
      <c r="B398" s="59"/>
      <c r="C398" s="59"/>
      <c r="D398" s="59"/>
      <c r="E398" s="59"/>
      <c r="F398" s="59"/>
      <c r="G398" s="59"/>
      <c r="H398" s="59"/>
    </row>
    <row r="399" spans="1:8" x14ac:dyDescent="0.25">
      <c r="A399" s="60" t="s">
        <v>131</v>
      </c>
      <c r="B399" s="60">
        <v>0.74748000000000003</v>
      </c>
      <c r="C399" s="60" t="s">
        <v>125</v>
      </c>
      <c r="D399" s="59"/>
      <c r="E399" s="59"/>
      <c r="F399" s="59"/>
      <c r="G399" s="59"/>
      <c r="H399" s="59"/>
    </row>
    <row r="400" spans="1:8" x14ac:dyDescent="0.25">
      <c r="A400" s="60" t="s">
        <v>132</v>
      </c>
      <c r="B400" s="59"/>
      <c r="C400" s="59"/>
      <c r="D400" s="59"/>
      <c r="E400" s="59"/>
      <c r="F400" s="59"/>
      <c r="G400" s="59"/>
      <c r="H400" s="59"/>
    </row>
    <row r="401" spans="1:8" x14ac:dyDescent="0.25">
      <c r="A401" s="60" t="s">
        <v>133</v>
      </c>
      <c r="B401" s="61">
        <v>4.2925E-5</v>
      </c>
      <c r="C401" s="60" t="s">
        <v>125</v>
      </c>
      <c r="D401" s="59"/>
      <c r="E401" s="59"/>
      <c r="F401" s="59"/>
      <c r="G401" s="59"/>
      <c r="H401" s="59"/>
    </row>
    <row r="402" spans="1:8" x14ac:dyDescent="0.25">
      <c r="A402" s="60" t="s">
        <v>134</v>
      </c>
      <c r="B402" s="59"/>
      <c r="C402" s="59"/>
      <c r="D402" s="59"/>
      <c r="E402" s="59"/>
      <c r="F402" s="59"/>
      <c r="G402" s="59"/>
      <c r="H402" s="59"/>
    </row>
    <row r="403" spans="1:8" x14ac:dyDescent="0.25">
      <c r="A403" s="60" t="s">
        <v>135</v>
      </c>
      <c r="B403" s="61">
        <v>3.1869000000000003E-5</v>
      </c>
      <c r="C403" s="60" t="s">
        <v>125</v>
      </c>
      <c r="D403" s="59"/>
      <c r="E403" s="59"/>
      <c r="F403" s="59"/>
      <c r="G403" s="59"/>
      <c r="H403" s="59"/>
    </row>
    <row r="404" spans="1:8" x14ac:dyDescent="0.25">
      <c r="A404" s="60" t="s">
        <v>136</v>
      </c>
      <c r="B404" s="59"/>
      <c r="C404" s="59"/>
      <c r="D404" s="59"/>
      <c r="E404" s="59"/>
      <c r="F404" s="59"/>
      <c r="G404" s="59"/>
      <c r="H404" s="59"/>
    </row>
    <row r="405" spans="1:8" x14ac:dyDescent="0.25">
      <c r="A405" s="60" t="s">
        <v>137</v>
      </c>
      <c r="B405" s="60">
        <v>0.48970000000000002</v>
      </c>
      <c r="C405" s="60" t="s">
        <v>125</v>
      </c>
      <c r="D405" s="59"/>
      <c r="E405" s="59"/>
      <c r="F405" s="59"/>
      <c r="G405" s="59"/>
      <c r="H405" s="59"/>
    </row>
    <row r="406" spans="1:8" x14ac:dyDescent="0.25">
      <c r="A406" s="60" t="s">
        <v>138</v>
      </c>
      <c r="B406" s="59"/>
      <c r="C406" s="59"/>
      <c r="D406" s="59"/>
      <c r="E406" s="59"/>
      <c r="F406" s="59"/>
      <c r="G406" s="59"/>
      <c r="H406" s="59"/>
    </row>
    <row r="407" spans="1:8" x14ac:dyDescent="0.25">
      <c r="A407" s="60" t="s">
        <v>139</v>
      </c>
      <c r="B407" s="60">
        <v>6.1452E-2</v>
      </c>
      <c r="C407" s="60" t="s">
        <v>125</v>
      </c>
      <c r="D407" s="59"/>
      <c r="E407" s="59"/>
      <c r="F407" s="59"/>
      <c r="G407" s="59"/>
      <c r="H407" s="59"/>
    </row>
    <row r="408" spans="1:8" ht="15.75" x14ac:dyDescent="0.3">
      <c r="A408" s="215" t="s">
        <v>140</v>
      </c>
      <c r="B408" s="215"/>
      <c r="C408" s="215"/>
      <c r="D408" s="58" t="s">
        <v>161</v>
      </c>
      <c r="E408" s="215" t="s">
        <v>141</v>
      </c>
      <c r="F408" s="215"/>
      <c r="G408" s="215"/>
      <c r="H408" s="59" t="s">
        <v>202</v>
      </c>
    </row>
    <row r="409" spans="1:8" x14ac:dyDescent="0.25">
      <c r="A409" s="60" t="s">
        <v>123</v>
      </c>
      <c r="B409" s="59"/>
      <c r="C409" s="59"/>
      <c r="D409" s="59"/>
      <c r="E409" s="60" t="s">
        <v>142</v>
      </c>
      <c r="F409" s="59"/>
      <c r="G409" s="59"/>
      <c r="H409" s="59"/>
    </row>
    <row r="410" spans="1:8" x14ac:dyDescent="0.25">
      <c r="A410" s="60" t="s">
        <v>124</v>
      </c>
      <c r="B410" s="60">
        <v>4.1591000000000003E-2</v>
      </c>
      <c r="C410" s="60" t="s">
        <v>125</v>
      </c>
      <c r="D410" s="59"/>
      <c r="E410" s="60" t="s">
        <v>143</v>
      </c>
      <c r="F410" s="60">
        <v>0.53215999999999997</v>
      </c>
      <c r="G410" s="60" t="s">
        <v>144</v>
      </c>
      <c r="H410" s="59"/>
    </row>
    <row r="411" spans="1:8" x14ac:dyDescent="0.25">
      <c r="A411" s="60" t="s">
        <v>126</v>
      </c>
      <c r="B411" s="59"/>
      <c r="C411" s="59"/>
      <c r="D411" s="59"/>
      <c r="E411" s="60" t="s">
        <v>145</v>
      </c>
      <c r="F411" s="60">
        <v>0.54527999999999999</v>
      </c>
      <c r="G411" s="60" t="s">
        <v>144</v>
      </c>
      <c r="H411" s="59"/>
    </row>
    <row r="412" spans="1:8" x14ac:dyDescent="0.25">
      <c r="A412" s="60" t="s">
        <v>127</v>
      </c>
      <c r="B412" s="60">
        <v>5.5461</v>
      </c>
      <c r="C412" s="60" t="s">
        <v>125</v>
      </c>
      <c r="D412" s="59"/>
      <c r="E412" s="60" t="s">
        <v>146</v>
      </c>
      <c r="F412" s="60">
        <v>0.53744999999999998</v>
      </c>
      <c r="G412" s="60" t="s">
        <v>144</v>
      </c>
      <c r="H412" s="59"/>
    </row>
    <row r="413" spans="1:8" x14ac:dyDescent="0.25">
      <c r="A413" s="60" t="s">
        <v>128</v>
      </c>
      <c r="B413" s="59"/>
      <c r="C413" s="59"/>
      <c r="D413" s="59"/>
      <c r="E413" s="60" t="s">
        <v>147</v>
      </c>
      <c r="F413" s="60">
        <v>0.54854999999999998</v>
      </c>
      <c r="G413" s="60" t="s">
        <v>144</v>
      </c>
      <c r="H413" s="59"/>
    </row>
    <row r="414" spans="1:8" x14ac:dyDescent="0.25">
      <c r="A414" s="60" t="s">
        <v>129</v>
      </c>
      <c r="B414" s="60">
        <v>4.6946999999999999E-4</v>
      </c>
      <c r="C414" s="60" t="s">
        <v>125</v>
      </c>
      <c r="D414" s="59"/>
      <c r="E414" s="59"/>
      <c r="F414" s="59"/>
      <c r="G414" s="59"/>
      <c r="H414" s="59"/>
    </row>
    <row r="415" spans="1:8" x14ac:dyDescent="0.25">
      <c r="A415" s="60" t="s">
        <v>130</v>
      </c>
      <c r="B415" s="59"/>
      <c r="C415" s="59"/>
      <c r="D415" s="59"/>
      <c r="E415" s="59"/>
      <c r="F415" s="59"/>
      <c r="G415" s="59"/>
      <c r="H415" s="59"/>
    </row>
    <row r="416" spans="1:8" x14ac:dyDescent="0.25">
      <c r="A416" s="60" t="s">
        <v>131</v>
      </c>
      <c r="B416" s="60">
        <v>2.2401000000000001E-2</v>
      </c>
      <c r="C416" s="60" t="s">
        <v>125</v>
      </c>
      <c r="D416" s="59"/>
      <c r="E416" s="59"/>
      <c r="F416" s="59"/>
      <c r="G416" s="59"/>
      <c r="H416" s="59"/>
    </row>
    <row r="417" spans="1:8" x14ac:dyDescent="0.25">
      <c r="A417" s="60" t="s">
        <v>132</v>
      </c>
      <c r="B417" s="59"/>
      <c r="C417" s="59"/>
      <c r="D417" s="59"/>
      <c r="E417" s="59"/>
      <c r="F417" s="59"/>
      <c r="G417" s="59"/>
      <c r="H417" s="59"/>
    </row>
    <row r="418" spans="1:8" x14ac:dyDescent="0.25">
      <c r="A418" s="60" t="s">
        <v>133</v>
      </c>
      <c r="B418" s="61">
        <v>3.6742000000000002E-5</v>
      </c>
      <c r="C418" s="60" t="s">
        <v>125</v>
      </c>
      <c r="D418" s="59"/>
      <c r="E418" s="59"/>
      <c r="F418" s="59"/>
      <c r="G418" s="59"/>
      <c r="H418" s="59"/>
    </row>
    <row r="419" spans="1:8" x14ac:dyDescent="0.25">
      <c r="A419" s="60" t="s">
        <v>134</v>
      </c>
      <c r="B419" s="59"/>
      <c r="C419" s="59"/>
      <c r="D419" s="59"/>
      <c r="E419" s="59"/>
      <c r="F419" s="59"/>
      <c r="G419" s="59"/>
      <c r="H419" s="59"/>
    </row>
    <row r="420" spans="1:8" x14ac:dyDescent="0.25">
      <c r="A420" s="60" t="s">
        <v>135</v>
      </c>
      <c r="B420" s="61">
        <v>2.2833E-5</v>
      </c>
      <c r="C420" s="60" t="s">
        <v>125</v>
      </c>
      <c r="D420" s="59"/>
      <c r="E420" s="59"/>
      <c r="F420" s="59"/>
      <c r="G420" s="59"/>
      <c r="H420" s="59"/>
    </row>
    <row r="421" spans="1:8" x14ac:dyDescent="0.25">
      <c r="A421" s="60" t="s">
        <v>136</v>
      </c>
      <c r="B421" s="59"/>
      <c r="C421" s="59"/>
      <c r="D421" s="59"/>
      <c r="E421" s="59"/>
      <c r="F421" s="59"/>
      <c r="G421" s="59"/>
      <c r="H421" s="59"/>
    </row>
    <row r="422" spans="1:8" x14ac:dyDescent="0.25">
      <c r="A422" s="60" t="s">
        <v>137</v>
      </c>
      <c r="B422" s="60">
        <v>2.2381000000000002</v>
      </c>
      <c r="C422" s="60" t="s">
        <v>125</v>
      </c>
      <c r="D422" s="59"/>
      <c r="E422" s="59"/>
      <c r="F422" s="59"/>
      <c r="G422" s="59"/>
      <c r="H422" s="59"/>
    </row>
    <row r="423" spans="1:8" x14ac:dyDescent="0.25">
      <c r="A423" s="60" t="s">
        <v>138</v>
      </c>
      <c r="B423" s="59"/>
      <c r="C423" s="59"/>
      <c r="D423" s="59"/>
      <c r="E423" s="59"/>
      <c r="F423" s="59"/>
      <c r="G423" s="59"/>
      <c r="H423" s="59"/>
    </row>
    <row r="424" spans="1:8" x14ac:dyDescent="0.25">
      <c r="A424" s="60" t="s">
        <v>139</v>
      </c>
      <c r="B424" s="60">
        <v>4.0787999999999996E-3</v>
      </c>
      <c r="C424" s="60" t="s">
        <v>125</v>
      </c>
      <c r="D424" s="59"/>
      <c r="E424" s="59"/>
      <c r="F424" s="59"/>
      <c r="G424" s="59"/>
      <c r="H424" s="59"/>
    </row>
    <row r="425" spans="1:8" x14ac:dyDescent="0.25">
      <c r="A425" s="59"/>
      <c r="B425" s="59"/>
      <c r="C425" s="59"/>
      <c r="D425" s="59"/>
      <c r="E425" s="59"/>
      <c r="F425" s="59"/>
      <c r="G425" s="59"/>
      <c r="H425" s="59"/>
    </row>
    <row r="426" spans="1:8" s="68" customFormat="1" x14ac:dyDescent="0.25">
      <c r="A426" s="69"/>
      <c r="B426" s="69"/>
      <c r="C426" s="69"/>
      <c r="D426" s="69"/>
      <c r="E426" s="69"/>
      <c r="F426" s="69"/>
      <c r="G426" s="69"/>
      <c r="H426" s="69"/>
    </row>
    <row r="427" spans="1:8" x14ac:dyDescent="0.25">
      <c r="A427" s="70" t="s">
        <v>192</v>
      </c>
      <c r="B427" s="59"/>
      <c r="C427" s="59"/>
      <c r="D427" s="59"/>
      <c r="E427" s="59"/>
      <c r="F427" s="59"/>
      <c r="G427" s="59"/>
      <c r="H427" s="59"/>
    </row>
    <row r="428" spans="1:8" ht="15.75" x14ac:dyDescent="0.3">
      <c r="A428" s="60" t="s">
        <v>188</v>
      </c>
      <c r="B428" s="66" t="s">
        <v>189</v>
      </c>
      <c r="C428" s="59"/>
      <c r="D428" s="59"/>
      <c r="E428" s="59"/>
      <c r="F428" s="59"/>
      <c r="G428" s="59"/>
      <c r="H428" s="59" t="s">
        <v>203</v>
      </c>
    </row>
    <row r="429" spans="1:8" ht="15" customHeight="1" x14ac:dyDescent="0.25">
      <c r="A429" s="215" t="s">
        <v>140</v>
      </c>
      <c r="B429" s="215"/>
      <c r="C429" s="215"/>
      <c r="D429" s="59"/>
      <c r="E429" s="215" t="s">
        <v>141</v>
      </c>
      <c r="F429" s="215"/>
      <c r="G429" s="215"/>
      <c r="H429" s="59"/>
    </row>
    <row r="430" spans="1:8" x14ac:dyDescent="0.25">
      <c r="A430" s="60" t="s">
        <v>123</v>
      </c>
      <c r="B430" s="59"/>
      <c r="C430" s="59"/>
      <c r="D430" s="59"/>
      <c r="E430" s="60" t="s">
        <v>142</v>
      </c>
      <c r="F430" s="59"/>
      <c r="G430" s="59"/>
      <c r="H430" s="59"/>
    </row>
    <row r="431" spans="1:8" x14ac:dyDescent="0.25">
      <c r="A431" s="60" t="s">
        <v>124</v>
      </c>
      <c r="B431" s="60">
        <v>0.16496</v>
      </c>
      <c r="C431" s="60" t="s">
        <v>125</v>
      </c>
      <c r="D431" s="59"/>
      <c r="E431" s="60" t="s">
        <v>143</v>
      </c>
      <c r="F431" s="60">
        <v>0.39584999999999998</v>
      </c>
      <c r="G431" s="60" t="s">
        <v>144</v>
      </c>
      <c r="H431" s="59"/>
    </row>
    <row r="432" spans="1:8" x14ac:dyDescent="0.25">
      <c r="A432" s="60" t="s">
        <v>126</v>
      </c>
      <c r="B432" s="59"/>
      <c r="C432" s="59"/>
      <c r="D432" s="59"/>
      <c r="E432" s="60" t="s">
        <v>145</v>
      </c>
      <c r="F432" s="60">
        <v>0.45038</v>
      </c>
      <c r="G432" s="60" t="s">
        <v>144</v>
      </c>
      <c r="H432" s="59"/>
    </row>
    <row r="433" spans="1:8" x14ac:dyDescent="0.25">
      <c r="A433" s="60" t="s">
        <v>127</v>
      </c>
      <c r="B433" s="60">
        <v>5.3433000000000002</v>
      </c>
      <c r="C433" s="60" t="s">
        <v>125</v>
      </c>
      <c r="D433" s="59"/>
      <c r="E433" s="60" t="s">
        <v>146</v>
      </c>
      <c r="F433" s="60">
        <v>0.41694999999999999</v>
      </c>
      <c r="G433" s="60" t="s">
        <v>144</v>
      </c>
      <c r="H433" s="59"/>
    </row>
    <row r="434" spans="1:8" x14ac:dyDescent="0.25">
      <c r="A434" s="60" t="s">
        <v>128</v>
      </c>
      <c r="B434" s="59"/>
      <c r="C434" s="59"/>
      <c r="D434" s="59"/>
      <c r="E434" s="60" t="s">
        <v>147</v>
      </c>
      <c r="F434" s="60">
        <v>0.46433000000000002</v>
      </c>
      <c r="G434" s="60" t="s">
        <v>144</v>
      </c>
      <c r="H434" s="59"/>
    </row>
    <row r="435" spans="1:8" x14ac:dyDescent="0.25">
      <c r="A435" s="60" t="s">
        <v>129</v>
      </c>
      <c r="B435" s="60">
        <v>0.16005</v>
      </c>
      <c r="C435" s="60" t="s">
        <v>125</v>
      </c>
      <c r="D435" s="59"/>
      <c r="E435" s="59"/>
      <c r="F435" s="59"/>
      <c r="G435" s="59"/>
      <c r="H435" s="59"/>
    </row>
    <row r="436" spans="1:8" x14ac:dyDescent="0.25">
      <c r="A436" s="60" t="s">
        <v>130</v>
      </c>
      <c r="B436" s="59"/>
      <c r="C436" s="59"/>
      <c r="D436" s="59"/>
      <c r="E436" s="59"/>
      <c r="F436" s="59"/>
      <c r="G436" s="59"/>
      <c r="H436" s="59"/>
    </row>
    <row r="437" spans="1:8" x14ac:dyDescent="0.25">
      <c r="A437" s="60" t="s">
        <v>131</v>
      </c>
      <c r="B437" s="60">
        <v>1.1242000000000001</v>
      </c>
      <c r="C437" s="60" t="s">
        <v>125</v>
      </c>
      <c r="D437" s="59"/>
      <c r="E437" s="59"/>
      <c r="F437" s="59"/>
      <c r="G437" s="59"/>
      <c r="H437" s="59"/>
    </row>
    <row r="438" spans="1:8" x14ac:dyDescent="0.25">
      <c r="A438" s="60" t="s">
        <v>132</v>
      </c>
      <c r="B438" s="59"/>
      <c r="C438" s="59"/>
      <c r="D438" s="59"/>
      <c r="E438" s="59"/>
      <c r="F438" s="59"/>
      <c r="G438" s="59"/>
      <c r="H438" s="59"/>
    </row>
    <row r="439" spans="1:8" x14ac:dyDescent="0.25">
      <c r="A439" s="60" t="s">
        <v>133</v>
      </c>
      <c r="B439" s="61">
        <v>4.2039999999999997E-5</v>
      </c>
      <c r="C439" s="60" t="s">
        <v>125</v>
      </c>
      <c r="D439" s="59"/>
      <c r="E439" s="59"/>
      <c r="F439" s="59"/>
      <c r="G439" s="59"/>
      <c r="H439" s="59"/>
    </row>
    <row r="440" spans="1:8" x14ac:dyDescent="0.25">
      <c r="A440" s="60" t="s">
        <v>134</v>
      </c>
      <c r="B440" s="59"/>
      <c r="C440" s="59"/>
      <c r="D440" s="59"/>
      <c r="E440" s="59"/>
      <c r="F440" s="59"/>
      <c r="G440" s="59"/>
      <c r="H440" s="59"/>
    </row>
    <row r="441" spans="1:8" x14ac:dyDescent="0.25">
      <c r="A441" s="60" t="s">
        <v>135</v>
      </c>
      <c r="B441" s="61">
        <v>2.3788E-5</v>
      </c>
      <c r="C441" s="60" t="s">
        <v>125</v>
      </c>
      <c r="D441" s="59"/>
      <c r="E441" s="59"/>
      <c r="F441" s="59"/>
      <c r="G441" s="59"/>
      <c r="H441" s="59"/>
    </row>
    <row r="442" spans="1:8" x14ac:dyDescent="0.25">
      <c r="A442" s="60" t="s">
        <v>136</v>
      </c>
      <c r="B442" s="59"/>
      <c r="C442" s="59"/>
      <c r="D442" s="59"/>
      <c r="E442" s="59"/>
      <c r="F442" s="59"/>
      <c r="G442" s="59"/>
      <c r="H442" s="59"/>
    </row>
    <row r="443" spans="1:8" x14ac:dyDescent="0.25">
      <c r="A443" s="60" t="s">
        <v>137</v>
      </c>
      <c r="B443" s="60">
        <v>0.97277000000000002</v>
      </c>
      <c r="C443" s="60" t="s">
        <v>125</v>
      </c>
      <c r="D443" s="59"/>
      <c r="E443" s="59"/>
      <c r="F443" s="59"/>
      <c r="G443" s="59"/>
      <c r="H443" s="59"/>
    </row>
    <row r="444" spans="1:8" x14ac:dyDescent="0.25">
      <c r="A444" s="60" t="s">
        <v>138</v>
      </c>
      <c r="B444" s="59"/>
      <c r="C444" s="59"/>
      <c r="D444" s="59"/>
      <c r="E444" s="59"/>
      <c r="F444" s="59"/>
      <c r="G444" s="59"/>
      <c r="H444" s="59"/>
    </row>
    <row r="445" spans="1:8" x14ac:dyDescent="0.25">
      <c r="A445" s="60" t="s">
        <v>139</v>
      </c>
      <c r="B445" s="60">
        <v>0.30690000000000001</v>
      </c>
      <c r="C445" s="60" t="s">
        <v>125</v>
      </c>
      <c r="D445" s="59"/>
      <c r="E445" s="59"/>
      <c r="F445" s="59"/>
      <c r="G445" s="59"/>
      <c r="H445" s="59"/>
    </row>
    <row r="446" spans="1:8" x14ac:dyDescent="0.25">
      <c r="A446" s="60" t="s">
        <v>185</v>
      </c>
      <c r="B446" s="60" t="s">
        <v>186</v>
      </c>
      <c r="C446" s="59"/>
      <c r="D446" s="59"/>
      <c r="E446" s="59"/>
      <c r="F446" s="59"/>
      <c r="G446" s="59"/>
      <c r="H446" s="59" t="s">
        <v>204</v>
      </c>
    </row>
    <row r="447" spans="1:8" ht="15" customHeight="1" x14ac:dyDescent="0.25">
      <c r="A447" s="215" t="s">
        <v>140</v>
      </c>
      <c r="B447" s="215"/>
      <c r="C447" s="215"/>
      <c r="D447" s="59"/>
      <c r="E447" s="215" t="s">
        <v>141</v>
      </c>
      <c r="F447" s="215"/>
      <c r="G447" s="215"/>
      <c r="H447" s="59"/>
    </row>
    <row r="448" spans="1:8" x14ac:dyDescent="0.25">
      <c r="A448" s="60" t="s">
        <v>123</v>
      </c>
      <c r="B448" s="59"/>
      <c r="C448" s="59"/>
      <c r="D448" s="59"/>
      <c r="E448" s="60" t="s">
        <v>142</v>
      </c>
      <c r="F448" s="59"/>
      <c r="G448" s="59"/>
      <c r="H448" s="59"/>
    </row>
    <row r="449" spans="1:8" x14ac:dyDescent="0.25">
      <c r="A449" s="60" t="s">
        <v>124</v>
      </c>
      <c r="B449" s="60">
        <v>2.5405E-2</v>
      </c>
      <c r="C449" s="60" t="s">
        <v>125</v>
      </c>
      <c r="D449" s="59"/>
      <c r="E449" s="60" t="s">
        <v>143</v>
      </c>
      <c r="F449" s="60">
        <v>0.46285999999999999</v>
      </c>
      <c r="G449" s="60" t="s">
        <v>144</v>
      </c>
      <c r="H449" s="59"/>
    </row>
    <row r="450" spans="1:8" x14ac:dyDescent="0.25">
      <c r="A450" s="60" t="s">
        <v>126</v>
      </c>
      <c r="B450" s="59"/>
      <c r="C450" s="59"/>
      <c r="D450" s="59"/>
      <c r="E450" s="60" t="s">
        <v>145</v>
      </c>
      <c r="F450" s="60">
        <v>0.52810999999999997</v>
      </c>
      <c r="G450" s="60" t="s">
        <v>144</v>
      </c>
      <c r="H450" s="59"/>
    </row>
    <row r="451" spans="1:8" x14ac:dyDescent="0.25">
      <c r="A451" s="60" t="s">
        <v>127</v>
      </c>
      <c r="B451" s="60">
        <v>6.4572000000000003</v>
      </c>
      <c r="C451" s="60" t="s">
        <v>125</v>
      </c>
      <c r="D451" s="59"/>
      <c r="E451" s="60" t="s">
        <v>146</v>
      </c>
      <c r="F451" s="60">
        <v>0.48803999999999997</v>
      </c>
      <c r="G451" s="60" t="s">
        <v>144</v>
      </c>
      <c r="H451" s="59"/>
    </row>
    <row r="452" spans="1:8" x14ac:dyDescent="0.25">
      <c r="A452" s="60" t="s">
        <v>128</v>
      </c>
      <c r="B452" s="59"/>
      <c r="C452" s="59"/>
      <c r="D452" s="59"/>
      <c r="E452" s="60" t="s">
        <v>147</v>
      </c>
      <c r="F452" s="60">
        <v>0.54476999999999998</v>
      </c>
      <c r="G452" s="60" t="s">
        <v>144</v>
      </c>
      <c r="H452" s="59"/>
    </row>
    <row r="453" spans="1:8" x14ac:dyDescent="0.25">
      <c r="A453" s="60" t="s">
        <v>129</v>
      </c>
      <c r="B453" s="60">
        <v>7.9960000000000003E-4</v>
      </c>
      <c r="C453" s="60" t="s">
        <v>125</v>
      </c>
      <c r="D453" s="59"/>
      <c r="E453" s="59"/>
      <c r="F453" s="59"/>
      <c r="G453" s="59"/>
      <c r="H453" s="59"/>
    </row>
    <row r="454" spans="1:8" x14ac:dyDescent="0.25">
      <c r="A454" s="60" t="s">
        <v>130</v>
      </c>
      <c r="B454" s="59"/>
      <c r="C454" s="59"/>
      <c r="D454" s="59"/>
      <c r="E454" s="59"/>
      <c r="F454" s="59"/>
      <c r="G454" s="59"/>
      <c r="H454" s="59"/>
    </row>
    <row r="455" spans="1:8" x14ac:dyDescent="0.25">
      <c r="A455" s="60" t="s">
        <v>131</v>
      </c>
      <c r="B455" s="60">
        <v>1.4008</v>
      </c>
      <c r="C455" s="60" t="s">
        <v>125</v>
      </c>
      <c r="D455" s="59"/>
      <c r="E455" s="59"/>
      <c r="F455" s="59"/>
      <c r="G455" s="59"/>
      <c r="H455" s="59"/>
    </row>
    <row r="456" spans="1:8" x14ac:dyDescent="0.25">
      <c r="A456" s="60" t="s">
        <v>132</v>
      </c>
      <c r="B456" s="59"/>
      <c r="C456" s="59"/>
      <c r="D456" s="59"/>
      <c r="E456" s="59"/>
      <c r="F456" s="59"/>
      <c r="G456" s="59"/>
      <c r="H456" s="59"/>
    </row>
    <row r="457" spans="1:8" x14ac:dyDescent="0.25">
      <c r="A457" s="60" t="s">
        <v>133</v>
      </c>
      <c r="B457" s="61">
        <v>3.1427000000000003E-5</v>
      </c>
      <c r="C457" s="60" t="s">
        <v>125</v>
      </c>
      <c r="D457" s="59"/>
      <c r="E457" s="59"/>
      <c r="F457" s="59"/>
      <c r="G457" s="59"/>
      <c r="H457" s="59"/>
    </row>
    <row r="458" spans="1:8" x14ac:dyDescent="0.25">
      <c r="A458" s="60" t="s">
        <v>134</v>
      </c>
      <c r="B458" s="59"/>
      <c r="C458" s="59"/>
      <c r="D458" s="59"/>
      <c r="E458" s="59"/>
      <c r="F458" s="59"/>
      <c r="G458" s="59"/>
      <c r="H458" s="59"/>
    </row>
    <row r="459" spans="1:8" x14ac:dyDescent="0.25">
      <c r="A459" s="60" t="s">
        <v>135</v>
      </c>
      <c r="B459" s="61">
        <v>1.1688000000000001E-5</v>
      </c>
      <c r="C459" s="60" t="s">
        <v>125</v>
      </c>
      <c r="D459" s="59"/>
      <c r="E459" s="59"/>
      <c r="F459" s="59"/>
      <c r="G459" s="59"/>
      <c r="H459" s="59"/>
    </row>
    <row r="460" spans="1:8" x14ac:dyDescent="0.25">
      <c r="A460" s="60" t="s">
        <v>136</v>
      </c>
      <c r="B460" s="59"/>
      <c r="C460" s="59"/>
      <c r="D460" s="59"/>
      <c r="E460" s="59"/>
      <c r="F460" s="59"/>
      <c r="G460" s="59"/>
      <c r="H460" s="59"/>
    </row>
    <row r="461" spans="1:8" x14ac:dyDescent="0.25">
      <c r="A461" s="60" t="s">
        <v>137</v>
      </c>
      <c r="B461" s="60">
        <v>2.2061000000000001E-2</v>
      </c>
      <c r="C461" s="60" t="s">
        <v>125</v>
      </c>
      <c r="D461" s="59"/>
      <c r="E461" s="59"/>
      <c r="F461" s="59"/>
      <c r="G461" s="59"/>
      <c r="H461" s="59"/>
    </row>
    <row r="462" spans="1:8" x14ac:dyDescent="0.25">
      <c r="A462" s="60" t="s">
        <v>138</v>
      </c>
      <c r="B462" s="59"/>
      <c r="C462" s="59"/>
      <c r="D462" s="59"/>
      <c r="E462" s="59"/>
      <c r="F462" s="59"/>
      <c r="G462" s="59"/>
      <c r="H462" s="59"/>
    </row>
    <row r="463" spans="1:8" x14ac:dyDescent="0.25">
      <c r="A463" s="60" t="s">
        <v>139</v>
      </c>
      <c r="B463" s="60">
        <v>0.73358000000000001</v>
      </c>
      <c r="C463" s="60" t="s">
        <v>125</v>
      </c>
      <c r="D463" s="59"/>
      <c r="E463" s="59"/>
      <c r="F463" s="59"/>
      <c r="G463" s="59"/>
      <c r="H463" s="59"/>
    </row>
    <row r="464" spans="1:8" ht="15.75" x14ac:dyDescent="0.3">
      <c r="A464" s="66" t="s">
        <v>182</v>
      </c>
      <c r="B464" s="66" t="s">
        <v>183</v>
      </c>
      <c r="C464" s="59"/>
      <c r="D464" s="59"/>
      <c r="E464" s="59"/>
      <c r="F464" s="59"/>
      <c r="G464" s="59"/>
      <c r="H464" s="59" t="s">
        <v>205</v>
      </c>
    </row>
    <row r="465" spans="1:8" ht="15" customHeight="1" x14ac:dyDescent="0.25">
      <c r="A465" s="215" t="s">
        <v>140</v>
      </c>
      <c r="B465" s="215"/>
      <c r="C465" s="215"/>
      <c r="D465" s="59"/>
      <c r="E465" s="215" t="s">
        <v>141</v>
      </c>
      <c r="F465" s="215"/>
      <c r="G465" s="215"/>
      <c r="H465" s="59"/>
    </row>
    <row r="466" spans="1:8" x14ac:dyDescent="0.25">
      <c r="A466" s="60" t="s">
        <v>123</v>
      </c>
      <c r="B466" s="59"/>
      <c r="C466" s="59"/>
      <c r="D466" s="59"/>
      <c r="E466" s="60" t="s">
        <v>142</v>
      </c>
      <c r="F466" s="59"/>
      <c r="G466" s="59"/>
      <c r="H466" s="59"/>
    </row>
    <row r="467" spans="1:8" x14ac:dyDescent="0.25">
      <c r="A467" s="60" t="s">
        <v>124</v>
      </c>
      <c r="B467" s="60">
        <v>0.35388999999999998</v>
      </c>
      <c r="C467" s="60" t="s">
        <v>125</v>
      </c>
      <c r="D467" s="59"/>
      <c r="E467" s="60" t="s">
        <v>143</v>
      </c>
      <c r="F467" s="60">
        <v>0.50505999999999995</v>
      </c>
      <c r="G467" s="60" t="s">
        <v>144</v>
      </c>
      <c r="H467" s="59"/>
    </row>
    <row r="468" spans="1:8" x14ac:dyDescent="0.25">
      <c r="A468" s="60" t="s">
        <v>126</v>
      </c>
      <c r="B468" s="59"/>
      <c r="C468" s="59"/>
      <c r="D468" s="59"/>
      <c r="E468" s="60" t="s">
        <v>145</v>
      </c>
      <c r="F468" s="60">
        <v>0.58614999999999995</v>
      </c>
      <c r="G468" s="60" t="s">
        <v>144</v>
      </c>
      <c r="H468" s="59"/>
    </row>
    <row r="469" spans="1:8" x14ac:dyDescent="0.25">
      <c r="A469" s="60" t="s">
        <v>127</v>
      </c>
      <c r="B469" s="60">
        <v>7.0481999999999996</v>
      </c>
      <c r="C469" s="60" t="s">
        <v>125</v>
      </c>
      <c r="D469" s="59"/>
      <c r="E469" s="60" t="s">
        <v>146</v>
      </c>
      <c r="F469" s="60">
        <v>0.53637000000000001</v>
      </c>
      <c r="G469" s="60" t="s">
        <v>144</v>
      </c>
      <c r="H469" s="59"/>
    </row>
    <row r="470" spans="1:8" x14ac:dyDescent="0.25">
      <c r="A470" s="60" t="s">
        <v>128</v>
      </c>
      <c r="B470" s="59"/>
      <c r="C470" s="59"/>
      <c r="D470" s="59"/>
      <c r="E470" s="60" t="s">
        <v>147</v>
      </c>
      <c r="F470" s="60">
        <v>0.60687999999999998</v>
      </c>
      <c r="G470" s="60" t="s">
        <v>144</v>
      </c>
      <c r="H470" s="59"/>
    </row>
    <row r="471" spans="1:8" x14ac:dyDescent="0.25">
      <c r="A471" s="60" t="s">
        <v>129</v>
      </c>
      <c r="B471" s="60">
        <v>3.3320000000000002E-4</v>
      </c>
      <c r="C471" s="60" t="s">
        <v>125</v>
      </c>
      <c r="D471" s="59"/>
      <c r="E471" s="59"/>
      <c r="F471" s="59"/>
      <c r="G471" s="59"/>
      <c r="H471" s="59"/>
    </row>
    <row r="472" spans="1:8" x14ac:dyDescent="0.25">
      <c r="A472" s="60" t="s">
        <v>130</v>
      </c>
      <c r="B472" s="59"/>
      <c r="C472" s="59"/>
      <c r="D472" s="59"/>
      <c r="E472" s="59"/>
      <c r="F472" s="59"/>
      <c r="G472" s="59"/>
      <c r="H472" s="59"/>
    </row>
    <row r="473" spans="1:8" x14ac:dyDescent="0.25">
      <c r="A473" s="60" t="s">
        <v>131</v>
      </c>
      <c r="B473" s="60">
        <v>3.3639000000000001</v>
      </c>
      <c r="C473" s="60" t="s">
        <v>125</v>
      </c>
      <c r="D473" s="59"/>
      <c r="E473" s="59"/>
      <c r="F473" s="59"/>
      <c r="G473" s="59"/>
      <c r="H473" s="59"/>
    </row>
    <row r="474" spans="1:8" x14ac:dyDescent="0.25">
      <c r="A474" s="60" t="s">
        <v>132</v>
      </c>
      <c r="B474" s="59"/>
      <c r="C474" s="59"/>
      <c r="D474" s="59"/>
      <c r="E474" s="59"/>
      <c r="F474" s="59"/>
      <c r="G474" s="59"/>
      <c r="H474" s="59"/>
    </row>
    <row r="475" spans="1:8" x14ac:dyDescent="0.25">
      <c r="A475" s="60" t="s">
        <v>133</v>
      </c>
      <c r="B475" s="61">
        <v>5.2679999999999997E-5</v>
      </c>
      <c r="C475" s="60" t="s">
        <v>125</v>
      </c>
      <c r="D475" s="59"/>
      <c r="E475" s="59"/>
      <c r="F475" s="59"/>
      <c r="G475" s="59"/>
      <c r="H475" s="59"/>
    </row>
    <row r="476" spans="1:8" x14ac:dyDescent="0.25">
      <c r="A476" s="60" t="s">
        <v>134</v>
      </c>
      <c r="B476" s="59"/>
      <c r="C476" s="59"/>
      <c r="D476" s="59"/>
      <c r="E476" s="59"/>
      <c r="F476" s="59"/>
      <c r="G476" s="59"/>
      <c r="H476" s="59"/>
    </row>
    <row r="477" spans="1:8" x14ac:dyDescent="0.25">
      <c r="A477" s="60" t="s">
        <v>135</v>
      </c>
      <c r="B477" s="61">
        <v>1.8270999999999998E-5</v>
      </c>
      <c r="C477" s="60" t="s">
        <v>125</v>
      </c>
      <c r="D477" s="59"/>
      <c r="E477" s="59"/>
      <c r="F477" s="59"/>
      <c r="G477" s="59"/>
      <c r="H477" s="59"/>
    </row>
    <row r="478" spans="1:8" x14ac:dyDescent="0.25">
      <c r="A478" s="60" t="s">
        <v>136</v>
      </c>
      <c r="B478" s="59"/>
      <c r="C478" s="59"/>
      <c r="D478" s="59"/>
      <c r="E478" s="59"/>
      <c r="F478" s="59"/>
      <c r="G478" s="59"/>
      <c r="H478" s="59"/>
    </row>
    <row r="479" spans="1:8" x14ac:dyDescent="0.25">
      <c r="A479" s="60" t="s">
        <v>137</v>
      </c>
      <c r="B479" s="60">
        <v>0.14000000000000001</v>
      </c>
      <c r="C479" s="60" t="s">
        <v>125</v>
      </c>
      <c r="D479" s="59"/>
      <c r="E479" s="59"/>
      <c r="F479" s="59"/>
      <c r="G479" s="59"/>
      <c r="H479" s="59"/>
    </row>
    <row r="480" spans="1:8" x14ac:dyDescent="0.25">
      <c r="A480" s="60" t="s">
        <v>138</v>
      </c>
      <c r="B480" s="59"/>
      <c r="C480" s="59"/>
      <c r="D480" s="59"/>
      <c r="E480" s="59"/>
      <c r="F480" s="59"/>
      <c r="G480" s="59"/>
      <c r="H480" s="59"/>
    </row>
    <row r="481" spans="1:8" x14ac:dyDescent="0.25">
      <c r="A481" s="60" t="s">
        <v>139</v>
      </c>
      <c r="B481" s="60">
        <v>1.9866999999999999E-2</v>
      </c>
      <c r="C481" s="60" t="s">
        <v>125</v>
      </c>
      <c r="D481" s="59"/>
      <c r="E481" s="59"/>
      <c r="F481" s="59"/>
      <c r="G481" s="59"/>
      <c r="H481" s="59"/>
    </row>
    <row r="482" spans="1:8" x14ac:dyDescent="0.25">
      <c r="A482" s="60" t="s">
        <v>179</v>
      </c>
      <c r="B482" s="60" t="s">
        <v>180</v>
      </c>
      <c r="C482" s="59"/>
      <c r="D482" s="59"/>
      <c r="E482" s="59"/>
      <c r="F482" s="59"/>
      <c r="G482" s="59"/>
      <c r="H482" s="59" t="s">
        <v>206</v>
      </c>
    </row>
    <row r="483" spans="1:8" ht="15" customHeight="1" x14ac:dyDescent="0.25">
      <c r="A483" s="215" t="s">
        <v>140</v>
      </c>
      <c r="B483" s="215"/>
      <c r="C483" s="215"/>
      <c r="D483" s="59"/>
      <c r="E483" s="215" t="s">
        <v>141</v>
      </c>
      <c r="F483" s="215"/>
      <c r="G483" s="215"/>
      <c r="H483" s="59"/>
    </row>
    <row r="484" spans="1:8" x14ac:dyDescent="0.25">
      <c r="A484" s="60" t="s">
        <v>123</v>
      </c>
      <c r="B484" s="59"/>
      <c r="C484" s="59"/>
      <c r="D484" s="59"/>
      <c r="E484" s="60" t="s">
        <v>142</v>
      </c>
      <c r="F484" s="59"/>
      <c r="G484" s="59"/>
      <c r="H484" s="59"/>
    </row>
    <row r="485" spans="1:8" x14ac:dyDescent="0.25">
      <c r="A485" s="60" t="s">
        <v>124</v>
      </c>
      <c r="B485" s="60">
        <v>6.3465999999999995E-2</v>
      </c>
      <c r="C485" s="60" t="s">
        <v>125</v>
      </c>
      <c r="D485" s="59"/>
      <c r="E485" s="60" t="s">
        <v>143</v>
      </c>
      <c r="F485" s="60">
        <v>0.50616000000000005</v>
      </c>
      <c r="G485" s="60" t="s">
        <v>144</v>
      </c>
      <c r="H485" s="59"/>
    </row>
    <row r="486" spans="1:8" x14ac:dyDescent="0.25">
      <c r="A486" s="60" t="s">
        <v>126</v>
      </c>
      <c r="B486" s="59"/>
      <c r="C486" s="59"/>
      <c r="D486" s="59"/>
      <c r="E486" s="60" t="s">
        <v>145</v>
      </c>
      <c r="F486" s="60">
        <v>0.57706000000000002</v>
      </c>
      <c r="G486" s="60" t="s">
        <v>144</v>
      </c>
      <c r="H486" s="59"/>
    </row>
    <row r="487" spans="1:8" x14ac:dyDescent="0.25">
      <c r="A487" s="60" t="s">
        <v>127</v>
      </c>
      <c r="B487" s="60">
        <v>6.1306000000000003</v>
      </c>
      <c r="C487" s="60" t="s">
        <v>125</v>
      </c>
      <c r="D487" s="59"/>
      <c r="E487" s="60" t="s">
        <v>146</v>
      </c>
      <c r="F487" s="60">
        <v>0.53359000000000001</v>
      </c>
      <c r="G487" s="60" t="s">
        <v>144</v>
      </c>
      <c r="H487" s="59"/>
    </row>
    <row r="488" spans="1:8" x14ac:dyDescent="0.25">
      <c r="A488" s="60" t="s">
        <v>128</v>
      </c>
      <c r="B488" s="59"/>
      <c r="C488" s="59"/>
      <c r="D488" s="59"/>
      <c r="E488" s="60" t="s">
        <v>147</v>
      </c>
      <c r="F488" s="60">
        <v>0.59523999999999999</v>
      </c>
      <c r="G488" s="60" t="s">
        <v>144</v>
      </c>
      <c r="H488" s="59"/>
    </row>
    <row r="489" spans="1:8" x14ac:dyDescent="0.25">
      <c r="A489" s="60" t="s">
        <v>129</v>
      </c>
      <c r="B489" s="60">
        <v>3.1269000000000002E-4</v>
      </c>
      <c r="C489" s="60" t="s">
        <v>125</v>
      </c>
      <c r="D489" s="59"/>
      <c r="E489" s="59"/>
      <c r="F489" s="59"/>
      <c r="G489" s="59"/>
      <c r="H489" s="59"/>
    </row>
    <row r="490" spans="1:8" x14ac:dyDescent="0.25">
      <c r="A490" s="60" t="s">
        <v>130</v>
      </c>
      <c r="B490" s="59"/>
      <c r="C490" s="59"/>
      <c r="D490" s="59"/>
      <c r="E490" s="59"/>
      <c r="F490" s="59"/>
      <c r="G490" s="59"/>
      <c r="H490" s="59"/>
    </row>
    <row r="491" spans="1:8" x14ac:dyDescent="0.25">
      <c r="A491" s="60" t="s">
        <v>131</v>
      </c>
      <c r="B491" s="60">
        <v>4.1367000000000003</v>
      </c>
      <c r="C491" s="60" t="s">
        <v>125</v>
      </c>
      <c r="D491" s="59"/>
      <c r="E491" s="59"/>
      <c r="F491" s="59"/>
      <c r="G491" s="59"/>
      <c r="H491" s="59"/>
    </row>
    <row r="492" spans="1:8" x14ac:dyDescent="0.25">
      <c r="A492" s="60" t="s">
        <v>132</v>
      </c>
      <c r="B492" s="59"/>
      <c r="C492" s="59"/>
      <c r="D492" s="59"/>
      <c r="E492" s="59"/>
      <c r="F492" s="59"/>
      <c r="G492" s="59"/>
      <c r="H492" s="59"/>
    </row>
    <row r="493" spans="1:8" x14ac:dyDescent="0.25">
      <c r="A493" s="60" t="s">
        <v>133</v>
      </c>
      <c r="B493" s="61">
        <v>4.3619999999999999E-5</v>
      </c>
      <c r="C493" s="60" t="s">
        <v>125</v>
      </c>
      <c r="D493" s="59"/>
      <c r="E493" s="59"/>
      <c r="F493" s="59"/>
      <c r="G493" s="59"/>
      <c r="H493" s="59"/>
    </row>
    <row r="494" spans="1:8" x14ac:dyDescent="0.25">
      <c r="A494" s="60" t="s">
        <v>134</v>
      </c>
      <c r="B494" s="59"/>
      <c r="C494" s="59"/>
      <c r="D494" s="59"/>
      <c r="E494" s="59"/>
      <c r="F494" s="59"/>
      <c r="G494" s="59"/>
      <c r="H494" s="59"/>
    </row>
    <row r="495" spans="1:8" x14ac:dyDescent="0.25">
      <c r="A495" s="60" t="s">
        <v>135</v>
      </c>
      <c r="B495" s="61">
        <v>2.5173000000000001E-5</v>
      </c>
      <c r="C495" s="60" t="s">
        <v>125</v>
      </c>
      <c r="D495" s="59"/>
      <c r="E495" s="59"/>
      <c r="F495" s="59"/>
      <c r="G495" s="59"/>
      <c r="H495" s="59"/>
    </row>
    <row r="496" spans="1:8" x14ac:dyDescent="0.25">
      <c r="A496" s="60" t="s">
        <v>136</v>
      </c>
      <c r="B496" s="59"/>
      <c r="C496" s="59"/>
      <c r="D496" s="59"/>
      <c r="E496" s="59"/>
      <c r="F496" s="59"/>
      <c r="G496" s="59"/>
      <c r="H496" s="59"/>
    </row>
    <row r="497" spans="1:8" x14ac:dyDescent="0.25">
      <c r="A497" s="60" t="s">
        <v>137</v>
      </c>
      <c r="B497" s="60">
        <v>5.5500000000000001E-2</v>
      </c>
      <c r="C497" s="60" t="s">
        <v>125</v>
      </c>
      <c r="D497" s="59"/>
      <c r="E497" s="59"/>
      <c r="F497" s="59"/>
      <c r="G497" s="59"/>
      <c r="H497" s="59"/>
    </row>
    <row r="498" spans="1:8" x14ac:dyDescent="0.25">
      <c r="A498" s="60" t="s">
        <v>138</v>
      </c>
      <c r="B498" s="59"/>
      <c r="C498" s="59"/>
      <c r="D498" s="59"/>
      <c r="E498" s="59"/>
      <c r="F498" s="59"/>
      <c r="G498" s="59"/>
      <c r="H498" s="59"/>
    </row>
    <row r="499" spans="1:8" x14ac:dyDescent="0.25">
      <c r="A499" s="60" t="s">
        <v>139</v>
      </c>
      <c r="B499" s="60">
        <v>0.13355</v>
      </c>
      <c r="C499" s="60" t="s">
        <v>125</v>
      </c>
      <c r="D499" s="59"/>
      <c r="E499" s="59"/>
      <c r="F499" s="59"/>
      <c r="G499" s="59"/>
      <c r="H499" s="59"/>
    </row>
    <row r="500" spans="1:8" ht="15.75" x14ac:dyDescent="0.3">
      <c r="A500" s="66" t="s">
        <v>176</v>
      </c>
      <c r="B500" s="66" t="s">
        <v>177</v>
      </c>
      <c r="C500" s="59"/>
      <c r="D500" s="59"/>
      <c r="E500" s="59"/>
      <c r="F500" s="59"/>
      <c r="G500" s="59"/>
      <c r="H500" s="59" t="s">
        <v>207</v>
      </c>
    </row>
    <row r="501" spans="1:8" ht="15" customHeight="1" x14ac:dyDescent="0.25">
      <c r="A501" s="215" t="s">
        <v>140</v>
      </c>
      <c r="B501" s="215"/>
      <c r="C501" s="215"/>
      <c r="D501" s="59"/>
      <c r="E501" s="215" t="s">
        <v>141</v>
      </c>
      <c r="F501" s="215"/>
      <c r="G501" s="215"/>
      <c r="H501" s="59"/>
    </row>
    <row r="502" spans="1:8" x14ac:dyDescent="0.25">
      <c r="A502" s="60" t="s">
        <v>123</v>
      </c>
      <c r="B502" s="59"/>
      <c r="C502" s="59"/>
      <c r="D502" s="59"/>
      <c r="E502" s="60" t="s">
        <v>142</v>
      </c>
      <c r="F502" s="59"/>
      <c r="G502" s="59"/>
      <c r="H502" s="59"/>
    </row>
    <row r="503" spans="1:8" x14ac:dyDescent="0.25">
      <c r="A503" s="60" t="s">
        <v>124</v>
      </c>
      <c r="B503" s="60">
        <v>2.4091999999999999E-2</v>
      </c>
      <c r="C503" s="60" t="s">
        <v>125</v>
      </c>
      <c r="D503" s="59"/>
      <c r="E503" s="60" t="s">
        <v>143</v>
      </c>
      <c r="F503" s="60">
        <v>0.78749999999999998</v>
      </c>
      <c r="G503" s="60" t="s">
        <v>144</v>
      </c>
      <c r="H503" s="59"/>
    </row>
    <row r="504" spans="1:8" x14ac:dyDescent="0.25">
      <c r="A504" s="60" t="s">
        <v>126</v>
      </c>
      <c r="B504" s="59"/>
      <c r="C504" s="59"/>
      <c r="D504" s="59"/>
      <c r="E504" s="60" t="s">
        <v>145</v>
      </c>
      <c r="F504" s="60">
        <v>0.83372999999999997</v>
      </c>
      <c r="G504" s="60" t="s">
        <v>144</v>
      </c>
      <c r="H504" s="59"/>
    </row>
    <row r="505" spans="1:8" x14ac:dyDescent="0.25">
      <c r="A505" s="60" t="s">
        <v>127</v>
      </c>
      <c r="B505" s="60">
        <v>11.029</v>
      </c>
      <c r="C505" s="60" t="s">
        <v>125</v>
      </c>
      <c r="D505" s="59"/>
      <c r="E505" s="60" t="s">
        <v>146</v>
      </c>
      <c r="F505" s="60">
        <v>0.80571000000000004</v>
      </c>
      <c r="G505" s="60" t="s">
        <v>144</v>
      </c>
      <c r="H505" s="59"/>
    </row>
    <row r="506" spans="1:8" x14ac:dyDescent="0.25">
      <c r="A506" s="60" t="s">
        <v>128</v>
      </c>
      <c r="B506" s="59"/>
      <c r="C506" s="59"/>
      <c r="D506" s="59"/>
      <c r="E506" s="60" t="s">
        <v>147</v>
      </c>
      <c r="F506" s="60">
        <v>0.84533999999999998</v>
      </c>
      <c r="G506" s="60" t="s">
        <v>144</v>
      </c>
      <c r="H506" s="59"/>
    </row>
    <row r="507" spans="1:8" x14ac:dyDescent="0.25">
      <c r="A507" s="60" t="s">
        <v>129</v>
      </c>
      <c r="B507" s="60">
        <v>5.1024999999999996E-4</v>
      </c>
      <c r="C507" s="60" t="s">
        <v>125</v>
      </c>
      <c r="D507" s="59"/>
      <c r="E507" s="59"/>
      <c r="F507" s="59"/>
      <c r="G507" s="59"/>
      <c r="H507" s="59"/>
    </row>
    <row r="508" spans="1:8" x14ac:dyDescent="0.25">
      <c r="A508" s="60" t="s">
        <v>130</v>
      </c>
      <c r="B508" s="59"/>
      <c r="C508" s="59"/>
      <c r="D508" s="59"/>
      <c r="E508" s="59"/>
      <c r="F508" s="59"/>
      <c r="G508" s="59"/>
      <c r="H508" s="59"/>
    </row>
    <row r="509" spans="1:8" x14ac:dyDescent="0.25">
      <c r="A509" s="60" t="s">
        <v>131</v>
      </c>
      <c r="B509" s="60">
        <v>2.4320000000000001E-2</v>
      </c>
      <c r="C509" s="60" t="s">
        <v>125</v>
      </c>
      <c r="D509" s="59"/>
      <c r="E509" s="59"/>
      <c r="F509" s="59"/>
      <c r="G509" s="59"/>
      <c r="H509" s="59"/>
    </row>
    <row r="510" spans="1:8" x14ac:dyDescent="0.25">
      <c r="A510" s="60" t="s">
        <v>132</v>
      </c>
      <c r="B510" s="59"/>
      <c r="C510" s="59"/>
      <c r="D510" s="59"/>
      <c r="E510" s="59"/>
      <c r="F510" s="59"/>
      <c r="G510" s="59"/>
      <c r="H510" s="59"/>
    </row>
    <row r="511" spans="1:8" x14ac:dyDescent="0.25">
      <c r="A511" s="60" t="s">
        <v>133</v>
      </c>
      <c r="B511" s="60">
        <v>2.5494E-4</v>
      </c>
      <c r="C511" s="60" t="s">
        <v>125</v>
      </c>
      <c r="D511" s="59"/>
      <c r="E511" s="59"/>
      <c r="F511" s="59"/>
      <c r="G511" s="59"/>
      <c r="H511" s="59"/>
    </row>
    <row r="512" spans="1:8" x14ac:dyDescent="0.25">
      <c r="A512" s="60" t="s">
        <v>134</v>
      </c>
      <c r="B512" s="59"/>
      <c r="C512" s="59"/>
      <c r="D512" s="59"/>
      <c r="E512" s="59"/>
      <c r="F512" s="59"/>
      <c r="G512" s="59"/>
      <c r="H512" s="59"/>
    </row>
    <row r="513" spans="1:8" x14ac:dyDescent="0.25">
      <c r="A513" s="60" t="s">
        <v>135</v>
      </c>
      <c r="B513" s="61">
        <v>7.8746999999999997E-5</v>
      </c>
      <c r="C513" s="60" t="s">
        <v>125</v>
      </c>
      <c r="D513" s="59"/>
      <c r="E513" s="59"/>
      <c r="F513" s="59"/>
      <c r="G513" s="59"/>
      <c r="H513" s="59"/>
    </row>
    <row r="514" spans="1:8" x14ac:dyDescent="0.25">
      <c r="A514" s="60" t="s">
        <v>136</v>
      </c>
      <c r="B514" s="59"/>
      <c r="C514" s="59"/>
      <c r="D514" s="59"/>
      <c r="E514" s="59"/>
      <c r="F514" s="59"/>
      <c r="G514" s="59"/>
      <c r="H514" s="59"/>
    </row>
    <row r="515" spans="1:8" x14ac:dyDescent="0.25">
      <c r="A515" s="60" t="s">
        <v>137</v>
      </c>
      <c r="B515" s="60">
        <v>1.6469999999999999E-2</v>
      </c>
      <c r="C515" s="60" t="s">
        <v>125</v>
      </c>
      <c r="D515" s="59"/>
      <c r="E515" s="59"/>
      <c r="F515" s="59"/>
      <c r="G515" s="59"/>
      <c r="H515" s="59"/>
    </row>
    <row r="516" spans="1:8" x14ac:dyDescent="0.25">
      <c r="A516" s="60" t="s">
        <v>138</v>
      </c>
      <c r="B516" s="59"/>
      <c r="C516" s="59"/>
      <c r="D516" s="59"/>
      <c r="E516" s="59"/>
      <c r="F516" s="59"/>
      <c r="G516" s="59"/>
      <c r="H516" s="59"/>
    </row>
    <row r="517" spans="1:8" x14ac:dyDescent="0.25">
      <c r="A517" s="60" t="s">
        <v>139</v>
      </c>
      <c r="B517" s="60">
        <v>3.6851000000000002E-2</v>
      </c>
      <c r="C517" s="60" t="s">
        <v>125</v>
      </c>
      <c r="D517" s="59"/>
      <c r="E517" s="59"/>
      <c r="F517" s="59"/>
      <c r="G517" s="59"/>
      <c r="H517" s="59"/>
    </row>
    <row r="518" spans="1:8" ht="15.75" x14ac:dyDescent="0.3">
      <c r="A518" s="66" t="s">
        <v>165</v>
      </c>
      <c r="B518" s="66" t="s">
        <v>170</v>
      </c>
      <c r="C518" s="59"/>
      <c r="D518" s="59"/>
      <c r="E518" s="59"/>
      <c r="F518" s="59"/>
      <c r="G518" s="59"/>
      <c r="H518" s="59" t="s">
        <v>208</v>
      </c>
    </row>
    <row r="519" spans="1:8" ht="15" customHeight="1" x14ac:dyDescent="0.25">
      <c r="A519" s="215" t="s">
        <v>140</v>
      </c>
      <c r="B519" s="215"/>
      <c r="C519" s="215"/>
      <c r="D519" s="59"/>
      <c r="E519" s="215" t="s">
        <v>141</v>
      </c>
      <c r="F519" s="215"/>
      <c r="G519" s="215"/>
      <c r="H519" s="59"/>
    </row>
    <row r="520" spans="1:8" x14ac:dyDescent="0.25">
      <c r="A520" s="60" t="s">
        <v>123</v>
      </c>
      <c r="B520" s="59"/>
      <c r="C520" s="59"/>
      <c r="D520" s="59"/>
      <c r="E520" s="60" t="s">
        <v>142</v>
      </c>
      <c r="F520" s="59"/>
      <c r="G520" s="59"/>
      <c r="H520" s="59"/>
    </row>
    <row r="521" spans="1:8" x14ac:dyDescent="0.25">
      <c r="A521" s="60" t="s">
        <v>124</v>
      </c>
      <c r="B521" s="60">
        <v>0.32396999999999998</v>
      </c>
      <c r="C521" s="60" t="s">
        <v>125</v>
      </c>
      <c r="D521" s="59"/>
      <c r="E521" s="60" t="s">
        <v>143</v>
      </c>
      <c r="F521" s="60">
        <v>0.18725</v>
      </c>
      <c r="G521" s="60" t="s">
        <v>144</v>
      </c>
      <c r="H521" s="59"/>
    </row>
    <row r="522" spans="1:8" x14ac:dyDescent="0.25">
      <c r="A522" s="60" t="s">
        <v>126</v>
      </c>
      <c r="B522" s="59"/>
      <c r="C522" s="59"/>
      <c r="D522" s="59"/>
      <c r="E522" s="60" t="s">
        <v>145</v>
      </c>
      <c r="F522" s="60">
        <v>0.23649999999999999</v>
      </c>
      <c r="G522" s="60" t="s">
        <v>144</v>
      </c>
      <c r="H522" s="59"/>
    </row>
    <row r="523" spans="1:8" x14ac:dyDescent="0.25">
      <c r="A523" s="60" t="s">
        <v>127</v>
      </c>
      <c r="B523" s="60">
        <v>3.2999000000000001</v>
      </c>
      <c r="C523" s="60" t="s">
        <v>125</v>
      </c>
      <c r="D523" s="59"/>
      <c r="E523" s="60" t="s">
        <v>146</v>
      </c>
      <c r="F523" s="60">
        <v>0.20627999999999999</v>
      </c>
      <c r="G523" s="60" t="s">
        <v>144</v>
      </c>
      <c r="H523" s="59"/>
    </row>
    <row r="524" spans="1:8" x14ac:dyDescent="0.25">
      <c r="A524" s="60" t="s">
        <v>128</v>
      </c>
      <c r="B524" s="59"/>
      <c r="C524" s="59"/>
      <c r="D524" s="59"/>
      <c r="E524" s="60" t="s">
        <v>147</v>
      </c>
      <c r="F524" s="60">
        <v>0.24911</v>
      </c>
      <c r="G524" s="60" t="s">
        <v>144</v>
      </c>
      <c r="H524" s="59"/>
    </row>
    <row r="525" spans="1:8" x14ac:dyDescent="0.25">
      <c r="A525" s="60" t="s">
        <v>129</v>
      </c>
      <c r="B525" s="60">
        <v>1.7668999999999999E-4</v>
      </c>
      <c r="C525" s="60" t="s">
        <v>125</v>
      </c>
      <c r="D525" s="59"/>
      <c r="E525" s="59"/>
      <c r="F525" s="59"/>
      <c r="G525" s="59"/>
      <c r="H525" s="59"/>
    </row>
    <row r="526" spans="1:8" x14ac:dyDescent="0.25">
      <c r="A526" s="60" t="s">
        <v>130</v>
      </c>
      <c r="B526" s="59"/>
      <c r="C526" s="59"/>
      <c r="D526" s="59"/>
      <c r="E526" s="59"/>
      <c r="F526" s="59"/>
      <c r="G526" s="59"/>
      <c r="H526" s="59"/>
    </row>
    <row r="527" spans="1:8" x14ac:dyDescent="0.25">
      <c r="A527" s="60" t="s">
        <v>131</v>
      </c>
      <c r="B527" s="60">
        <v>5.0308000000000002</v>
      </c>
      <c r="C527" s="60" t="s">
        <v>125</v>
      </c>
      <c r="D527" s="59"/>
      <c r="E527" s="59"/>
      <c r="F527" s="59"/>
      <c r="G527" s="59"/>
      <c r="H527" s="59"/>
    </row>
    <row r="528" spans="1:8" x14ac:dyDescent="0.25">
      <c r="A528" s="60" t="s">
        <v>132</v>
      </c>
      <c r="B528" s="59"/>
      <c r="C528" s="59"/>
      <c r="D528" s="59"/>
      <c r="E528" s="59"/>
      <c r="F528" s="59"/>
      <c r="G528" s="59"/>
      <c r="H528" s="59"/>
    </row>
    <row r="529" spans="1:8" x14ac:dyDescent="0.25">
      <c r="A529" s="60" t="s">
        <v>133</v>
      </c>
      <c r="B529" s="61">
        <v>3.4755000000000002E-5</v>
      </c>
      <c r="C529" s="60" t="s">
        <v>125</v>
      </c>
      <c r="D529" s="59"/>
      <c r="E529" s="59"/>
      <c r="F529" s="59"/>
      <c r="G529" s="59"/>
      <c r="H529" s="59"/>
    </row>
    <row r="530" spans="1:8" x14ac:dyDescent="0.25">
      <c r="A530" s="60" t="s">
        <v>134</v>
      </c>
      <c r="B530" s="59"/>
      <c r="C530" s="59"/>
      <c r="D530" s="59"/>
      <c r="E530" s="59"/>
      <c r="F530" s="59"/>
      <c r="G530" s="59"/>
      <c r="H530" s="59"/>
    </row>
    <row r="531" spans="1:8" x14ac:dyDescent="0.25">
      <c r="A531" s="60" t="s">
        <v>135</v>
      </c>
      <c r="B531" s="61">
        <v>2.5164000000000002E-5</v>
      </c>
      <c r="C531" s="60" t="s">
        <v>125</v>
      </c>
      <c r="D531" s="59"/>
      <c r="E531" s="59"/>
      <c r="F531" s="59"/>
      <c r="G531" s="59"/>
      <c r="H531" s="59"/>
    </row>
    <row r="532" spans="1:8" x14ac:dyDescent="0.25">
      <c r="A532" s="60" t="s">
        <v>136</v>
      </c>
      <c r="B532" s="59"/>
      <c r="C532" s="59"/>
      <c r="D532" s="59"/>
      <c r="E532" s="59"/>
      <c r="F532" s="59"/>
      <c r="G532" s="59"/>
      <c r="H532" s="59"/>
    </row>
    <row r="533" spans="1:8" x14ac:dyDescent="0.25">
      <c r="A533" s="60" t="s">
        <v>137</v>
      </c>
      <c r="B533" s="60">
        <v>0.71186000000000005</v>
      </c>
      <c r="C533" s="60" t="s">
        <v>125</v>
      </c>
      <c r="D533" s="59"/>
      <c r="E533" s="59"/>
      <c r="F533" s="59"/>
      <c r="G533" s="59"/>
      <c r="H533" s="59"/>
    </row>
    <row r="534" spans="1:8" x14ac:dyDescent="0.25">
      <c r="A534" s="60" t="s">
        <v>138</v>
      </c>
      <c r="B534" s="59"/>
      <c r="C534" s="59"/>
      <c r="D534" s="59"/>
      <c r="E534" s="59"/>
      <c r="F534" s="59"/>
      <c r="G534" s="59"/>
      <c r="H534" s="59"/>
    </row>
    <row r="535" spans="1:8" x14ac:dyDescent="0.25">
      <c r="A535" s="60" t="s">
        <v>139</v>
      </c>
      <c r="B535" s="60">
        <v>0.16063</v>
      </c>
      <c r="C535" s="60" t="s">
        <v>125</v>
      </c>
      <c r="D535" s="59"/>
      <c r="E535" s="59"/>
      <c r="F535" s="59"/>
      <c r="G535" s="59"/>
      <c r="H535" s="59"/>
    </row>
    <row r="536" spans="1:8" ht="15.75" x14ac:dyDescent="0.3">
      <c r="A536" s="66" t="s">
        <v>168</v>
      </c>
      <c r="B536" s="60" t="s">
        <v>169</v>
      </c>
      <c r="C536" s="59"/>
      <c r="D536" s="59"/>
      <c r="E536" s="59"/>
      <c r="F536" s="59"/>
      <c r="G536" s="59"/>
      <c r="H536" s="59" t="s">
        <v>209</v>
      </c>
    </row>
    <row r="537" spans="1:8" ht="15" customHeight="1" x14ac:dyDescent="0.25">
      <c r="A537" s="215" t="s">
        <v>140</v>
      </c>
      <c r="B537" s="215"/>
      <c r="C537" s="215"/>
      <c r="D537" s="59"/>
      <c r="E537" s="215" t="s">
        <v>141</v>
      </c>
      <c r="F537" s="215"/>
      <c r="G537" s="215"/>
      <c r="H537" s="59"/>
    </row>
    <row r="538" spans="1:8" x14ac:dyDescent="0.25">
      <c r="A538" s="60" t="s">
        <v>123</v>
      </c>
      <c r="B538" s="59"/>
      <c r="C538" s="59"/>
      <c r="D538" s="59"/>
      <c r="E538" s="60" t="s">
        <v>142</v>
      </c>
      <c r="F538" s="59"/>
      <c r="G538" s="59"/>
      <c r="H538" s="59"/>
    </row>
    <row r="539" spans="1:8" x14ac:dyDescent="0.25">
      <c r="A539" s="60" t="s">
        <v>124</v>
      </c>
      <c r="B539" s="60">
        <v>0.14643999999999999</v>
      </c>
      <c r="C539" s="60" t="s">
        <v>125</v>
      </c>
      <c r="D539" s="59"/>
      <c r="E539" s="60" t="s">
        <v>143</v>
      </c>
      <c r="F539" s="60">
        <v>0.54900000000000004</v>
      </c>
      <c r="G539" s="60" t="s">
        <v>144</v>
      </c>
      <c r="H539" s="59"/>
    </row>
    <row r="540" spans="1:8" x14ac:dyDescent="0.25">
      <c r="A540" s="60" t="s">
        <v>126</v>
      </c>
      <c r="B540" s="59"/>
      <c r="C540" s="59"/>
      <c r="D540" s="59"/>
      <c r="E540" s="60" t="s">
        <v>145</v>
      </c>
      <c r="F540" s="60">
        <v>0.60399000000000003</v>
      </c>
      <c r="G540" s="60" t="s">
        <v>144</v>
      </c>
      <c r="H540" s="59"/>
    </row>
    <row r="541" spans="1:8" x14ac:dyDescent="0.25">
      <c r="A541" s="60" t="s">
        <v>127</v>
      </c>
      <c r="B541" s="60">
        <v>6.5179</v>
      </c>
      <c r="C541" s="60" t="s">
        <v>125</v>
      </c>
      <c r="D541" s="59"/>
      <c r="E541" s="60" t="s">
        <v>146</v>
      </c>
      <c r="F541" s="60">
        <v>0.57030000000000003</v>
      </c>
      <c r="G541" s="60" t="s">
        <v>144</v>
      </c>
      <c r="H541" s="59"/>
    </row>
    <row r="542" spans="1:8" x14ac:dyDescent="0.25">
      <c r="A542" s="60" t="s">
        <v>128</v>
      </c>
      <c r="B542" s="59"/>
      <c r="C542" s="59"/>
      <c r="D542" s="59"/>
      <c r="E542" s="60" t="s">
        <v>147</v>
      </c>
      <c r="F542" s="60">
        <v>0.61804999999999999</v>
      </c>
      <c r="G542" s="60" t="s">
        <v>144</v>
      </c>
      <c r="H542" s="59"/>
    </row>
    <row r="543" spans="1:8" x14ac:dyDescent="0.25">
      <c r="A543" s="60" t="s">
        <v>129</v>
      </c>
      <c r="B543" s="60">
        <v>4.0588000000000001E-4</v>
      </c>
      <c r="C543" s="60" t="s">
        <v>125</v>
      </c>
      <c r="D543" s="59"/>
      <c r="E543" s="59"/>
      <c r="F543" s="59"/>
      <c r="G543" s="59"/>
      <c r="H543" s="59"/>
    </row>
    <row r="544" spans="1:8" x14ac:dyDescent="0.25">
      <c r="A544" s="60" t="s">
        <v>130</v>
      </c>
      <c r="B544" s="59"/>
      <c r="C544" s="59"/>
      <c r="D544" s="59"/>
      <c r="E544" s="59"/>
      <c r="F544" s="59"/>
      <c r="G544" s="59"/>
      <c r="H544" s="59"/>
    </row>
    <row r="545" spans="1:8" x14ac:dyDescent="0.25">
      <c r="A545" s="60" t="s">
        <v>131</v>
      </c>
      <c r="B545" s="60">
        <v>1.0865</v>
      </c>
      <c r="C545" s="60" t="s">
        <v>125</v>
      </c>
      <c r="D545" s="59"/>
      <c r="E545" s="59"/>
      <c r="F545" s="59"/>
      <c r="G545" s="59"/>
      <c r="H545" s="59"/>
    </row>
    <row r="546" spans="1:8" x14ac:dyDescent="0.25">
      <c r="A546" s="60" t="s">
        <v>132</v>
      </c>
      <c r="B546" s="59"/>
      <c r="C546" s="59"/>
      <c r="D546" s="59"/>
      <c r="E546" s="59"/>
      <c r="F546" s="59"/>
      <c r="G546" s="59"/>
      <c r="H546" s="59"/>
    </row>
    <row r="547" spans="1:8" x14ac:dyDescent="0.25">
      <c r="A547" s="60" t="s">
        <v>133</v>
      </c>
      <c r="B547" s="61">
        <v>4.8860000000000003E-5</v>
      </c>
      <c r="C547" s="60" t="s">
        <v>125</v>
      </c>
      <c r="D547" s="59"/>
      <c r="E547" s="59"/>
      <c r="F547" s="59"/>
      <c r="G547" s="59"/>
      <c r="H547" s="59"/>
    </row>
    <row r="548" spans="1:8" x14ac:dyDescent="0.25">
      <c r="A548" s="60" t="s">
        <v>134</v>
      </c>
      <c r="B548" s="59"/>
      <c r="C548" s="59"/>
      <c r="D548" s="59"/>
      <c r="E548" s="59"/>
      <c r="F548" s="59"/>
      <c r="G548" s="59"/>
      <c r="H548" s="59"/>
    </row>
    <row r="549" spans="1:8" x14ac:dyDescent="0.25">
      <c r="A549" s="60" t="s">
        <v>135</v>
      </c>
      <c r="B549" s="61">
        <v>1.6101000000000001E-5</v>
      </c>
      <c r="C549" s="60" t="s">
        <v>125</v>
      </c>
      <c r="D549" s="59"/>
      <c r="E549" s="59"/>
      <c r="F549" s="59"/>
      <c r="G549" s="59"/>
      <c r="H549" s="59"/>
    </row>
    <row r="550" spans="1:8" x14ac:dyDescent="0.25">
      <c r="A550" s="60" t="s">
        <v>136</v>
      </c>
      <c r="B550" s="59"/>
      <c r="C550" s="59"/>
      <c r="D550" s="59"/>
      <c r="E550" s="59"/>
      <c r="F550" s="59"/>
      <c r="G550" s="59"/>
      <c r="H550" s="59"/>
    </row>
    <row r="551" spans="1:8" x14ac:dyDescent="0.25">
      <c r="A551" s="60" t="s">
        <v>137</v>
      </c>
      <c r="B551" s="60">
        <v>0.33015</v>
      </c>
      <c r="C551" s="60" t="s">
        <v>125</v>
      </c>
      <c r="D551" s="59"/>
      <c r="E551" s="59"/>
      <c r="F551" s="59"/>
      <c r="G551" s="59"/>
      <c r="H551" s="59"/>
    </row>
    <row r="552" spans="1:8" x14ac:dyDescent="0.25">
      <c r="A552" s="60" t="s">
        <v>138</v>
      </c>
      <c r="B552" s="59"/>
      <c r="C552" s="59"/>
      <c r="D552" s="59"/>
      <c r="E552" s="59"/>
      <c r="F552" s="59"/>
      <c r="G552" s="59"/>
      <c r="H552" s="59"/>
    </row>
    <row r="553" spans="1:8" x14ac:dyDescent="0.25">
      <c r="A553" s="60" t="s">
        <v>139</v>
      </c>
      <c r="B553" s="60">
        <v>1.0431999999999999</v>
      </c>
      <c r="C553" s="60" t="s">
        <v>125</v>
      </c>
      <c r="D553" s="59"/>
      <c r="E553" s="59"/>
      <c r="F553" s="59"/>
      <c r="G553" s="59"/>
      <c r="H553" s="59"/>
    </row>
    <row r="554" spans="1:8" ht="15.75" x14ac:dyDescent="0.3">
      <c r="A554" s="59"/>
      <c r="B554" s="66" t="s">
        <v>171</v>
      </c>
      <c r="C554" s="59"/>
      <c r="D554" s="59"/>
      <c r="E554" s="59"/>
      <c r="F554" s="59"/>
      <c r="G554" s="59"/>
      <c r="H554" s="59" t="s">
        <v>210</v>
      </c>
    </row>
    <row r="555" spans="1:8" ht="15" customHeight="1" x14ac:dyDescent="0.25">
      <c r="A555" s="215" t="s">
        <v>140</v>
      </c>
      <c r="B555" s="215"/>
      <c r="C555" s="215"/>
      <c r="D555" s="59"/>
      <c r="E555" s="215" t="s">
        <v>141</v>
      </c>
      <c r="F555" s="215"/>
      <c r="G555" s="215"/>
      <c r="H555" s="59"/>
    </row>
    <row r="556" spans="1:8" x14ac:dyDescent="0.25">
      <c r="A556" s="60" t="s">
        <v>123</v>
      </c>
      <c r="B556" s="59"/>
      <c r="C556" s="59"/>
      <c r="D556" s="59"/>
      <c r="E556" s="60" t="s">
        <v>142</v>
      </c>
      <c r="F556" s="59"/>
      <c r="G556" s="59"/>
      <c r="H556" s="59"/>
    </row>
    <row r="557" spans="1:8" x14ac:dyDescent="0.25">
      <c r="A557" s="60" t="s">
        <v>124</v>
      </c>
      <c r="B557" s="60">
        <v>7.8943999999999993E-3</v>
      </c>
      <c r="C557" s="60" t="s">
        <v>125</v>
      </c>
      <c r="D557" s="59"/>
      <c r="E557" s="60" t="s">
        <v>143</v>
      </c>
      <c r="F557" s="60">
        <v>0.88217999999999996</v>
      </c>
      <c r="G557" s="60" t="s">
        <v>144</v>
      </c>
      <c r="H557" s="59"/>
    </row>
    <row r="558" spans="1:8" x14ac:dyDescent="0.25">
      <c r="A558" s="60" t="s">
        <v>126</v>
      </c>
      <c r="B558" s="59"/>
      <c r="C558" s="59"/>
      <c r="D558" s="59"/>
      <c r="E558" s="60" t="s">
        <v>145</v>
      </c>
      <c r="F558" s="60">
        <v>0.91569</v>
      </c>
      <c r="G558" s="60" t="s">
        <v>144</v>
      </c>
      <c r="H558" s="59"/>
    </row>
    <row r="559" spans="1:8" x14ac:dyDescent="0.25">
      <c r="A559" s="60" t="s">
        <v>127</v>
      </c>
      <c r="B559" s="60">
        <v>11.262</v>
      </c>
      <c r="C559" s="60" t="s">
        <v>125</v>
      </c>
      <c r="D559" s="59"/>
      <c r="E559" s="60" t="s">
        <v>146</v>
      </c>
      <c r="F559" s="60">
        <v>0.89570000000000005</v>
      </c>
      <c r="G559" s="60" t="s">
        <v>144</v>
      </c>
      <c r="H559" s="59"/>
    </row>
    <row r="560" spans="1:8" x14ac:dyDescent="0.25">
      <c r="A560" s="60" t="s">
        <v>128</v>
      </c>
      <c r="B560" s="59"/>
      <c r="C560" s="59"/>
      <c r="D560" s="59"/>
      <c r="E560" s="60" t="s">
        <v>147</v>
      </c>
      <c r="F560" s="60">
        <v>0.92376000000000003</v>
      </c>
      <c r="G560" s="60" t="s">
        <v>144</v>
      </c>
      <c r="H560" s="59"/>
    </row>
    <row r="561" spans="1:8" x14ac:dyDescent="0.25">
      <c r="A561" s="60" t="s">
        <v>129</v>
      </c>
      <c r="B561" s="60">
        <v>3.9207000000000001E-4</v>
      </c>
      <c r="C561" s="60" t="s">
        <v>125</v>
      </c>
      <c r="D561" s="59"/>
      <c r="E561" s="59"/>
      <c r="F561" s="59"/>
      <c r="G561" s="59"/>
      <c r="H561" s="59"/>
    </row>
    <row r="562" spans="1:8" x14ac:dyDescent="0.25">
      <c r="A562" s="60" t="s">
        <v>130</v>
      </c>
      <c r="B562" s="59"/>
      <c r="C562" s="59"/>
      <c r="D562" s="59"/>
      <c r="E562" s="59"/>
      <c r="F562" s="59"/>
      <c r="G562" s="59"/>
      <c r="H562" s="59"/>
    </row>
    <row r="563" spans="1:8" x14ac:dyDescent="0.25">
      <c r="A563" s="60" t="s">
        <v>131</v>
      </c>
      <c r="B563" s="60">
        <v>2.9415E-2</v>
      </c>
      <c r="C563" s="60" t="s">
        <v>125</v>
      </c>
      <c r="D563" s="59"/>
      <c r="E563" s="59"/>
      <c r="F563" s="59"/>
      <c r="G563" s="59"/>
      <c r="H563" s="59"/>
    </row>
    <row r="564" spans="1:8" x14ac:dyDescent="0.25">
      <c r="A564" s="60" t="s">
        <v>132</v>
      </c>
      <c r="B564" s="59"/>
      <c r="C564" s="59"/>
      <c r="D564" s="59"/>
      <c r="E564" s="59"/>
      <c r="F564" s="59"/>
      <c r="G564" s="59"/>
      <c r="H564" s="59"/>
    </row>
    <row r="565" spans="1:8" x14ac:dyDescent="0.25">
      <c r="A565" s="60" t="s">
        <v>133</v>
      </c>
      <c r="B565" s="61">
        <v>4.7135999999999997E-5</v>
      </c>
      <c r="C565" s="60" t="s">
        <v>125</v>
      </c>
      <c r="D565" s="59"/>
      <c r="E565" s="59"/>
      <c r="F565" s="59"/>
      <c r="G565" s="59"/>
      <c r="H565" s="59"/>
    </row>
    <row r="566" spans="1:8" x14ac:dyDescent="0.25">
      <c r="A566" s="60" t="s">
        <v>134</v>
      </c>
      <c r="B566" s="59"/>
      <c r="C566" s="59"/>
      <c r="D566" s="59"/>
      <c r="E566" s="59"/>
      <c r="F566" s="59"/>
      <c r="G566" s="59"/>
      <c r="H566" s="59"/>
    </row>
    <row r="567" spans="1:8" x14ac:dyDescent="0.25">
      <c r="A567" s="60" t="s">
        <v>135</v>
      </c>
      <c r="B567" s="60">
        <v>1.7217999999999999E-4</v>
      </c>
      <c r="C567" s="60" t="s">
        <v>125</v>
      </c>
      <c r="D567" s="59"/>
      <c r="E567" s="59"/>
      <c r="F567" s="59"/>
      <c r="G567" s="59"/>
      <c r="H567" s="59"/>
    </row>
    <row r="568" spans="1:8" x14ac:dyDescent="0.25">
      <c r="A568" s="60" t="s">
        <v>136</v>
      </c>
      <c r="B568" s="59"/>
      <c r="C568" s="59"/>
      <c r="D568" s="59"/>
      <c r="E568" s="59"/>
      <c r="F568" s="59"/>
      <c r="G568" s="59"/>
      <c r="H568" s="59"/>
    </row>
    <row r="569" spans="1:8" x14ac:dyDescent="0.25">
      <c r="A569" s="60" t="s">
        <v>137</v>
      </c>
      <c r="B569" s="60">
        <v>6.0627E-2</v>
      </c>
      <c r="C569" s="60" t="s">
        <v>125</v>
      </c>
      <c r="D569" s="59"/>
      <c r="E569" s="59"/>
      <c r="F569" s="59"/>
      <c r="G569" s="59"/>
      <c r="H569" s="59"/>
    </row>
    <row r="570" spans="1:8" x14ac:dyDescent="0.25">
      <c r="A570" s="60" t="s">
        <v>138</v>
      </c>
      <c r="B570" s="59"/>
      <c r="C570" s="59"/>
      <c r="D570" s="59"/>
      <c r="E570" s="59"/>
      <c r="F570" s="59"/>
      <c r="G570" s="59"/>
      <c r="H570" s="59"/>
    </row>
    <row r="571" spans="1:8" x14ac:dyDescent="0.25">
      <c r="A571" s="60" t="s">
        <v>139</v>
      </c>
      <c r="B571" s="60">
        <v>0.24146999999999999</v>
      </c>
      <c r="C571" s="60" t="s">
        <v>125</v>
      </c>
      <c r="D571" s="59"/>
      <c r="E571" s="59"/>
      <c r="F571" s="59"/>
      <c r="G571" s="59"/>
      <c r="H571" s="59"/>
    </row>
    <row r="572" spans="1:8" ht="15.75" x14ac:dyDescent="0.3">
      <c r="A572" s="66" t="s">
        <v>173</v>
      </c>
      <c r="B572" s="60" t="s">
        <v>174</v>
      </c>
      <c r="C572" s="59"/>
      <c r="D572" s="59"/>
      <c r="E572" s="59"/>
      <c r="F572" s="59"/>
      <c r="G572" s="59"/>
      <c r="H572" s="59" t="s">
        <v>211</v>
      </c>
    </row>
    <row r="573" spans="1:8" ht="15" customHeight="1" x14ac:dyDescent="0.25">
      <c r="A573" s="215" t="s">
        <v>140</v>
      </c>
      <c r="B573" s="215"/>
      <c r="C573" s="215"/>
      <c r="D573" s="59"/>
      <c r="E573" s="215" t="s">
        <v>141</v>
      </c>
      <c r="F573" s="215"/>
      <c r="G573" s="215"/>
      <c r="H573" s="59"/>
    </row>
    <row r="574" spans="1:8" x14ac:dyDescent="0.25">
      <c r="A574" s="60" t="s">
        <v>123</v>
      </c>
      <c r="B574" s="59"/>
      <c r="C574" s="59"/>
      <c r="D574" s="59"/>
      <c r="E574" s="60" t="s">
        <v>142</v>
      </c>
      <c r="F574" s="59"/>
      <c r="G574" s="59"/>
      <c r="H574" s="59"/>
    </row>
    <row r="575" spans="1:8" x14ac:dyDescent="0.25">
      <c r="A575" s="60" t="s">
        <v>124</v>
      </c>
      <c r="B575" s="60">
        <v>4.3118999999999996E-3</v>
      </c>
      <c r="C575" s="60" t="s">
        <v>125</v>
      </c>
      <c r="D575" s="59"/>
      <c r="E575" s="60" t="s">
        <v>143</v>
      </c>
      <c r="F575" s="60">
        <v>0.51924999999999999</v>
      </c>
      <c r="G575" s="60" t="s">
        <v>144</v>
      </c>
      <c r="H575" s="59"/>
    </row>
    <row r="576" spans="1:8" x14ac:dyDescent="0.25">
      <c r="A576" s="60" t="s">
        <v>126</v>
      </c>
      <c r="B576" s="59"/>
      <c r="C576" s="59"/>
      <c r="D576" s="59"/>
      <c r="E576" s="60" t="s">
        <v>145</v>
      </c>
      <c r="F576" s="60">
        <v>0.58935999999999999</v>
      </c>
      <c r="G576" s="60" t="s">
        <v>144</v>
      </c>
      <c r="H576" s="59"/>
    </row>
    <row r="577" spans="1:8" x14ac:dyDescent="0.25">
      <c r="A577" s="60" t="s">
        <v>127</v>
      </c>
      <c r="B577" s="60">
        <v>7.3414999999999999</v>
      </c>
      <c r="C577" s="60" t="s">
        <v>125</v>
      </c>
      <c r="D577" s="59"/>
      <c r="E577" s="60" t="s">
        <v>146</v>
      </c>
      <c r="F577" s="60">
        <v>0.54637000000000002</v>
      </c>
      <c r="G577" s="60" t="s">
        <v>144</v>
      </c>
      <c r="H577" s="59"/>
    </row>
    <row r="578" spans="1:8" x14ac:dyDescent="0.25">
      <c r="A578" s="60" t="s">
        <v>128</v>
      </c>
      <c r="B578" s="59"/>
      <c r="C578" s="59"/>
      <c r="D578" s="59"/>
      <c r="E578" s="60" t="s">
        <v>147</v>
      </c>
      <c r="F578" s="60">
        <v>0.60716000000000003</v>
      </c>
      <c r="G578" s="60" t="s">
        <v>144</v>
      </c>
      <c r="H578" s="59"/>
    </row>
    <row r="579" spans="1:8" x14ac:dyDescent="0.25">
      <c r="A579" s="60" t="s">
        <v>129</v>
      </c>
      <c r="B579" s="60">
        <v>2.2141000000000001E-4</v>
      </c>
      <c r="C579" s="60" t="s">
        <v>125</v>
      </c>
      <c r="D579" s="59"/>
      <c r="E579" s="59"/>
      <c r="F579" s="59"/>
      <c r="G579" s="59"/>
      <c r="H579" s="59"/>
    </row>
    <row r="580" spans="1:8" x14ac:dyDescent="0.25">
      <c r="A580" s="60" t="s">
        <v>130</v>
      </c>
      <c r="B580" s="59"/>
      <c r="C580" s="59"/>
      <c r="D580" s="59"/>
      <c r="E580" s="59"/>
      <c r="F580" s="59"/>
      <c r="G580" s="59"/>
      <c r="H580" s="59"/>
    </row>
    <row r="581" spans="1:8" x14ac:dyDescent="0.25">
      <c r="A581" s="60" t="s">
        <v>131</v>
      </c>
      <c r="B581" s="60">
        <v>2.0202999999999999E-2</v>
      </c>
      <c r="C581" s="60" t="s">
        <v>125</v>
      </c>
      <c r="D581" s="59"/>
      <c r="E581" s="59"/>
      <c r="F581" s="59"/>
      <c r="G581" s="59"/>
      <c r="H581" s="59"/>
    </row>
    <row r="582" spans="1:8" x14ac:dyDescent="0.25">
      <c r="A582" s="60" t="s">
        <v>132</v>
      </c>
      <c r="B582" s="59"/>
      <c r="C582" s="59"/>
      <c r="D582" s="59"/>
      <c r="E582" s="59"/>
      <c r="F582" s="59"/>
      <c r="G582" s="59"/>
      <c r="H582" s="59"/>
    </row>
    <row r="583" spans="1:8" x14ac:dyDescent="0.25">
      <c r="A583" s="60" t="s">
        <v>133</v>
      </c>
      <c r="B583" s="61">
        <v>2.8336000000000001E-5</v>
      </c>
      <c r="C583" s="60" t="s">
        <v>125</v>
      </c>
      <c r="D583" s="59"/>
      <c r="E583" s="59"/>
      <c r="F583" s="59"/>
      <c r="G583" s="59"/>
      <c r="H583" s="59"/>
    </row>
    <row r="584" spans="1:8" x14ac:dyDescent="0.25">
      <c r="A584" s="60" t="s">
        <v>134</v>
      </c>
      <c r="B584" s="59"/>
      <c r="C584" s="59"/>
      <c r="D584" s="59"/>
      <c r="E584" s="59"/>
      <c r="F584" s="59"/>
      <c r="G584" s="59"/>
      <c r="H584" s="59"/>
    </row>
    <row r="585" spans="1:8" x14ac:dyDescent="0.25">
      <c r="A585" s="60" t="s">
        <v>135</v>
      </c>
      <c r="B585" s="61">
        <v>4.0849999999999997E-5</v>
      </c>
      <c r="C585" s="60" t="s">
        <v>125</v>
      </c>
      <c r="D585" s="59"/>
      <c r="E585" s="59"/>
      <c r="F585" s="59"/>
      <c r="G585" s="59"/>
      <c r="H585" s="59"/>
    </row>
    <row r="586" spans="1:8" x14ac:dyDescent="0.25">
      <c r="A586" s="60" t="s">
        <v>136</v>
      </c>
      <c r="B586" s="59"/>
      <c r="C586" s="59"/>
      <c r="D586" s="59"/>
      <c r="E586" s="59"/>
      <c r="F586" s="59"/>
      <c r="G586" s="59"/>
      <c r="H586" s="59"/>
    </row>
    <row r="587" spans="1:8" x14ac:dyDescent="0.25">
      <c r="A587" s="60" t="s">
        <v>137</v>
      </c>
      <c r="B587" s="60">
        <v>1.1188</v>
      </c>
      <c r="C587" s="60" t="s">
        <v>125</v>
      </c>
      <c r="D587" s="59"/>
      <c r="E587" s="59"/>
      <c r="F587" s="59"/>
      <c r="G587" s="59"/>
      <c r="H587" s="59"/>
    </row>
    <row r="588" spans="1:8" x14ac:dyDescent="0.25">
      <c r="A588" s="60" t="s">
        <v>138</v>
      </c>
      <c r="B588" s="59"/>
      <c r="C588" s="59"/>
      <c r="D588" s="59"/>
      <c r="E588" s="59"/>
      <c r="F588" s="59"/>
      <c r="G588" s="59"/>
      <c r="H588" s="59"/>
    </row>
    <row r="589" spans="1:8" x14ac:dyDescent="0.25">
      <c r="A589" s="60" t="s">
        <v>139</v>
      </c>
      <c r="B589" s="60">
        <v>7.5160000000000005E-2</v>
      </c>
      <c r="C589" s="60" t="s">
        <v>125</v>
      </c>
      <c r="D589" s="59"/>
      <c r="E589" s="59"/>
      <c r="F589" s="59"/>
      <c r="G589" s="59"/>
      <c r="H589" s="59"/>
    </row>
    <row r="590" spans="1:8" x14ac:dyDescent="0.25">
      <c r="A590" s="59"/>
      <c r="B590" s="59"/>
      <c r="C590" s="59"/>
      <c r="D590" s="59"/>
      <c r="E590" s="59"/>
      <c r="F590" s="59"/>
      <c r="G590" s="59"/>
      <c r="H590" s="59"/>
    </row>
    <row r="591" spans="1:8" x14ac:dyDescent="0.25">
      <c r="A591" s="59"/>
      <c r="B591" s="59"/>
      <c r="C591" s="59"/>
      <c r="D591" s="59"/>
      <c r="E591" s="59"/>
      <c r="F591" s="59"/>
      <c r="G591" s="59"/>
      <c r="H591" s="59"/>
    </row>
    <row r="592" spans="1:8" s="68" customFormat="1" x14ac:dyDescent="0.25">
      <c r="A592" s="69"/>
      <c r="B592" s="69"/>
      <c r="C592" s="69"/>
      <c r="D592" s="69"/>
      <c r="E592" s="69"/>
      <c r="F592" s="69"/>
      <c r="G592" s="69"/>
      <c r="H592" s="69"/>
    </row>
    <row r="593" spans="1:8" x14ac:dyDescent="0.25">
      <c r="A593" s="59"/>
      <c r="B593" s="59"/>
      <c r="C593" s="59"/>
      <c r="D593" s="59"/>
      <c r="E593" s="59"/>
      <c r="F593" s="59"/>
      <c r="G593" s="59"/>
    </row>
    <row r="594" spans="1:8" ht="15.75" x14ac:dyDescent="0.3">
      <c r="A594" s="58" t="s">
        <v>194</v>
      </c>
      <c r="B594" s="59"/>
      <c r="C594" s="59"/>
      <c r="D594" s="59"/>
      <c r="E594" s="59"/>
      <c r="F594" s="59"/>
      <c r="G594" s="59"/>
    </row>
    <row r="595" spans="1:8" ht="15.75" x14ac:dyDescent="0.3">
      <c r="A595" s="59"/>
      <c r="B595" s="58" t="s">
        <v>189</v>
      </c>
      <c r="C595" s="59"/>
      <c r="D595" s="59"/>
      <c r="E595" s="59"/>
      <c r="F595" s="59"/>
      <c r="G595" s="59"/>
    </row>
    <row r="596" spans="1:8" ht="15" customHeight="1" x14ac:dyDescent="0.25">
      <c r="A596" s="215" t="s">
        <v>140</v>
      </c>
      <c r="B596" s="215"/>
      <c r="C596" s="215"/>
      <c r="D596" s="59"/>
      <c r="E596" s="215" t="s">
        <v>141</v>
      </c>
      <c r="F596" s="215"/>
      <c r="G596" s="215"/>
      <c r="H596" t="s">
        <v>212</v>
      </c>
    </row>
    <row r="597" spans="1:8" x14ac:dyDescent="0.25">
      <c r="A597" s="60" t="s">
        <v>123</v>
      </c>
      <c r="B597" s="59"/>
      <c r="C597" s="59"/>
      <c r="D597" s="59"/>
      <c r="E597" s="60" t="s">
        <v>142</v>
      </c>
      <c r="F597" s="59"/>
      <c r="G597" s="59"/>
    </row>
    <row r="598" spans="1:8" x14ac:dyDescent="0.25">
      <c r="A598" s="60" t="s">
        <v>124</v>
      </c>
      <c r="B598" s="60">
        <v>0.16669999999999999</v>
      </c>
      <c r="C598" s="60" t="s">
        <v>125</v>
      </c>
      <c r="D598" s="59"/>
      <c r="E598" s="60" t="s">
        <v>143</v>
      </c>
      <c r="F598" s="60">
        <v>0.40251999999999999</v>
      </c>
      <c r="G598" s="60" t="s">
        <v>144</v>
      </c>
    </row>
    <row r="599" spans="1:8" x14ac:dyDescent="0.25">
      <c r="A599" s="60" t="s">
        <v>126</v>
      </c>
      <c r="B599" s="59"/>
      <c r="C599" s="59"/>
      <c r="D599" s="59"/>
      <c r="E599" s="60" t="s">
        <v>145</v>
      </c>
      <c r="F599" s="60">
        <v>0.45627000000000001</v>
      </c>
      <c r="G599" s="60" t="s">
        <v>144</v>
      </c>
    </row>
    <row r="600" spans="1:8" x14ac:dyDescent="0.25">
      <c r="A600" s="60" t="s">
        <v>127</v>
      </c>
      <c r="B600" s="60">
        <v>5.3822999999999999</v>
      </c>
      <c r="C600" s="60" t="s">
        <v>125</v>
      </c>
      <c r="D600" s="59"/>
      <c r="E600" s="60" t="s">
        <v>146</v>
      </c>
      <c r="F600" s="60">
        <v>0.42318</v>
      </c>
      <c r="G600" s="60" t="s">
        <v>144</v>
      </c>
    </row>
    <row r="601" spans="1:8" x14ac:dyDescent="0.25">
      <c r="A601" s="60" t="s">
        <v>128</v>
      </c>
      <c r="B601" s="59"/>
      <c r="C601" s="59"/>
      <c r="D601" s="59"/>
      <c r="E601" s="60" t="s">
        <v>147</v>
      </c>
      <c r="F601" s="60">
        <v>0.47014</v>
      </c>
      <c r="G601" s="60" t="s">
        <v>144</v>
      </c>
    </row>
    <row r="602" spans="1:8" x14ac:dyDescent="0.25">
      <c r="A602" s="60" t="s">
        <v>129</v>
      </c>
      <c r="B602" s="60">
        <v>0.16105</v>
      </c>
      <c r="C602" s="60" t="s">
        <v>125</v>
      </c>
      <c r="D602" s="59"/>
      <c r="E602" s="59"/>
      <c r="F602" s="59"/>
      <c r="G602" s="59"/>
    </row>
    <row r="603" spans="1:8" x14ac:dyDescent="0.25">
      <c r="A603" s="60" t="s">
        <v>130</v>
      </c>
      <c r="B603" s="59"/>
      <c r="C603" s="59"/>
      <c r="D603" s="59"/>
      <c r="E603" s="59"/>
      <c r="F603" s="59"/>
      <c r="G603" s="59"/>
    </row>
    <row r="604" spans="1:8" x14ac:dyDescent="0.25">
      <c r="A604" s="60" t="s">
        <v>131</v>
      </c>
      <c r="B604" s="60">
        <v>1.1315999999999999</v>
      </c>
      <c r="C604" s="60" t="s">
        <v>125</v>
      </c>
      <c r="D604" s="59"/>
      <c r="E604" s="59"/>
      <c r="F604" s="59"/>
      <c r="G604" s="59"/>
    </row>
    <row r="605" spans="1:8" x14ac:dyDescent="0.25">
      <c r="A605" s="60" t="s">
        <v>132</v>
      </c>
      <c r="B605" s="59"/>
      <c r="C605" s="59"/>
      <c r="D605" s="59"/>
      <c r="E605" s="59"/>
      <c r="F605" s="59"/>
      <c r="G605" s="59"/>
    </row>
    <row r="606" spans="1:8" x14ac:dyDescent="0.25">
      <c r="A606" s="60" t="s">
        <v>133</v>
      </c>
      <c r="B606" s="61">
        <v>4.3278999999999997E-5</v>
      </c>
      <c r="C606" s="60" t="s">
        <v>125</v>
      </c>
      <c r="D606" s="59"/>
      <c r="E606" s="59"/>
      <c r="F606" s="59"/>
      <c r="G606" s="59"/>
    </row>
    <row r="607" spans="1:8" x14ac:dyDescent="0.25">
      <c r="A607" s="60" t="s">
        <v>134</v>
      </c>
      <c r="B607" s="59"/>
      <c r="C607" s="59"/>
      <c r="D607" s="59"/>
      <c r="E607" s="59"/>
      <c r="F607" s="59"/>
      <c r="G607" s="59"/>
    </row>
    <row r="608" spans="1:8" x14ac:dyDescent="0.25">
      <c r="A608" s="60" t="s">
        <v>135</v>
      </c>
      <c r="B608" s="61">
        <v>2.4173E-5</v>
      </c>
      <c r="C608" s="60" t="s">
        <v>125</v>
      </c>
      <c r="D608" s="59"/>
      <c r="E608" s="59"/>
      <c r="F608" s="59"/>
      <c r="G608" s="59"/>
    </row>
    <row r="609" spans="1:8" x14ac:dyDescent="0.25">
      <c r="A609" s="60" t="s">
        <v>136</v>
      </c>
      <c r="B609" s="59"/>
      <c r="C609" s="59"/>
      <c r="D609" s="59"/>
      <c r="E609" s="59"/>
      <c r="F609" s="59"/>
      <c r="G609" s="59"/>
    </row>
    <row r="610" spans="1:8" x14ac:dyDescent="0.25">
      <c r="A610" s="60" t="s">
        <v>137</v>
      </c>
      <c r="B610" s="60">
        <v>0.97967000000000004</v>
      </c>
      <c r="C610" s="60" t="s">
        <v>125</v>
      </c>
      <c r="D610" s="59"/>
      <c r="E610" s="59"/>
      <c r="F610" s="59"/>
      <c r="G610" s="59"/>
    </row>
    <row r="611" spans="1:8" x14ac:dyDescent="0.25">
      <c r="A611" s="60" t="s">
        <v>138</v>
      </c>
      <c r="B611" s="59"/>
      <c r="C611" s="59"/>
      <c r="D611" s="59"/>
      <c r="E611" s="59"/>
      <c r="F611" s="59"/>
      <c r="G611" s="59"/>
    </row>
    <row r="612" spans="1:8" x14ac:dyDescent="0.25">
      <c r="A612" s="60" t="s">
        <v>139</v>
      </c>
      <c r="B612" s="60">
        <v>0.30885000000000001</v>
      </c>
      <c r="C612" s="60" t="s">
        <v>125</v>
      </c>
      <c r="D612" s="59"/>
      <c r="E612" s="59"/>
      <c r="F612" s="59"/>
      <c r="G612" s="59"/>
    </row>
    <row r="613" spans="1:8" ht="15.75" x14ac:dyDescent="0.3">
      <c r="A613" s="59"/>
      <c r="B613" s="58" t="s">
        <v>186</v>
      </c>
      <c r="C613" s="59"/>
      <c r="D613" s="59"/>
      <c r="E613" s="59"/>
      <c r="F613" s="59"/>
      <c r="G613" s="59"/>
    </row>
    <row r="614" spans="1:8" ht="15" customHeight="1" x14ac:dyDescent="0.25">
      <c r="A614" s="215" t="s">
        <v>140</v>
      </c>
      <c r="B614" s="215"/>
      <c r="C614" s="215"/>
      <c r="D614" s="59"/>
      <c r="E614" s="215" t="s">
        <v>141</v>
      </c>
      <c r="F614" s="215"/>
      <c r="G614" s="215"/>
      <c r="H614" t="s">
        <v>213</v>
      </c>
    </row>
    <row r="615" spans="1:8" x14ac:dyDescent="0.25">
      <c r="A615" s="60" t="s">
        <v>123</v>
      </c>
      <c r="B615" s="59"/>
      <c r="C615" s="59"/>
      <c r="D615" s="59"/>
      <c r="E615" s="60" t="s">
        <v>142</v>
      </c>
      <c r="F615" s="59"/>
      <c r="G615" s="59"/>
    </row>
    <row r="616" spans="1:8" x14ac:dyDescent="0.25">
      <c r="A616" s="60" t="s">
        <v>124</v>
      </c>
      <c r="B616" s="60">
        <v>2.6303E-2</v>
      </c>
      <c r="C616" s="60" t="s">
        <v>125</v>
      </c>
      <c r="D616" s="59"/>
      <c r="E616" s="60" t="s">
        <v>143</v>
      </c>
      <c r="F616" s="60">
        <v>0.47016000000000002</v>
      </c>
      <c r="G616" s="60" t="s">
        <v>144</v>
      </c>
    </row>
    <row r="617" spans="1:8" x14ac:dyDescent="0.25">
      <c r="A617" s="60" t="s">
        <v>126</v>
      </c>
      <c r="B617" s="59"/>
      <c r="C617" s="59"/>
      <c r="D617" s="59"/>
      <c r="E617" s="60" t="s">
        <v>145</v>
      </c>
      <c r="F617" s="60">
        <v>0.53471000000000002</v>
      </c>
      <c r="G617" s="60" t="s">
        <v>144</v>
      </c>
    </row>
    <row r="618" spans="1:8" x14ac:dyDescent="0.25">
      <c r="A618" s="60" t="s">
        <v>127</v>
      </c>
      <c r="B618" s="60">
        <v>6.5060000000000002</v>
      </c>
      <c r="C618" s="60" t="s">
        <v>125</v>
      </c>
      <c r="D618" s="59"/>
      <c r="E618" s="60" t="s">
        <v>146</v>
      </c>
      <c r="F618" s="60">
        <v>0.49492000000000003</v>
      </c>
      <c r="G618" s="60" t="s">
        <v>144</v>
      </c>
    </row>
    <row r="619" spans="1:8" x14ac:dyDescent="0.25">
      <c r="A619" s="60" t="s">
        <v>128</v>
      </c>
      <c r="B619" s="59"/>
      <c r="C619" s="59"/>
      <c r="D619" s="59"/>
      <c r="E619" s="60" t="s">
        <v>147</v>
      </c>
      <c r="F619" s="60">
        <v>0.55132000000000003</v>
      </c>
      <c r="G619" s="60" t="s">
        <v>144</v>
      </c>
    </row>
    <row r="620" spans="1:8" x14ac:dyDescent="0.25">
      <c r="A620" s="60" t="s">
        <v>129</v>
      </c>
      <c r="B620" s="60">
        <v>8.1189000000000001E-4</v>
      </c>
      <c r="C620" s="60" t="s">
        <v>125</v>
      </c>
      <c r="D620" s="59"/>
      <c r="E620" s="59"/>
      <c r="F620" s="59"/>
      <c r="G620" s="59"/>
    </row>
    <row r="621" spans="1:8" x14ac:dyDescent="0.25">
      <c r="A621" s="60" t="s">
        <v>130</v>
      </c>
      <c r="B621" s="59"/>
      <c r="C621" s="59"/>
      <c r="D621" s="59"/>
      <c r="E621" s="59"/>
      <c r="F621" s="59"/>
      <c r="G621" s="59"/>
    </row>
    <row r="622" spans="1:8" x14ac:dyDescent="0.25">
      <c r="A622" s="60" t="s">
        <v>131</v>
      </c>
      <c r="B622" s="60">
        <v>1.4105000000000001</v>
      </c>
      <c r="C622" s="60" t="s">
        <v>125</v>
      </c>
      <c r="D622" s="59"/>
      <c r="E622" s="59"/>
      <c r="F622" s="59"/>
      <c r="G622" s="59"/>
    </row>
    <row r="623" spans="1:8" x14ac:dyDescent="0.25">
      <c r="A623" s="60" t="s">
        <v>132</v>
      </c>
      <c r="B623" s="59"/>
      <c r="C623" s="59"/>
      <c r="D623" s="59"/>
      <c r="E623" s="59"/>
      <c r="F623" s="59"/>
      <c r="G623" s="59"/>
    </row>
    <row r="624" spans="1:8" x14ac:dyDescent="0.25">
      <c r="A624" s="60" t="s">
        <v>133</v>
      </c>
      <c r="B624" s="61">
        <v>3.2576000000000001E-5</v>
      </c>
      <c r="C624" s="60" t="s">
        <v>125</v>
      </c>
      <c r="D624" s="59"/>
      <c r="E624" s="59"/>
      <c r="F624" s="59"/>
      <c r="G624" s="59"/>
    </row>
    <row r="625" spans="1:8" x14ac:dyDescent="0.25">
      <c r="A625" s="60" t="s">
        <v>134</v>
      </c>
      <c r="B625" s="59"/>
      <c r="C625" s="59"/>
      <c r="D625" s="59"/>
      <c r="E625" s="59"/>
      <c r="F625" s="59"/>
      <c r="G625" s="59"/>
    </row>
    <row r="626" spans="1:8" x14ac:dyDescent="0.25">
      <c r="A626" s="60" t="s">
        <v>135</v>
      </c>
      <c r="B626" s="61">
        <v>1.2002E-5</v>
      </c>
      <c r="C626" s="60" t="s">
        <v>125</v>
      </c>
      <c r="D626" s="59"/>
      <c r="E626" s="59"/>
      <c r="F626" s="59"/>
      <c r="G626" s="59"/>
    </row>
    <row r="627" spans="1:8" x14ac:dyDescent="0.25">
      <c r="A627" s="60" t="s">
        <v>136</v>
      </c>
      <c r="B627" s="59"/>
      <c r="C627" s="59"/>
      <c r="D627" s="59"/>
      <c r="E627" s="59"/>
      <c r="F627" s="59"/>
      <c r="G627" s="59"/>
    </row>
    <row r="628" spans="1:8" x14ac:dyDescent="0.25">
      <c r="A628" s="60" t="s">
        <v>137</v>
      </c>
      <c r="B628" s="60">
        <v>2.3119000000000001E-2</v>
      </c>
      <c r="C628" s="60" t="s">
        <v>125</v>
      </c>
      <c r="D628" s="59"/>
      <c r="E628" s="59"/>
      <c r="F628" s="59"/>
      <c r="G628" s="59"/>
    </row>
    <row r="629" spans="1:8" x14ac:dyDescent="0.25">
      <c r="A629" s="60" t="s">
        <v>138</v>
      </c>
      <c r="B629" s="59"/>
      <c r="C629" s="59"/>
      <c r="D629" s="59"/>
      <c r="E629" s="59"/>
      <c r="F629" s="59"/>
      <c r="G629" s="59"/>
    </row>
    <row r="630" spans="1:8" x14ac:dyDescent="0.25">
      <c r="A630" s="60" t="s">
        <v>139</v>
      </c>
      <c r="B630" s="60">
        <v>0.73848999999999998</v>
      </c>
      <c r="C630" s="60" t="s">
        <v>125</v>
      </c>
      <c r="D630" s="59"/>
      <c r="E630" s="59"/>
      <c r="F630" s="59"/>
      <c r="G630" s="59"/>
    </row>
    <row r="631" spans="1:8" ht="15.75" x14ac:dyDescent="0.3">
      <c r="A631" s="59"/>
      <c r="B631" s="58" t="s">
        <v>183</v>
      </c>
      <c r="C631" s="59"/>
      <c r="D631" s="59"/>
      <c r="E631" s="59"/>
      <c r="F631" s="59"/>
      <c r="G631" s="59"/>
      <c r="H631" t="s">
        <v>214</v>
      </c>
    </row>
    <row r="632" spans="1:8" ht="15" customHeight="1" x14ac:dyDescent="0.25">
      <c r="A632" s="215" t="s">
        <v>140</v>
      </c>
      <c r="B632" s="215"/>
      <c r="C632" s="215"/>
      <c r="D632" s="59"/>
      <c r="E632" s="215" t="s">
        <v>141</v>
      </c>
      <c r="F632" s="215"/>
      <c r="G632" s="215"/>
    </row>
    <row r="633" spans="1:8" x14ac:dyDescent="0.25">
      <c r="A633" s="60" t="s">
        <v>123</v>
      </c>
      <c r="B633" s="59"/>
      <c r="C633" s="59"/>
      <c r="D633" s="59"/>
      <c r="E633" s="60" t="s">
        <v>142</v>
      </c>
      <c r="F633" s="59"/>
      <c r="G633" s="59"/>
    </row>
    <row r="634" spans="1:8" x14ac:dyDescent="0.25">
      <c r="A634" s="60" t="s">
        <v>124</v>
      </c>
      <c r="B634" s="60">
        <v>0.35581000000000002</v>
      </c>
      <c r="C634" s="60" t="s">
        <v>125</v>
      </c>
      <c r="D634" s="59"/>
      <c r="E634" s="60" t="s">
        <v>143</v>
      </c>
      <c r="F634" s="60">
        <v>0.51100999999999996</v>
      </c>
      <c r="G634" s="60" t="s">
        <v>144</v>
      </c>
    </row>
    <row r="635" spans="1:8" x14ac:dyDescent="0.25">
      <c r="A635" s="60" t="s">
        <v>126</v>
      </c>
      <c r="B635" s="59"/>
      <c r="C635" s="59"/>
      <c r="D635" s="59"/>
      <c r="E635" s="60" t="s">
        <v>145</v>
      </c>
      <c r="F635" s="60">
        <v>0.59123999999999999</v>
      </c>
      <c r="G635" s="60" t="s">
        <v>144</v>
      </c>
    </row>
    <row r="636" spans="1:8" x14ac:dyDescent="0.25">
      <c r="A636" s="60" t="s">
        <v>127</v>
      </c>
      <c r="B636" s="60">
        <v>7.0781999999999998</v>
      </c>
      <c r="C636" s="60" t="s">
        <v>125</v>
      </c>
      <c r="D636" s="59"/>
      <c r="E636" s="60" t="s">
        <v>146</v>
      </c>
      <c r="F636" s="60">
        <v>0.54183999999999999</v>
      </c>
      <c r="G636" s="60" t="s">
        <v>144</v>
      </c>
    </row>
    <row r="637" spans="1:8" x14ac:dyDescent="0.25">
      <c r="A637" s="60" t="s">
        <v>128</v>
      </c>
      <c r="B637" s="59"/>
      <c r="C637" s="59"/>
      <c r="D637" s="59"/>
      <c r="E637" s="60" t="s">
        <v>147</v>
      </c>
      <c r="F637" s="60">
        <v>0.61189000000000004</v>
      </c>
      <c r="G637" s="60" t="s">
        <v>144</v>
      </c>
    </row>
    <row r="638" spans="1:8" x14ac:dyDescent="0.25">
      <c r="A638" s="60" t="s">
        <v>129</v>
      </c>
      <c r="B638" s="60">
        <v>3.4136000000000002E-4</v>
      </c>
      <c r="C638" s="60" t="s">
        <v>125</v>
      </c>
      <c r="D638" s="59"/>
      <c r="E638" s="59"/>
      <c r="F638" s="59"/>
      <c r="G638" s="59"/>
    </row>
    <row r="639" spans="1:8" x14ac:dyDescent="0.25">
      <c r="A639" s="60" t="s">
        <v>130</v>
      </c>
      <c r="B639" s="59"/>
      <c r="C639" s="59"/>
      <c r="D639" s="59"/>
      <c r="E639" s="59"/>
      <c r="F639" s="59"/>
      <c r="G639" s="59"/>
    </row>
    <row r="640" spans="1:8" x14ac:dyDescent="0.25">
      <c r="A640" s="60" t="s">
        <v>131</v>
      </c>
      <c r="B640" s="60">
        <v>3.3757000000000001</v>
      </c>
      <c r="C640" s="60" t="s">
        <v>125</v>
      </c>
      <c r="D640" s="59"/>
      <c r="E640" s="59"/>
      <c r="F640" s="59"/>
      <c r="G640" s="59"/>
    </row>
    <row r="641" spans="1:8" x14ac:dyDescent="0.25">
      <c r="A641" s="60" t="s">
        <v>132</v>
      </c>
      <c r="B641" s="59"/>
      <c r="C641" s="59"/>
      <c r="D641" s="59"/>
      <c r="E641" s="59"/>
      <c r="F641" s="59"/>
      <c r="G641" s="59"/>
    </row>
    <row r="642" spans="1:8" x14ac:dyDescent="0.25">
      <c r="A642" s="60" t="s">
        <v>133</v>
      </c>
      <c r="B642" s="61">
        <v>5.3959999999999998E-5</v>
      </c>
      <c r="C642" s="60" t="s">
        <v>125</v>
      </c>
      <c r="D642" s="59"/>
      <c r="E642" s="59"/>
      <c r="F642" s="59"/>
      <c r="G642" s="59"/>
    </row>
    <row r="643" spans="1:8" x14ac:dyDescent="0.25">
      <c r="A643" s="60" t="s">
        <v>134</v>
      </c>
      <c r="B643" s="59"/>
      <c r="C643" s="59"/>
      <c r="D643" s="59"/>
      <c r="E643" s="59"/>
      <c r="F643" s="59"/>
      <c r="G643" s="59"/>
    </row>
    <row r="644" spans="1:8" x14ac:dyDescent="0.25">
      <c r="A644" s="60" t="s">
        <v>135</v>
      </c>
      <c r="B644" s="61">
        <v>1.8575000000000001E-5</v>
      </c>
      <c r="C644" s="60" t="s">
        <v>125</v>
      </c>
      <c r="D644" s="59"/>
      <c r="E644" s="59"/>
      <c r="F644" s="59"/>
      <c r="G644" s="59"/>
    </row>
    <row r="645" spans="1:8" x14ac:dyDescent="0.25">
      <c r="A645" s="60" t="s">
        <v>136</v>
      </c>
      <c r="B645" s="59"/>
      <c r="C645" s="59"/>
      <c r="D645" s="59"/>
      <c r="E645" s="59"/>
      <c r="F645" s="59"/>
      <c r="G645" s="59"/>
    </row>
    <row r="646" spans="1:8" x14ac:dyDescent="0.25">
      <c r="A646" s="60" t="s">
        <v>137</v>
      </c>
      <c r="B646" s="60">
        <v>0.14138000000000001</v>
      </c>
      <c r="C646" s="60" t="s">
        <v>125</v>
      </c>
      <c r="D646" s="59"/>
      <c r="E646" s="59"/>
      <c r="F646" s="59"/>
      <c r="G646" s="59"/>
    </row>
    <row r="647" spans="1:8" x14ac:dyDescent="0.25">
      <c r="A647" s="60" t="s">
        <v>138</v>
      </c>
      <c r="B647" s="59"/>
      <c r="C647" s="59"/>
      <c r="D647" s="59"/>
      <c r="E647" s="59"/>
      <c r="F647" s="59"/>
      <c r="G647" s="59"/>
    </row>
    <row r="648" spans="1:8" x14ac:dyDescent="0.25">
      <c r="A648" s="60" t="s">
        <v>139</v>
      </c>
      <c r="B648" s="60">
        <v>1.9991999999999999E-2</v>
      </c>
      <c r="C648" s="60" t="s">
        <v>125</v>
      </c>
      <c r="D648" s="59"/>
      <c r="E648" s="59"/>
      <c r="F648" s="59"/>
      <c r="G648" s="59"/>
    </row>
    <row r="649" spans="1:8" ht="15.75" x14ac:dyDescent="0.3">
      <c r="A649" s="59"/>
      <c r="B649" s="58" t="s">
        <v>180</v>
      </c>
      <c r="C649" s="59"/>
      <c r="D649" s="59"/>
      <c r="E649" s="59"/>
      <c r="F649" s="59"/>
      <c r="G649" s="59"/>
      <c r="H649" t="s">
        <v>215</v>
      </c>
    </row>
    <row r="650" spans="1:8" ht="15" customHeight="1" x14ac:dyDescent="0.25">
      <c r="A650" s="215" t="s">
        <v>140</v>
      </c>
      <c r="B650" s="215"/>
      <c r="C650" s="215"/>
      <c r="D650" s="59"/>
      <c r="E650" s="215" t="s">
        <v>141</v>
      </c>
      <c r="F650" s="215"/>
      <c r="G650" s="215"/>
    </row>
    <row r="651" spans="1:8" x14ac:dyDescent="0.25">
      <c r="A651" s="60" t="s">
        <v>123</v>
      </c>
      <c r="B651" s="59"/>
      <c r="C651" s="59"/>
      <c r="D651" s="59"/>
      <c r="E651" s="60" t="s">
        <v>142</v>
      </c>
      <c r="F651" s="59"/>
      <c r="G651" s="59"/>
    </row>
    <row r="652" spans="1:8" x14ac:dyDescent="0.25">
      <c r="A652" s="60" t="s">
        <v>124</v>
      </c>
      <c r="B652" s="60">
        <v>6.4364000000000005E-2</v>
      </c>
      <c r="C652" s="60" t="s">
        <v>125</v>
      </c>
      <c r="D652" s="59"/>
      <c r="E652" s="60" t="s">
        <v>143</v>
      </c>
      <c r="F652" s="60">
        <v>0.51175000000000004</v>
      </c>
      <c r="G652" s="60" t="s">
        <v>144</v>
      </c>
    </row>
    <row r="653" spans="1:8" x14ac:dyDescent="0.25">
      <c r="A653" s="60" t="s">
        <v>126</v>
      </c>
      <c r="B653" s="59"/>
      <c r="C653" s="59"/>
      <c r="D653" s="59"/>
      <c r="E653" s="60" t="s">
        <v>145</v>
      </c>
      <c r="F653" s="60">
        <v>0.58170999999999995</v>
      </c>
      <c r="G653" s="60" t="s">
        <v>144</v>
      </c>
    </row>
    <row r="654" spans="1:8" x14ac:dyDescent="0.25">
      <c r="A654" s="60" t="s">
        <v>127</v>
      </c>
      <c r="B654" s="60">
        <v>6.1529999999999996</v>
      </c>
      <c r="C654" s="60" t="s">
        <v>125</v>
      </c>
      <c r="D654" s="59"/>
      <c r="E654" s="60" t="s">
        <v>146</v>
      </c>
      <c r="F654" s="60">
        <v>0.53866000000000003</v>
      </c>
      <c r="G654" s="60" t="s">
        <v>144</v>
      </c>
    </row>
    <row r="655" spans="1:8" x14ac:dyDescent="0.25">
      <c r="A655" s="60" t="s">
        <v>128</v>
      </c>
      <c r="B655" s="59"/>
      <c r="C655" s="59"/>
      <c r="D655" s="59"/>
      <c r="E655" s="60" t="s">
        <v>147</v>
      </c>
      <c r="F655" s="60">
        <v>0.59977999999999998</v>
      </c>
      <c r="G655" s="60" t="s">
        <v>144</v>
      </c>
    </row>
    <row r="656" spans="1:8" x14ac:dyDescent="0.25">
      <c r="A656" s="60" t="s">
        <v>129</v>
      </c>
      <c r="B656" s="60">
        <v>3.2057E-4</v>
      </c>
      <c r="C656" s="60" t="s">
        <v>125</v>
      </c>
      <c r="D656" s="59"/>
      <c r="E656" s="59"/>
      <c r="F656" s="59"/>
      <c r="G656" s="59"/>
    </row>
    <row r="657" spans="1:8" x14ac:dyDescent="0.25">
      <c r="A657" s="60" t="s">
        <v>130</v>
      </c>
      <c r="B657" s="59"/>
      <c r="C657" s="59"/>
      <c r="D657" s="59"/>
      <c r="E657" s="59"/>
      <c r="F657" s="59"/>
      <c r="G657" s="59"/>
    </row>
    <row r="658" spans="1:8" x14ac:dyDescent="0.25">
      <c r="A658" s="60" t="s">
        <v>131</v>
      </c>
      <c r="B658" s="60">
        <v>4.1481000000000003</v>
      </c>
      <c r="C658" s="60" t="s">
        <v>125</v>
      </c>
      <c r="D658" s="59"/>
      <c r="E658" s="59"/>
      <c r="F658" s="59"/>
      <c r="G658" s="59"/>
    </row>
    <row r="659" spans="1:8" x14ac:dyDescent="0.25">
      <c r="A659" s="60" t="s">
        <v>132</v>
      </c>
      <c r="B659" s="59"/>
      <c r="C659" s="59"/>
      <c r="D659" s="59"/>
      <c r="E659" s="59"/>
      <c r="F659" s="59"/>
      <c r="G659" s="59"/>
    </row>
    <row r="660" spans="1:8" x14ac:dyDescent="0.25">
      <c r="A660" s="60" t="s">
        <v>133</v>
      </c>
      <c r="B660" s="61">
        <v>4.4870999999999998E-5</v>
      </c>
      <c r="C660" s="60" t="s">
        <v>125</v>
      </c>
      <c r="D660" s="59"/>
      <c r="E660" s="59"/>
      <c r="F660" s="59"/>
      <c r="G660" s="59"/>
    </row>
    <row r="661" spans="1:8" x14ac:dyDescent="0.25">
      <c r="A661" s="60" t="s">
        <v>134</v>
      </c>
      <c r="B661" s="59"/>
      <c r="C661" s="59"/>
      <c r="D661" s="59"/>
      <c r="E661" s="59"/>
      <c r="F661" s="59"/>
      <c r="G661" s="59"/>
    </row>
    <row r="662" spans="1:8" x14ac:dyDescent="0.25">
      <c r="A662" s="60" t="s">
        <v>135</v>
      </c>
      <c r="B662" s="61">
        <v>2.5483E-5</v>
      </c>
      <c r="C662" s="60" t="s">
        <v>125</v>
      </c>
      <c r="D662" s="59"/>
      <c r="E662" s="59"/>
      <c r="F662" s="59"/>
      <c r="G662" s="59"/>
    </row>
    <row r="663" spans="1:8" x14ac:dyDescent="0.25">
      <c r="A663" s="60" t="s">
        <v>136</v>
      </c>
      <c r="B663" s="59"/>
      <c r="C663" s="59"/>
      <c r="D663" s="59"/>
      <c r="E663" s="59"/>
      <c r="F663" s="59"/>
      <c r="G663" s="59"/>
    </row>
    <row r="664" spans="1:8" x14ac:dyDescent="0.25">
      <c r="A664" s="60" t="s">
        <v>137</v>
      </c>
      <c r="B664" s="60">
        <v>5.6561E-2</v>
      </c>
      <c r="C664" s="60" t="s">
        <v>125</v>
      </c>
      <c r="D664" s="59"/>
      <c r="E664" s="59"/>
      <c r="F664" s="59"/>
      <c r="G664" s="59"/>
    </row>
    <row r="665" spans="1:8" x14ac:dyDescent="0.25">
      <c r="A665" s="60" t="s">
        <v>138</v>
      </c>
      <c r="B665" s="59"/>
      <c r="C665" s="59"/>
      <c r="D665" s="59"/>
      <c r="E665" s="59"/>
      <c r="F665" s="59"/>
      <c r="G665" s="59"/>
    </row>
    <row r="666" spans="1:8" x14ac:dyDescent="0.25">
      <c r="A666" s="60" t="s">
        <v>139</v>
      </c>
      <c r="B666" s="60">
        <v>0.13396</v>
      </c>
      <c r="C666" s="60" t="s">
        <v>125</v>
      </c>
      <c r="D666" s="59"/>
      <c r="E666" s="59"/>
      <c r="F666" s="59"/>
      <c r="G666" s="59"/>
    </row>
    <row r="667" spans="1:8" ht="15.75" x14ac:dyDescent="0.3">
      <c r="A667" s="59"/>
      <c r="B667" s="58" t="s">
        <v>177</v>
      </c>
      <c r="C667" s="59"/>
      <c r="D667" s="59"/>
      <c r="E667" s="59"/>
      <c r="F667" s="59"/>
      <c r="G667" s="59"/>
      <c r="H667" t="s">
        <v>216</v>
      </c>
    </row>
    <row r="668" spans="1:8" ht="15" customHeight="1" x14ac:dyDescent="0.25">
      <c r="A668" s="215" t="s">
        <v>140</v>
      </c>
      <c r="B668" s="215"/>
      <c r="C668" s="215"/>
      <c r="D668" s="59"/>
      <c r="E668" s="215" t="s">
        <v>141</v>
      </c>
      <c r="F668" s="215"/>
      <c r="G668" s="215"/>
    </row>
    <row r="669" spans="1:8" x14ac:dyDescent="0.25">
      <c r="A669" s="60" t="s">
        <v>123</v>
      </c>
      <c r="B669" s="59"/>
      <c r="C669" s="59"/>
      <c r="D669" s="59"/>
      <c r="E669" s="60" t="s">
        <v>142</v>
      </c>
      <c r="F669" s="59"/>
      <c r="G669" s="59"/>
    </row>
    <row r="670" spans="1:8" x14ac:dyDescent="0.25">
      <c r="A670" s="60" t="s">
        <v>124</v>
      </c>
      <c r="B670" s="60">
        <v>2.4982000000000001E-2</v>
      </c>
      <c r="C670" s="60" t="s">
        <v>125</v>
      </c>
      <c r="D670" s="59"/>
      <c r="E670" s="60" t="s">
        <v>143</v>
      </c>
      <c r="F670" s="60">
        <v>0.79784999999999995</v>
      </c>
      <c r="G670" s="60" t="s">
        <v>144</v>
      </c>
    </row>
    <row r="671" spans="1:8" x14ac:dyDescent="0.25">
      <c r="A671" s="60" t="s">
        <v>126</v>
      </c>
      <c r="B671" s="59"/>
      <c r="C671" s="59"/>
      <c r="D671" s="59"/>
      <c r="E671" s="60" t="s">
        <v>145</v>
      </c>
      <c r="F671" s="60">
        <v>0.84297</v>
      </c>
      <c r="G671" s="60" t="s">
        <v>144</v>
      </c>
    </row>
    <row r="672" spans="1:8" x14ac:dyDescent="0.25">
      <c r="A672" s="60" t="s">
        <v>127</v>
      </c>
      <c r="B672" s="60">
        <v>11.109</v>
      </c>
      <c r="C672" s="60" t="s">
        <v>125</v>
      </c>
      <c r="D672" s="59"/>
      <c r="E672" s="60" t="s">
        <v>146</v>
      </c>
      <c r="F672" s="60">
        <v>0.81545000000000001</v>
      </c>
      <c r="G672" s="60" t="s">
        <v>144</v>
      </c>
    </row>
    <row r="673" spans="1:8" x14ac:dyDescent="0.25">
      <c r="A673" s="60" t="s">
        <v>128</v>
      </c>
      <c r="B673" s="59"/>
      <c r="C673" s="59"/>
      <c r="D673" s="59"/>
      <c r="E673" s="60" t="s">
        <v>147</v>
      </c>
      <c r="F673" s="60">
        <v>0.85445000000000004</v>
      </c>
      <c r="G673" s="60" t="s">
        <v>144</v>
      </c>
    </row>
    <row r="674" spans="1:8" x14ac:dyDescent="0.25">
      <c r="A674" s="60" t="s">
        <v>129</v>
      </c>
      <c r="B674" s="60">
        <v>5.2063999999999995E-4</v>
      </c>
      <c r="C674" s="60" t="s">
        <v>125</v>
      </c>
      <c r="D674" s="59"/>
      <c r="E674" s="59"/>
      <c r="F674" s="59"/>
      <c r="G674" s="59"/>
    </row>
    <row r="675" spans="1:8" x14ac:dyDescent="0.25">
      <c r="A675" s="60" t="s">
        <v>130</v>
      </c>
      <c r="B675" s="59"/>
      <c r="C675" s="59"/>
      <c r="D675" s="59"/>
      <c r="E675" s="59"/>
      <c r="F675" s="59"/>
      <c r="G675" s="59"/>
    </row>
    <row r="676" spans="1:8" x14ac:dyDescent="0.25">
      <c r="A676" s="60" t="s">
        <v>131</v>
      </c>
      <c r="B676" s="60">
        <v>2.496E-2</v>
      </c>
      <c r="C676" s="60" t="s">
        <v>125</v>
      </c>
      <c r="D676" s="59"/>
      <c r="E676" s="59"/>
      <c r="F676" s="59"/>
      <c r="G676" s="59"/>
    </row>
    <row r="677" spans="1:8" x14ac:dyDescent="0.25">
      <c r="A677" s="60" t="s">
        <v>132</v>
      </c>
      <c r="B677" s="59"/>
      <c r="C677" s="59"/>
      <c r="D677" s="59"/>
      <c r="E677" s="59"/>
      <c r="F677" s="59"/>
      <c r="G677" s="59"/>
    </row>
    <row r="678" spans="1:8" x14ac:dyDescent="0.25">
      <c r="A678" s="60" t="s">
        <v>133</v>
      </c>
      <c r="B678" s="60">
        <v>2.5757999999999998E-4</v>
      </c>
      <c r="C678" s="60" t="s">
        <v>125</v>
      </c>
      <c r="D678" s="59"/>
      <c r="E678" s="59"/>
      <c r="F678" s="59"/>
      <c r="G678" s="59"/>
    </row>
    <row r="679" spans="1:8" x14ac:dyDescent="0.25">
      <c r="A679" s="60" t="s">
        <v>134</v>
      </c>
      <c r="B679" s="59"/>
      <c r="C679" s="59"/>
      <c r="D679" s="59"/>
      <c r="E679" s="59"/>
      <c r="F679" s="59"/>
      <c r="G679" s="59"/>
    </row>
    <row r="680" spans="1:8" x14ac:dyDescent="0.25">
      <c r="A680" s="60" t="s">
        <v>135</v>
      </c>
      <c r="B680" s="61">
        <v>7.9506999999999996E-5</v>
      </c>
      <c r="C680" s="60" t="s">
        <v>125</v>
      </c>
      <c r="D680" s="59"/>
      <c r="E680" s="59"/>
      <c r="F680" s="59"/>
      <c r="G680" s="59"/>
    </row>
    <row r="681" spans="1:8" x14ac:dyDescent="0.25">
      <c r="A681" s="60" t="s">
        <v>136</v>
      </c>
      <c r="B681" s="59"/>
      <c r="C681" s="59"/>
      <c r="D681" s="59"/>
      <c r="E681" s="59"/>
      <c r="F681" s="59"/>
      <c r="G681" s="59"/>
    </row>
    <row r="682" spans="1:8" x14ac:dyDescent="0.25">
      <c r="A682" s="60" t="s">
        <v>137</v>
      </c>
      <c r="B682" s="60">
        <v>1.7492000000000001E-2</v>
      </c>
      <c r="C682" s="60" t="s">
        <v>125</v>
      </c>
      <c r="D682" s="59"/>
      <c r="E682" s="59"/>
      <c r="F682" s="59"/>
      <c r="G682" s="59"/>
    </row>
    <row r="683" spans="1:8" x14ac:dyDescent="0.25">
      <c r="A683" s="60" t="s">
        <v>138</v>
      </c>
      <c r="B683" s="59"/>
      <c r="C683" s="59"/>
      <c r="D683" s="59"/>
      <c r="E683" s="59"/>
      <c r="F683" s="59"/>
      <c r="G683" s="59"/>
    </row>
    <row r="684" spans="1:8" x14ac:dyDescent="0.25">
      <c r="A684" s="60" t="s">
        <v>139</v>
      </c>
      <c r="B684" s="60">
        <v>3.7152999999999999E-2</v>
      </c>
      <c r="C684" s="60" t="s">
        <v>125</v>
      </c>
      <c r="D684" s="59"/>
      <c r="E684" s="59"/>
      <c r="F684" s="59"/>
      <c r="G684" s="59"/>
    </row>
    <row r="685" spans="1:8" ht="15.75" x14ac:dyDescent="0.3">
      <c r="A685" s="59"/>
      <c r="B685" s="58" t="s">
        <v>170</v>
      </c>
      <c r="C685" s="59"/>
      <c r="D685" s="59"/>
      <c r="E685" s="59"/>
      <c r="F685" s="59"/>
      <c r="G685" s="59"/>
      <c r="H685" t="s">
        <v>217</v>
      </c>
    </row>
    <row r="686" spans="1:8" ht="15" customHeight="1" x14ac:dyDescent="0.25">
      <c r="A686" s="215" t="s">
        <v>140</v>
      </c>
      <c r="B686" s="215"/>
      <c r="C686" s="215"/>
      <c r="D686" s="59"/>
      <c r="E686" s="215" t="s">
        <v>141</v>
      </c>
      <c r="F686" s="215"/>
      <c r="G686" s="215"/>
    </row>
    <row r="687" spans="1:8" x14ac:dyDescent="0.25">
      <c r="A687" s="60" t="s">
        <v>123</v>
      </c>
      <c r="B687" s="59"/>
      <c r="C687" s="59"/>
      <c r="D687" s="59"/>
      <c r="E687" s="60" t="s">
        <v>142</v>
      </c>
      <c r="F687" s="59"/>
      <c r="G687" s="59"/>
    </row>
    <row r="688" spans="1:8" x14ac:dyDescent="0.25">
      <c r="A688" s="60" t="s">
        <v>124</v>
      </c>
      <c r="B688" s="60">
        <v>0.32036999999999999</v>
      </c>
      <c r="C688" s="60" t="s">
        <v>125</v>
      </c>
      <c r="D688" s="59"/>
      <c r="E688" s="60" t="s">
        <v>143</v>
      </c>
      <c r="F688" s="60">
        <v>0.18906999999999999</v>
      </c>
      <c r="G688" s="60" t="s">
        <v>144</v>
      </c>
    </row>
    <row r="689" spans="1:8" x14ac:dyDescent="0.25">
      <c r="A689" s="60" t="s">
        <v>126</v>
      </c>
      <c r="B689" s="59"/>
      <c r="C689" s="59"/>
      <c r="D689" s="59"/>
      <c r="E689" s="60" t="s">
        <v>145</v>
      </c>
      <c r="F689" s="60">
        <v>0.23654</v>
      </c>
      <c r="G689" s="60" t="s">
        <v>144</v>
      </c>
    </row>
    <row r="690" spans="1:8" x14ac:dyDescent="0.25">
      <c r="A690" s="60" t="s">
        <v>127</v>
      </c>
      <c r="B690" s="60">
        <v>3.2625999999999999</v>
      </c>
      <c r="C690" s="60" t="s">
        <v>125</v>
      </c>
      <c r="D690" s="59"/>
      <c r="E690" s="60" t="s">
        <v>146</v>
      </c>
      <c r="F690" s="60">
        <v>0.20726</v>
      </c>
      <c r="G690" s="60" t="s">
        <v>144</v>
      </c>
    </row>
    <row r="691" spans="1:8" x14ac:dyDescent="0.25">
      <c r="A691" s="60" t="s">
        <v>128</v>
      </c>
      <c r="B691" s="59"/>
      <c r="C691" s="59"/>
      <c r="D691" s="59"/>
      <c r="E691" s="60" t="s">
        <v>147</v>
      </c>
      <c r="F691" s="60">
        <v>0.24883</v>
      </c>
      <c r="G691" s="60" t="s">
        <v>144</v>
      </c>
    </row>
    <row r="692" spans="1:8" x14ac:dyDescent="0.25">
      <c r="A692" s="60" t="s">
        <v>129</v>
      </c>
      <c r="B692" s="60">
        <v>1.8164E-4</v>
      </c>
      <c r="C692" s="60" t="s">
        <v>125</v>
      </c>
      <c r="D692" s="59"/>
      <c r="E692" s="59"/>
      <c r="F692" s="59"/>
      <c r="G692" s="59"/>
    </row>
    <row r="693" spans="1:8" x14ac:dyDescent="0.25">
      <c r="A693" s="60" t="s">
        <v>130</v>
      </c>
      <c r="B693" s="59"/>
      <c r="C693" s="59"/>
      <c r="D693" s="59"/>
      <c r="E693" s="59"/>
      <c r="F693" s="59"/>
      <c r="G693" s="59"/>
    </row>
    <row r="694" spans="1:8" x14ac:dyDescent="0.25">
      <c r="A694" s="60" t="s">
        <v>131</v>
      </c>
      <c r="B694" s="60">
        <v>4.9640000000000004</v>
      </c>
      <c r="C694" s="60" t="s">
        <v>125</v>
      </c>
      <c r="D694" s="59"/>
      <c r="E694" s="59"/>
      <c r="F694" s="59"/>
      <c r="G694" s="59"/>
    </row>
    <row r="695" spans="1:8" x14ac:dyDescent="0.25">
      <c r="A695" s="60" t="s">
        <v>132</v>
      </c>
      <c r="B695" s="59"/>
      <c r="C695" s="59"/>
      <c r="D695" s="59"/>
      <c r="E695" s="59"/>
      <c r="F695" s="59"/>
      <c r="G695" s="59"/>
    </row>
    <row r="696" spans="1:8" x14ac:dyDescent="0.25">
      <c r="A696" s="60" t="s">
        <v>133</v>
      </c>
      <c r="B696" s="61">
        <v>3.6220000000000002E-5</v>
      </c>
      <c r="C696" s="60" t="s">
        <v>125</v>
      </c>
      <c r="D696" s="59"/>
      <c r="E696" s="59"/>
      <c r="F696" s="59"/>
      <c r="G696" s="59"/>
    </row>
    <row r="697" spans="1:8" x14ac:dyDescent="0.25">
      <c r="A697" s="60" t="s">
        <v>134</v>
      </c>
      <c r="B697" s="59"/>
      <c r="C697" s="59"/>
      <c r="D697" s="59"/>
      <c r="E697" s="59"/>
      <c r="F697" s="59"/>
      <c r="G697" s="59"/>
    </row>
    <row r="698" spans="1:8" x14ac:dyDescent="0.25">
      <c r="A698" s="60" t="s">
        <v>135</v>
      </c>
      <c r="B698" s="61">
        <v>2.51E-5</v>
      </c>
      <c r="C698" s="60" t="s">
        <v>125</v>
      </c>
      <c r="D698" s="59"/>
      <c r="E698" s="59"/>
      <c r="F698" s="59"/>
      <c r="G698" s="59"/>
    </row>
    <row r="699" spans="1:8" x14ac:dyDescent="0.25">
      <c r="A699" s="60" t="s">
        <v>136</v>
      </c>
      <c r="B699" s="59"/>
      <c r="C699" s="59"/>
      <c r="D699" s="59"/>
      <c r="E699" s="59"/>
      <c r="F699" s="59"/>
      <c r="G699" s="59"/>
    </row>
    <row r="700" spans="1:8" x14ac:dyDescent="0.25">
      <c r="A700" s="60" t="s">
        <v>137</v>
      </c>
      <c r="B700" s="60">
        <v>0.70326</v>
      </c>
      <c r="C700" s="60" t="s">
        <v>125</v>
      </c>
      <c r="D700" s="59"/>
      <c r="E700" s="59"/>
      <c r="F700" s="59"/>
      <c r="G700" s="59"/>
    </row>
    <row r="701" spans="1:8" x14ac:dyDescent="0.25">
      <c r="A701" s="60" t="s">
        <v>138</v>
      </c>
      <c r="B701" s="59"/>
      <c r="C701" s="59"/>
      <c r="D701" s="59"/>
      <c r="E701" s="59"/>
      <c r="F701" s="59"/>
      <c r="G701" s="59"/>
    </row>
    <row r="702" spans="1:8" x14ac:dyDescent="0.25">
      <c r="A702" s="60" t="s">
        <v>139</v>
      </c>
      <c r="B702" s="60">
        <v>0.15855</v>
      </c>
      <c r="C702" s="60" t="s">
        <v>125</v>
      </c>
      <c r="D702" s="59"/>
      <c r="E702" s="59"/>
      <c r="F702" s="59"/>
      <c r="G702" s="59"/>
    </row>
    <row r="703" spans="1:8" ht="15.75" x14ac:dyDescent="0.3">
      <c r="A703" s="59"/>
      <c r="B703" s="58" t="s">
        <v>169</v>
      </c>
      <c r="C703" s="59"/>
      <c r="D703" s="59"/>
      <c r="E703" s="59"/>
      <c r="F703" s="59"/>
      <c r="G703" s="59"/>
      <c r="H703" t="s">
        <v>218</v>
      </c>
    </row>
    <row r="704" spans="1:8" ht="15" customHeight="1" x14ac:dyDescent="0.25">
      <c r="A704" s="215" t="s">
        <v>140</v>
      </c>
      <c r="B704" s="215"/>
      <c r="C704" s="215"/>
      <c r="D704" s="59"/>
      <c r="E704" s="215" t="s">
        <v>141</v>
      </c>
      <c r="F704" s="215"/>
      <c r="G704" s="215"/>
    </row>
    <row r="705" spans="1:7" x14ac:dyDescent="0.25">
      <c r="A705" s="60" t="s">
        <v>123</v>
      </c>
      <c r="B705" s="59"/>
      <c r="C705" s="59"/>
      <c r="D705" s="59"/>
      <c r="E705" s="60" t="s">
        <v>142</v>
      </c>
      <c r="F705" s="59"/>
      <c r="G705" s="59"/>
    </row>
    <row r="706" spans="1:7" x14ac:dyDescent="0.25">
      <c r="A706" s="60" t="s">
        <v>124</v>
      </c>
      <c r="B706" s="60">
        <v>0.14796999999999999</v>
      </c>
      <c r="C706" s="60" t="s">
        <v>125</v>
      </c>
      <c r="D706" s="59"/>
      <c r="E706" s="60" t="s">
        <v>143</v>
      </c>
      <c r="F706" s="60">
        <v>0.55623999999999996</v>
      </c>
      <c r="G706" s="60" t="s">
        <v>144</v>
      </c>
    </row>
    <row r="707" spans="1:7" x14ac:dyDescent="0.25">
      <c r="A707" s="60" t="s">
        <v>126</v>
      </c>
      <c r="B707" s="59"/>
      <c r="C707" s="59"/>
      <c r="D707" s="59"/>
      <c r="E707" s="60" t="s">
        <v>145</v>
      </c>
      <c r="F707" s="60">
        <v>0.61040000000000005</v>
      </c>
      <c r="G707" s="60" t="s">
        <v>144</v>
      </c>
    </row>
    <row r="708" spans="1:7" x14ac:dyDescent="0.25">
      <c r="A708" s="60" t="s">
        <v>127</v>
      </c>
      <c r="B708" s="60">
        <v>6.5595999999999997</v>
      </c>
      <c r="C708" s="60" t="s">
        <v>125</v>
      </c>
      <c r="D708" s="59"/>
      <c r="E708" s="60" t="s">
        <v>146</v>
      </c>
      <c r="F708" s="60">
        <v>0.57706999999999997</v>
      </c>
      <c r="G708" s="60" t="s">
        <v>144</v>
      </c>
    </row>
    <row r="709" spans="1:7" x14ac:dyDescent="0.25">
      <c r="A709" s="60" t="s">
        <v>128</v>
      </c>
      <c r="B709" s="59"/>
      <c r="C709" s="59"/>
      <c r="D709" s="59"/>
      <c r="E709" s="60" t="s">
        <v>147</v>
      </c>
      <c r="F709" s="60">
        <v>0.62438000000000005</v>
      </c>
      <c r="G709" s="60" t="s">
        <v>144</v>
      </c>
    </row>
    <row r="710" spans="1:7" x14ac:dyDescent="0.25">
      <c r="A710" s="60" t="s">
        <v>129</v>
      </c>
      <c r="B710" s="60">
        <v>4.1511E-4</v>
      </c>
      <c r="C710" s="60" t="s">
        <v>125</v>
      </c>
      <c r="D710" s="59"/>
      <c r="E710" s="59"/>
      <c r="F710" s="59"/>
      <c r="G710" s="59"/>
    </row>
    <row r="711" spans="1:7" x14ac:dyDescent="0.25">
      <c r="A711" s="60" t="s">
        <v>130</v>
      </c>
      <c r="B711" s="59"/>
      <c r="C711" s="59"/>
      <c r="D711" s="59"/>
      <c r="E711" s="59"/>
      <c r="F711" s="59"/>
      <c r="G711" s="59"/>
    </row>
    <row r="712" spans="1:7" x14ac:dyDescent="0.25">
      <c r="A712" s="60" t="s">
        <v>131</v>
      </c>
      <c r="B712" s="60">
        <v>1.0929</v>
      </c>
      <c r="C712" s="60" t="s">
        <v>125</v>
      </c>
      <c r="D712" s="59"/>
      <c r="E712" s="59"/>
      <c r="F712" s="59"/>
      <c r="G712" s="59"/>
    </row>
    <row r="713" spans="1:7" x14ac:dyDescent="0.25">
      <c r="A713" s="60" t="s">
        <v>132</v>
      </c>
      <c r="B713" s="59"/>
      <c r="C713" s="59"/>
      <c r="D713" s="59"/>
      <c r="E713" s="59"/>
      <c r="F713" s="59"/>
      <c r="G713" s="59"/>
    </row>
    <row r="714" spans="1:7" x14ac:dyDescent="0.25">
      <c r="A714" s="60" t="s">
        <v>133</v>
      </c>
      <c r="B714" s="61">
        <v>5.0123000000000001E-5</v>
      </c>
      <c r="C714" s="60" t="s">
        <v>125</v>
      </c>
      <c r="D714" s="59"/>
      <c r="E714" s="59"/>
      <c r="F714" s="59"/>
      <c r="G714" s="59"/>
    </row>
    <row r="715" spans="1:7" x14ac:dyDescent="0.25">
      <c r="A715" s="60" t="s">
        <v>134</v>
      </c>
      <c r="B715" s="59"/>
      <c r="C715" s="59"/>
      <c r="D715" s="59"/>
      <c r="E715" s="59"/>
      <c r="F715" s="59"/>
      <c r="G715" s="59"/>
    </row>
    <row r="716" spans="1:7" x14ac:dyDescent="0.25">
      <c r="A716" s="60" t="s">
        <v>135</v>
      </c>
      <c r="B716" s="61">
        <v>1.6427999999999999E-5</v>
      </c>
      <c r="C716" s="60" t="s">
        <v>125</v>
      </c>
      <c r="D716" s="59"/>
      <c r="E716" s="59"/>
      <c r="F716" s="59"/>
      <c r="G716" s="59"/>
    </row>
    <row r="717" spans="1:7" x14ac:dyDescent="0.25">
      <c r="A717" s="60" t="s">
        <v>136</v>
      </c>
      <c r="B717" s="59"/>
      <c r="C717" s="59"/>
      <c r="D717" s="59"/>
      <c r="E717" s="59"/>
      <c r="F717" s="59"/>
      <c r="G717" s="59"/>
    </row>
    <row r="718" spans="1:7" x14ac:dyDescent="0.25">
      <c r="A718" s="60" t="s">
        <v>137</v>
      </c>
      <c r="B718" s="60">
        <v>0.33285999999999999</v>
      </c>
      <c r="C718" s="60" t="s">
        <v>125</v>
      </c>
      <c r="D718" s="59"/>
      <c r="E718" s="59"/>
      <c r="F718" s="59"/>
      <c r="G718" s="59"/>
    </row>
    <row r="719" spans="1:7" x14ac:dyDescent="0.25">
      <c r="A719" s="60" t="s">
        <v>138</v>
      </c>
      <c r="B719" s="59"/>
      <c r="C719" s="59"/>
      <c r="D719" s="59"/>
      <c r="E719" s="59"/>
      <c r="F719" s="59"/>
      <c r="G719" s="59"/>
    </row>
    <row r="720" spans="1:7" x14ac:dyDescent="0.25">
      <c r="A720" s="60" t="s">
        <v>139</v>
      </c>
      <c r="B720" s="60">
        <v>1.0489999999999999</v>
      </c>
      <c r="C720" s="60" t="s">
        <v>125</v>
      </c>
      <c r="D720" s="59"/>
      <c r="E720" s="59"/>
      <c r="F720" s="59"/>
      <c r="G720" s="59"/>
    </row>
    <row r="721" spans="1:8" ht="15.75" x14ac:dyDescent="0.3">
      <c r="A721" s="59"/>
      <c r="B721" s="58" t="s">
        <v>171</v>
      </c>
      <c r="C721" s="59"/>
      <c r="D721" s="59"/>
      <c r="E721" s="59"/>
      <c r="F721" s="59"/>
      <c r="G721" s="59"/>
      <c r="H721" t="s">
        <v>219</v>
      </c>
    </row>
    <row r="722" spans="1:8" ht="15" customHeight="1" x14ac:dyDescent="0.25">
      <c r="A722" s="215" t="s">
        <v>140</v>
      </c>
      <c r="B722" s="215"/>
      <c r="C722" s="215"/>
      <c r="D722" s="59"/>
      <c r="E722" s="215" t="s">
        <v>141</v>
      </c>
      <c r="F722" s="215"/>
      <c r="G722" s="215"/>
    </row>
    <row r="723" spans="1:8" x14ac:dyDescent="0.25">
      <c r="A723" s="60" t="s">
        <v>123</v>
      </c>
      <c r="B723" s="59"/>
      <c r="C723" s="59"/>
      <c r="D723" s="59"/>
      <c r="E723" s="60" t="s">
        <v>142</v>
      </c>
      <c r="F723" s="59"/>
      <c r="G723" s="59"/>
    </row>
    <row r="724" spans="1:8" x14ac:dyDescent="0.25">
      <c r="A724" s="60" t="s">
        <v>124</v>
      </c>
      <c r="B724" s="60">
        <v>8.3152999999999994E-3</v>
      </c>
      <c r="C724" s="60" t="s">
        <v>125</v>
      </c>
      <c r="D724" s="59"/>
      <c r="E724" s="60" t="s">
        <v>143</v>
      </c>
      <c r="F724" s="60">
        <v>0.85016999999999998</v>
      </c>
      <c r="G724" s="60" t="s">
        <v>144</v>
      </c>
    </row>
    <row r="725" spans="1:8" x14ac:dyDescent="0.25">
      <c r="A725" s="60" t="s">
        <v>126</v>
      </c>
      <c r="B725" s="59"/>
      <c r="C725" s="59"/>
      <c r="D725" s="59"/>
      <c r="E725" s="60" t="s">
        <v>145</v>
      </c>
      <c r="F725" s="60">
        <v>0.88119999999999998</v>
      </c>
      <c r="G725" s="60" t="s">
        <v>144</v>
      </c>
    </row>
    <row r="726" spans="1:8" x14ac:dyDescent="0.25">
      <c r="A726" s="60" t="s">
        <v>127</v>
      </c>
      <c r="B726" s="60">
        <v>10.805</v>
      </c>
      <c r="C726" s="60" t="s">
        <v>125</v>
      </c>
      <c r="D726" s="59"/>
      <c r="E726" s="60" t="s">
        <v>146</v>
      </c>
      <c r="F726" s="60">
        <v>0.86256999999999995</v>
      </c>
      <c r="G726" s="60" t="s">
        <v>144</v>
      </c>
    </row>
    <row r="727" spans="1:8" x14ac:dyDescent="0.25">
      <c r="A727" s="60" t="s">
        <v>128</v>
      </c>
      <c r="B727" s="59"/>
      <c r="C727" s="59"/>
      <c r="D727" s="59"/>
      <c r="E727" s="60" t="s">
        <v>147</v>
      </c>
      <c r="F727" s="60">
        <v>0.88878000000000001</v>
      </c>
      <c r="G727" s="60" t="s">
        <v>144</v>
      </c>
    </row>
    <row r="728" spans="1:8" x14ac:dyDescent="0.25">
      <c r="A728" s="60" t="s">
        <v>129</v>
      </c>
      <c r="B728" s="60">
        <v>3.8364999999999997E-4</v>
      </c>
      <c r="C728" s="60" t="s">
        <v>125</v>
      </c>
      <c r="D728" s="59"/>
      <c r="E728" s="59"/>
      <c r="F728" s="59"/>
      <c r="G728" s="59"/>
    </row>
    <row r="729" spans="1:8" x14ac:dyDescent="0.25">
      <c r="A729" s="60" t="s">
        <v>130</v>
      </c>
      <c r="B729" s="59"/>
      <c r="C729" s="59"/>
      <c r="D729" s="59"/>
      <c r="E729" s="59"/>
      <c r="F729" s="59"/>
      <c r="G729" s="59"/>
    </row>
    <row r="730" spans="1:8" x14ac:dyDescent="0.25">
      <c r="A730" s="60" t="s">
        <v>131</v>
      </c>
      <c r="B730" s="60">
        <v>2.8724E-2</v>
      </c>
      <c r="C730" s="60" t="s">
        <v>125</v>
      </c>
      <c r="D730" s="59"/>
      <c r="E730" s="59"/>
      <c r="F730" s="59"/>
      <c r="G730" s="59"/>
    </row>
    <row r="731" spans="1:8" x14ac:dyDescent="0.25">
      <c r="A731" s="60" t="s">
        <v>132</v>
      </c>
      <c r="B731" s="59"/>
      <c r="C731" s="59"/>
      <c r="D731" s="59"/>
      <c r="E731" s="59"/>
      <c r="F731" s="59"/>
      <c r="G731" s="59"/>
    </row>
    <row r="732" spans="1:8" x14ac:dyDescent="0.25">
      <c r="A732" s="60" t="s">
        <v>133</v>
      </c>
      <c r="B732" s="61">
        <v>4.8498999999999998E-5</v>
      </c>
      <c r="C732" s="60" t="s">
        <v>125</v>
      </c>
      <c r="D732" s="59"/>
      <c r="E732" s="59"/>
      <c r="F732" s="59"/>
      <c r="G732" s="59"/>
    </row>
    <row r="733" spans="1:8" x14ac:dyDescent="0.25">
      <c r="A733" s="60" t="s">
        <v>134</v>
      </c>
      <c r="B733" s="59"/>
      <c r="C733" s="59"/>
      <c r="D733" s="59"/>
      <c r="E733" s="59"/>
      <c r="F733" s="59"/>
      <c r="G733" s="59"/>
    </row>
    <row r="734" spans="1:8" x14ac:dyDescent="0.25">
      <c r="A734" s="60" t="s">
        <v>135</v>
      </c>
      <c r="B734" s="60">
        <v>1.6538999999999999E-4</v>
      </c>
      <c r="C734" s="60" t="s">
        <v>125</v>
      </c>
      <c r="D734" s="59"/>
      <c r="E734" s="59"/>
      <c r="F734" s="59"/>
      <c r="G734" s="59"/>
    </row>
    <row r="735" spans="1:8" x14ac:dyDescent="0.25">
      <c r="A735" s="60" t="s">
        <v>136</v>
      </c>
      <c r="B735" s="59"/>
      <c r="C735" s="59"/>
      <c r="D735" s="59"/>
      <c r="E735" s="59"/>
      <c r="F735" s="59"/>
      <c r="G735" s="59"/>
    </row>
    <row r="736" spans="1:8" x14ac:dyDescent="0.25">
      <c r="A736" s="60" t="s">
        <v>137</v>
      </c>
      <c r="B736" s="60">
        <v>5.9061000000000002E-2</v>
      </c>
      <c r="C736" s="60" t="s">
        <v>125</v>
      </c>
      <c r="D736" s="59"/>
      <c r="E736" s="59"/>
      <c r="F736" s="59"/>
      <c r="G736" s="59"/>
    </row>
    <row r="737" spans="1:8" x14ac:dyDescent="0.25">
      <c r="A737" s="60" t="s">
        <v>138</v>
      </c>
      <c r="B737" s="59"/>
      <c r="C737" s="59"/>
      <c r="D737" s="59"/>
      <c r="E737" s="59"/>
      <c r="F737" s="59"/>
      <c r="G737" s="59"/>
    </row>
    <row r="738" spans="1:8" x14ac:dyDescent="0.25">
      <c r="A738" s="60" t="s">
        <v>139</v>
      </c>
      <c r="B738" s="60">
        <v>0.23155999999999999</v>
      </c>
      <c r="C738" s="60" t="s">
        <v>125</v>
      </c>
      <c r="D738" s="59"/>
      <c r="E738" s="59"/>
      <c r="F738" s="59"/>
      <c r="G738" s="59"/>
    </row>
    <row r="739" spans="1:8" ht="15.75" x14ac:dyDescent="0.3">
      <c r="A739" s="59"/>
      <c r="B739" s="58" t="s">
        <v>174</v>
      </c>
      <c r="C739" s="59"/>
      <c r="D739" s="59"/>
      <c r="E739" s="59"/>
      <c r="F739" s="59"/>
      <c r="G739" s="59"/>
      <c r="H739" t="s">
        <v>220</v>
      </c>
    </row>
    <row r="740" spans="1:8" ht="15" customHeight="1" x14ac:dyDescent="0.25">
      <c r="A740" s="215" t="s">
        <v>140</v>
      </c>
      <c r="B740" s="215"/>
      <c r="C740" s="215"/>
      <c r="D740" s="59"/>
      <c r="E740" s="215" t="s">
        <v>141</v>
      </c>
      <c r="F740" s="215"/>
      <c r="G740" s="215"/>
    </row>
    <row r="741" spans="1:8" x14ac:dyDescent="0.25">
      <c r="A741" s="60" t="s">
        <v>123</v>
      </c>
      <c r="B741" s="59"/>
      <c r="C741" s="59"/>
      <c r="D741" s="59"/>
      <c r="E741" s="60" t="s">
        <v>142</v>
      </c>
      <c r="F741" s="59"/>
      <c r="G741" s="59"/>
    </row>
    <row r="742" spans="1:8" x14ac:dyDescent="0.25">
      <c r="A742" s="60" t="s">
        <v>124</v>
      </c>
      <c r="B742" s="60">
        <v>5.0696999999999999E-3</v>
      </c>
      <c r="C742" s="60" t="s">
        <v>125</v>
      </c>
      <c r="D742" s="59"/>
      <c r="E742" s="60" t="s">
        <v>143</v>
      </c>
      <c r="F742" s="60">
        <v>0.52688999999999997</v>
      </c>
      <c r="G742" s="60" t="s">
        <v>144</v>
      </c>
    </row>
    <row r="743" spans="1:8" x14ac:dyDescent="0.25">
      <c r="A743" s="60" t="s">
        <v>126</v>
      </c>
      <c r="B743" s="59"/>
      <c r="C743" s="59"/>
      <c r="D743" s="59"/>
      <c r="E743" s="60" t="s">
        <v>145</v>
      </c>
      <c r="F743" s="60">
        <v>0.59631999999999996</v>
      </c>
      <c r="G743" s="60" t="s">
        <v>144</v>
      </c>
    </row>
    <row r="744" spans="1:8" x14ac:dyDescent="0.25">
      <c r="A744" s="60" t="s">
        <v>127</v>
      </c>
      <c r="B744" s="60">
        <v>7.3956</v>
      </c>
      <c r="C744" s="60" t="s">
        <v>125</v>
      </c>
      <c r="D744" s="59"/>
      <c r="E744" s="60" t="s">
        <v>146</v>
      </c>
      <c r="F744" s="60">
        <v>0.55359999999999998</v>
      </c>
      <c r="G744" s="60" t="s">
        <v>144</v>
      </c>
    </row>
    <row r="745" spans="1:8" x14ac:dyDescent="0.25">
      <c r="A745" s="60" t="s">
        <v>128</v>
      </c>
      <c r="B745" s="59"/>
      <c r="C745" s="59"/>
      <c r="D745" s="59"/>
      <c r="E745" s="60" t="s">
        <v>147</v>
      </c>
      <c r="F745" s="60">
        <v>0.61407999999999996</v>
      </c>
      <c r="G745" s="60" t="s">
        <v>144</v>
      </c>
    </row>
    <row r="746" spans="1:8" x14ac:dyDescent="0.25">
      <c r="A746" s="60" t="s">
        <v>129</v>
      </c>
      <c r="B746" s="60">
        <v>2.2985E-4</v>
      </c>
      <c r="C746" s="60" t="s">
        <v>125</v>
      </c>
      <c r="D746" s="59"/>
      <c r="E746" s="59"/>
      <c r="F746" s="59"/>
      <c r="G746" s="59"/>
    </row>
    <row r="747" spans="1:8" x14ac:dyDescent="0.25">
      <c r="A747" s="60" t="s">
        <v>130</v>
      </c>
      <c r="B747" s="59"/>
      <c r="C747" s="59"/>
      <c r="D747" s="59"/>
      <c r="E747" s="59"/>
      <c r="F747" s="59"/>
      <c r="G747" s="59"/>
    </row>
    <row r="748" spans="1:8" x14ac:dyDescent="0.25">
      <c r="A748" s="60" t="s">
        <v>131</v>
      </c>
      <c r="B748" s="60">
        <v>2.0813000000000002E-2</v>
      </c>
      <c r="C748" s="60" t="s">
        <v>125</v>
      </c>
      <c r="D748" s="59"/>
      <c r="E748" s="59"/>
      <c r="F748" s="59"/>
      <c r="G748" s="59"/>
    </row>
    <row r="749" spans="1:8" x14ac:dyDescent="0.25">
      <c r="A749" s="60" t="s">
        <v>132</v>
      </c>
      <c r="B749" s="59"/>
      <c r="C749" s="59"/>
      <c r="D749" s="59"/>
      <c r="E749" s="59"/>
      <c r="F749" s="59"/>
      <c r="G749" s="59"/>
    </row>
    <row r="750" spans="1:8" x14ac:dyDescent="0.25">
      <c r="A750" s="60" t="s">
        <v>133</v>
      </c>
      <c r="B750" s="61">
        <v>2.9462E-5</v>
      </c>
      <c r="C750" s="60" t="s">
        <v>125</v>
      </c>
      <c r="D750" s="59"/>
      <c r="E750" s="59"/>
      <c r="F750" s="59"/>
      <c r="G750" s="59"/>
    </row>
    <row r="751" spans="1:8" x14ac:dyDescent="0.25">
      <c r="A751" s="60" t="s">
        <v>134</v>
      </c>
      <c r="B751" s="59"/>
      <c r="C751" s="59"/>
      <c r="D751" s="59"/>
      <c r="E751" s="59"/>
      <c r="F751" s="59"/>
      <c r="G751" s="59"/>
    </row>
    <row r="752" spans="1:8" x14ac:dyDescent="0.25">
      <c r="A752" s="60" t="s">
        <v>135</v>
      </c>
      <c r="B752" s="61">
        <v>4.1353999999999997E-5</v>
      </c>
      <c r="C752" s="60" t="s">
        <v>125</v>
      </c>
      <c r="D752" s="59"/>
      <c r="E752" s="59"/>
      <c r="F752" s="59"/>
      <c r="G752" s="59"/>
    </row>
    <row r="753" spans="1:8" x14ac:dyDescent="0.25">
      <c r="A753" s="60" t="s">
        <v>136</v>
      </c>
      <c r="B753" s="59"/>
      <c r="C753" s="59"/>
      <c r="D753" s="59"/>
      <c r="E753" s="59"/>
      <c r="F753" s="59"/>
      <c r="G753" s="59"/>
    </row>
    <row r="754" spans="1:8" x14ac:dyDescent="0.25">
      <c r="A754" s="60" t="s">
        <v>137</v>
      </c>
      <c r="B754" s="60">
        <v>1.127</v>
      </c>
      <c r="C754" s="60" t="s">
        <v>125</v>
      </c>
      <c r="D754" s="59"/>
      <c r="E754" s="59"/>
      <c r="F754" s="59"/>
      <c r="G754" s="59"/>
    </row>
    <row r="755" spans="1:8" x14ac:dyDescent="0.25">
      <c r="A755" s="60" t="s">
        <v>138</v>
      </c>
      <c r="B755" s="59"/>
      <c r="C755" s="59"/>
      <c r="D755" s="59"/>
      <c r="E755" s="59"/>
      <c r="F755" s="59"/>
      <c r="G755" s="59"/>
    </row>
    <row r="756" spans="1:8" x14ac:dyDescent="0.25">
      <c r="A756" s="60" t="s">
        <v>139</v>
      </c>
      <c r="B756" s="60">
        <v>7.5708999999999999E-2</v>
      </c>
      <c r="C756" s="60" t="s">
        <v>125</v>
      </c>
      <c r="D756" s="59"/>
      <c r="E756" s="59"/>
      <c r="F756" s="59"/>
      <c r="G756" s="59"/>
    </row>
    <row r="757" spans="1:8" x14ac:dyDescent="0.25">
      <c r="A757" s="59"/>
      <c r="B757" s="59"/>
      <c r="C757" s="59"/>
      <c r="D757" s="59"/>
      <c r="E757" s="59"/>
      <c r="F757" s="59"/>
      <c r="G757" s="59"/>
    </row>
    <row r="758" spans="1:8" x14ac:dyDescent="0.25">
      <c r="A758" s="59"/>
      <c r="B758" s="59"/>
      <c r="C758" s="59"/>
      <c r="D758" s="59"/>
      <c r="E758" s="59"/>
      <c r="F758" s="59"/>
      <c r="G758" s="59"/>
    </row>
    <row r="759" spans="1:8" x14ac:dyDescent="0.25">
      <c r="A759" s="59"/>
      <c r="B759" s="59"/>
      <c r="C759" s="59"/>
      <c r="D759" s="59"/>
      <c r="E759" s="59"/>
      <c r="F759" s="59"/>
      <c r="G759" s="59"/>
    </row>
    <row r="760" spans="1:8" s="68" customFormat="1" x14ac:dyDescent="0.25">
      <c r="A760" s="69"/>
      <c r="B760" s="69"/>
      <c r="C760" s="69"/>
      <c r="D760" s="69"/>
      <c r="E760" s="69"/>
      <c r="F760" s="69"/>
      <c r="G760" s="69"/>
    </row>
    <row r="761" spans="1:8" x14ac:dyDescent="0.25">
      <c r="A761" s="59"/>
      <c r="B761" s="59"/>
      <c r="C761" s="59"/>
      <c r="D761" s="59"/>
      <c r="E761" s="59"/>
      <c r="F761" s="59"/>
      <c r="G761" s="59"/>
    </row>
    <row r="762" spans="1:8" x14ac:dyDescent="0.25">
      <c r="A762" s="70" t="s">
        <v>221</v>
      </c>
      <c r="B762" s="59"/>
      <c r="C762" s="59"/>
      <c r="D762" s="59"/>
      <c r="E762" s="59"/>
      <c r="F762" s="59"/>
      <c r="G762" s="59"/>
    </row>
    <row r="763" spans="1:8" ht="15.75" x14ac:dyDescent="0.3">
      <c r="A763" s="59"/>
      <c r="B763" s="58" t="s">
        <v>189</v>
      </c>
      <c r="C763" s="59"/>
      <c r="D763" s="59"/>
      <c r="E763" s="59"/>
      <c r="F763" s="59"/>
      <c r="G763" s="59"/>
      <c r="H763" t="s">
        <v>222</v>
      </c>
    </row>
    <row r="764" spans="1:8" ht="15" customHeight="1" x14ac:dyDescent="0.25">
      <c r="A764" s="215" t="s">
        <v>140</v>
      </c>
      <c r="B764" s="215"/>
      <c r="C764" s="215"/>
      <c r="D764" s="59"/>
      <c r="E764" s="215" t="s">
        <v>141</v>
      </c>
      <c r="F764" s="215"/>
      <c r="G764" s="215"/>
    </row>
    <row r="765" spans="1:8" x14ac:dyDescent="0.25">
      <c r="A765" s="60" t="s">
        <v>123</v>
      </c>
      <c r="B765" s="59"/>
      <c r="C765" s="59"/>
      <c r="D765" s="59"/>
      <c r="E765" s="60" t="s">
        <v>142</v>
      </c>
      <c r="F765" s="59"/>
      <c r="G765" s="59"/>
    </row>
    <row r="766" spans="1:8" x14ac:dyDescent="0.25">
      <c r="A766" s="60" t="s">
        <v>124</v>
      </c>
      <c r="B766" s="60">
        <v>0.16206999999999999</v>
      </c>
      <c r="C766" s="60" t="s">
        <v>125</v>
      </c>
      <c r="D766" s="59"/>
      <c r="E766" s="60" t="s">
        <v>143</v>
      </c>
      <c r="F766" s="60">
        <v>0.38791999999999999</v>
      </c>
      <c r="G766" s="60" t="s">
        <v>144</v>
      </c>
    </row>
    <row r="767" spans="1:8" x14ac:dyDescent="0.25">
      <c r="A767" s="60" t="s">
        <v>126</v>
      </c>
      <c r="B767" s="59"/>
      <c r="C767" s="59"/>
      <c r="D767" s="59"/>
      <c r="E767" s="60" t="s">
        <v>145</v>
      </c>
      <c r="F767" s="60">
        <v>0.44006000000000001</v>
      </c>
      <c r="G767" s="60" t="s">
        <v>144</v>
      </c>
    </row>
    <row r="768" spans="1:8" x14ac:dyDescent="0.25">
      <c r="A768" s="60" t="s">
        <v>127</v>
      </c>
      <c r="B768" s="60">
        <v>5.1810999999999998</v>
      </c>
      <c r="C768" s="60" t="s">
        <v>125</v>
      </c>
      <c r="D768" s="59"/>
      <c r="E768" s="60" t="s">
        <v>146</v>
      </c>
      <c r="F768" s="60">
        <v>0.40795999999999999</v>
      </c>
      <c r="G768" s="60" t="s">
        <v>144</v>
      </c>
    </row>
    <row r="769" spans="1:8" x14ac:dyDescent="0.25">
      <c r="A769" s="60" t="s">
        <v>128</v>
      </c>
      <c r="B769" s="59"/>
      <c r="C769" s="59"/>
      <c r="D769" s="59"/>
      <c r="E769" s="60" t="s">
        <v>147</v>
      </c>
      <c r="F769" s="60">
        <v>0.45357999999999998</v>
      </c>
      <c r="G769" s="60" t="s">
        <v>144</v>
      </c>
    </row>
    <row r="770" spans="1:8" x14ac:dyDescent="0.25">
      <c r="A770" s="60" t="s">
        <v>129</v>
      </c>
      <c r="B770" s="60">
        <v>0.15260000000000001</v>
      </c>
      <c r="C770" s="60" t="s">
        <v>125</v>
      </c>
      <c r="D770" s="59"/>
      <c r="E770" s="59"/>
      <c r="F770" s="59"/>
      <c r="G770" s="59"/>
    </row>
    <row r="771" spans="1:8" x14ac:dyDescent="0.25">
      <c r="A771" s="60" t="s">
        <v>130</v>
      </c>
      <c r="B771" s="59"/>
      <c r="C771" s="59"/>
      <c r="D771" s="59"/>
      <c r="E771" s="59"/>
      <c r="F771" s="59"/>
      <c r="G771" s="59"/>
    </row>
    <row r="772" spans="1:8" x14ac:dyDescent="0.25">
      <c r="A772" s="60" t="s">
        <v>131</v>
      </c>
      <c r="B772" s="60">
        <v>1.0804</v>
      </c>
      <c r="C772" s="60" t="s">
        <v>125</v>
      </c>
      <c r="D772" s="59"/>
      <c r="E772" s="59"/>
      <c r="F772" s="59"/>
      <c r="G772" s="59"/>
    </row>
    <row r="773" spans="1:8" x14ac:dyDescent="0.25">
      <c r="A773" s="60" t="s">
        <v>132</v>
      </c>
      <c r="B773" s="59"/>
      <c r="C773" s="59"/>
      <c r="D773" s="59"/>
      <c r="E773" s="59"/>
      <c r="F773" s="59"/>
      <c r="G773" s="59"/>
    </row>
    <row r="774" spans="1:8" x14ac:dyDescent="0.25">
      <c r="A774" s="60" t="s">
        <v>133</v>
      </c>
      <c r="B774" s="61">
        <v>5.1607000000000002E-5</v>
      </c>
      <c r="C774" s="60" t="s">
        <v>125</v>
      </c>
      <c r="D774" s="59"/>
      <c r="E774" s="59"/>
      <c r="F774" s="59"/>
      <c r="G774" s="59"/>
    </row>
    <row r="775" spans="1:8" x14ac:dyDescent="0.25">
      <c r="A775" s="60" t="s">
        <v>134</v>
      </c>
      <c r="B775" s="59"/>
      <c r="C775" s="59"/>
      <c r="D775" s="59"/>
      <c r="E775" s="59"/>
      <c r="F775" s="59"/>
      <c r="G775" s="59"/>
    </row>
    <row r="776" spans="1:8" x14ac:dyDescent="0.25">
      <c r="A776" s="60" t="s">
        <v>135</v>
      </c>
      <c r="B776" s="60">
        <v>0.34938000000000002</v>
      </c>
      <c r="C776" s="60" t="s">
        <v>125</v>
      </c>
      <c r="D776" s="59"/>
      <c r="E776" s="59"/>
      <c r="F776" s="59"/>
      <c r="G776" s="59"/>
    </row>
    <row r="777" spans="1:8" x14ac:dyDescent="0.25">
      <c r="A777" s="60" t="s">
        <v>136</v>
      </c>
      <c r="B777" s="59"/>
      <c r="C777" s="59"/>
      <c r="D777" s="59"/>
      <c r="E777" s="59"/>
      <c r="F777" s="59"/>
      <c r="G777" s="59"/>
    </row>
    <row r="778" spans="1:8" x14ac:dyDescent="0.25">
      <c r="A778" s="60" t="s">
        <v>137</v>
      </c>
      <c r="B778" s="60">
        <v>0.93957000000000002</v>
      </c>
      <c r="C778" s="60" t="s">
        <v>125</v>
      </c>
      <c r="D778" s="59"/>
      <c r="E778" s="59"/>
      <c r="F778" s="59"/>
      <c r="G778" s="59"/>
    </row>
    <row r="779" spans="1:8" x14ac:dyDescent="0.25">
      <c r="A779" s="60" t="s">
        <v>138</v>
      </c>
      <c r="B779" s="59"/>
      <c r="C779" s="59"/>
      <c r="D779" s="59"/>
      <c r="E779" s="59"/>
      <c r="F779" s="59"/>
      <c r="G779" s="59"/>
    </row>
    <row r="780" spans="1:8" x14ac:dyDescent="0.25">
      <c r="A780" s="60" t="s">
        <v>139</v>
      </c>
      <c r="B780" s="60">
        <v>0.29360999999999998</v>
      </c>
      <c r="C780" s="60" t="s">
        <v>125</v>
      </c>
      <c r="D780" s="59"/>
      <c r="E780" s="59"/>
      <c r="F780" s="59"/>
      <c r="G780" s="59"/>
    </row>
    <row r="781" spans="1:8" ht="15.75" x14ac:dyDescent="0.3">
      <c r="A781" s="59"/>
      <c r="B781" s="58" t="s">
        <v>186</v>
      </c>
      <c r="C781" s="59"/>
      <c r="D781" s="59"/>
      <c r="E781" s="59"/>
      <c r="F781" s="59"/>
      <c r="G781" s="59"/>
      <c r="H781" t="s">
        <v>223</v>
      </c>
    </row>
    <row r="782" spans="1:8" ht="15" customHeight="1" x14ac:dyDescent="0.25">
      <c r="A782" s="215" t="s">
        <v>140</v>
      </c>
      <c r="B782" s="215"/>
      <c r="C782" s="215"/>
      <c r="D782" s="59"/>
      <c r="E782" s="215" t="s">
        <v>141</v>
      </c>
      <c r="F782" s="215"/>
      <c r="G782" s="215"/>
    </row>
    <row r="783" spans="1:8" x14ac:dyDescent="0.25">
      <c r="A783" s="60" t="s">
        <v>123</v>
      </c>
      <c r="B783" s="59"/>
      <c r="C783" s="59"/>
      <c r="D783" s="59"/>
      <c r="E783" s="60" t="s">
        <v>142</v>
      </c>
      <c r="F783" s="59"/>
      <c r="G783" s="59"/>
    </row>
    <row r="784" spans="1:8" x14ac:dyDescent="0.25">
      <c r="A784" s="60" t="s">
        <v>124</v>
      </c>
      <c r="B784" s="60">
        <v>2.9704999999999999E-2</v>
      </c>
      <c r="C784" s="60" t="s">
        <v>125</v>
      </c>
      <c r="D784" s="59"/>
      <c r="E784" s="60" t="s">
        <v>143</v>
      </c>
      <c r="F784" s="60">
        <v>0.48276999999999998</v>
      </c>
      <c r="G784" s="60" t="s">
        <v>144</v>
      </c>
    </row>
    <row r="785" spans="1:8" x14ac:dyDescent="0.25">
      <c r="A785" s="60" t="s">
        <v>126</v>
      </c>
      <c r="B785" s="59"/>
      <c r="C785" s="59"/>
      <c r="D785" s="59"/>
      <c r="E785" s="60" t="s">
        <v>145</v>
      </c>
      <c r="F785" s="60">
        <v>0.54913000000000001</v>
      </c>
      <c r="G785" s="60" t="s">
        <v>144</v>
      </c>
    </row>
    <row r="786" spans="1:8" x14ac:dyDescent="0.25">
      <c r="A786" s="60" t="s">
        <v>127</v>
      </c>
      <c r="B786" s="60">
        <v>6.6748000000000003</v>
      </c>
      <c r="C786" s="60" t="s">
        <v>125</v>
      </c>
      <c r="D786" s="59"/>
      <c r="E786" s="60" t="s">
        <v>146</v>
      </c>
      <c r="F786" s="60">
        <v>0.50822000000000001</v>
      </c>
      <c r="G786" s="60" t="s">
        <v>144</v>
      </c>
    </row>
    <row r="787" spans="1:8" x14ac:dyDescent="0.25">
      <c r="A787" s="60" t="s">
        <v>128</v>
      </c>
      <c r="B787" s="59"/>
      <c r="C787" s="59"/>
      <c r="D787" s="59"/>
      <c r="E787" s="60" t="s">
        <v>147</v>
      </c>
      <c r="F787" s="60">
        <v>0.56623999999999997</v>
      </c>
      <c r="G787" s="60" t="s">
        <v>144</v>
      </c>
    </row>
    <row r="788" spans="1:8" x14ac:dyDescent="0.25">
      <c r="A788" s="60" t="s">
        <v>129</v>
      </c>
      <c r="B788" s="60">
        <v>8.8385999999999998E-4</v>
      </c>
      <c r="C788" s="60" t="s">
        <v>125</v>
      </c>
      <c r="D788" s="59"/>
      <c r="E788" s="59"/>
      <c r="F788" s="59"/>
      <c r="G788" s="59"/>
    </row>
    <row r="789" spans="1:8" x14ac:dyDescent="0.25">
      <c r="A789" s="60" t="s">
        <v>130</v>
      </c>
      <c r="B789" s="59"/>
      <c r="C789" s="59"/>
      <c r="D789" s="59"/>
      <c r="E789" s="59"/>
      <c r="F789" s="59"/>
      <c r="G789" s="59"/>
    </row>
    <row r="790" spans="1:8" x14ac:dyDescent="0.25">
      <c r="A790" s="60" t="s">
        <v>131</v>
      </c>
      <c r="B790" s="60">
        <v>1.4426000000000001</v>
      </c>
      <c r="C790" s="60" t="s">
        <v>125</v>
      </c>
      <c r="D790" s="59"/>
      <c r="E790" s="59"/>
      <c r="F790" s="59"/>
      <c r="G790" s="59"/>
    </row>
    <row r="791" spans="1:8" x14ac:dyDescent="0.25">
      <c r="A791" s="60" t="s">
        <v>132</v>
      </c>
      <c r="B791" s="59"/>
      <c r="C791" s="59"/>
      <c r="D791" s="59"/>
      <c r="E791" s="59"/>
      <c r="F791" s="59"/>
      <c r="G791" s="59"/>
    </row>
    <row r="792" spans="1:8" x14ac:dyDescent="0.25">
      <c r="A792" s="60" t="s">
        <v>133</v>
      </c>
      <c r="B792" s="61">
        <v>3.8775000000000001E-5</v>
      </c>
      <c r="C792" s="60" t="s">
        <v>125</v>
      </c>
      <c r="D792" s="59"/>
      <c r="E792" s="59"/>
      <c r="F792" s="59"/>
      <c r="G792" s="59"/>
    </row>
    <row r="793" spans="1:8" x14ac:dyDescent="0.25">
      <c r="A793" s="60" t="s">
        <v>134</v>
      </c>
      <c r="B793" s="59"/>
      <c r="C793" s="59"/>
      <c r="D793" s="59"/>
      <c r="E793" s="59"/>
      <c r="F793" s="59"/>
      <c r="G793" s="59"/>
    </row>
    <row r="794" spans="1:8" x14ac:dyDescent="0.25">
      <c r="A794" s="60" t="s">
        <v>135</v>
      </c>
      <c r="B794" s="60">
        <v>6.6957000000000003E-2</v>
      </c>
      <c r="C794" s="60" t="s">
        <v>125</v>
      </c>
      <c r="D794" s="59"/>
      <c r="E794" s="59"/>
      <c r="F794" s="59"/>
      <c r="G794" s="59"/>
    </row>
    <row r="795" spans="1:8" x14ac:dyDescent="0.25">
      <c r="A795" s="60" t="s">
        <v>136</v>
      </c>
      <c r="B795" s="59"/>
      <c r="C795" s="59"/>
      <c r="D795" s="59"/>
      <c r="E795" s="59"/>
      <c r="F795" s="59"/>
      <c r="G795" s="59"/>
    </row>
    <row r="796" spans="1:8" x14ac:dyDescent="0.25">
      <c r="A796" s="60" t="s">
        <v>137</v>
      </c>
      <c r="B796" s="60">
        <v>2.9086999999999998E-2</v>
      </c>
      <c r="C796" s="60" t="s">
        <v>125</v>
      </c>
      <c r="D796" s="59"/>
      <c r="E796" s="59"/>
      <c r="F796" s="59"/>
      <c r="G796" s="59"/>
    </row>
    <row r="797" spans="1:8" x14ac:dyDescent="0.25">
      <c r="A797" s="60" t="s">
        <v>138</v>
      </c>
      <c r="B797" s="59"/>
      <c r="C797" s="59"/>
      <c r="D797" s="59"/>
      <c r="E797" s="59"/>
      <c r="F797" s="59"/>
      <c r="G797" s="59"/>
    </row>
    <row r="798" spans="1:8" x14ac:dyDescent="0.25">
      <c r="A798" s="60" t="s">
        <v>139</v>
      </c>
      <c r="B798" s="60">
        <v>0.75380999999999998</v>
      </c>
      <c r="C798" s="60" t="s">
        <v>125</v>
      </c>
      <c r="D798" s="59"/>
      <c r="E798" s="59"/>
      <c r="F798" s="59"/>
      <c r="G798" s="59"/>
    </row>
    <row r="799" spans="1:8" ht="15.75" x14ac:dyDescent="0.3">
      <c r="A799" s="59"/>
      <c r="B799" s="58" t="s">
        <v>183</v>
      </c>
      <c r="C799" s="59"/>
      <c r="D799" s="59"/>
      <c r="E799" s="59"/>
      <c r="F799" s="59"/>
      <c r="G799" s="59"/>
      <c r="H799" t="s">
        <v>224</v>
      </c>
    </row>
    <row r="800" spans="1:8" ht="15" customHeight="1" x14ac:dyDescent="0.25">
      <c r="A800" s="215" t="s">
        <v>140</v>
      </c>
      <c r="B800" s="215"/>
      <c r="C800" s="215"/>
      <c r="D800" s="59"/>
      <c r="E800" s="215" t="s">
        <v>141</v>
      </c>
      <c r="F800" s="215"/>
      <c r="G800" s="215"/>
    </row>
    <row r="801" spans="1:7" x14ac:dyDescent="0.25">
      <c r="A801" s="60" t="s">
        <v>123</v>
      </c>
      <c r="B801" s="59"/>
      <c r="C801" s="59"/>
      <c r="D801" s="59"/>
      <c r="E801" s="60" t="s">
        <v>142</v>
      </c>
      <c r="F801" s="59"/>
      <c r="G801" s="59"/>
    </row>
    <row r="802" spans="1:7" x14ac:dyDescent="0.25">
      <c r="A802" s="60" t="s">
        <v>124</v>
      </c>
      <c r="B802" s="60">
        <v>0.36502000000000001</v>
      </c>
      <c r="C802" s="60" t="s">
        <v>125</v>
      </c>
      <c r="D802" s="59"/>
      <c r="E802" s="60" t="s">
        <v>143</v>
      </c>
      <c r="F802" s="60">
        <v>0.52331000000000005</v>
      </c>
      <c r="G802" s="60" t="s">
        <v>144</v>
      </c>
    </row>
    <row r="803" spans="1:7" x14ac:dyDescent="0.25">
      <c r="A803" s="60" t="s">
        <v>126</v>
      </c>
      <c r="B803" s="59"/>
      <c r="C803" s="59"/>
      <c r="D803" s="59"/>
      <c r="E803" s="60" t="s">
        <v>145</v>
      </c>
      <c r="F803" s="60">
        <v>0.60550000000000004</v>
      </c>
      <c r="G803" s="60" t="s">
        <v>144</v>
      </c>
    </row>
    <row r="804" spans="1:7" x14ac:dyDescent="0.25">
      <c r="A804" s="60" t="s">
        <v>127</v>
      </c>
      <c r="B804" s="60">
        <v>7.2427000000000001</v>
      </c>
      <c r="C804" s="60" t="s">
        <v>125</v>
      </c>
      <c r="D804" s="59"/>
      <c r="E804" s="60" t="s">
        <v>146</v>
      </c>
      <c r="F804" s="60">
        <v>0.55488999999999999</v>
      </c>
      <c r="G804" s="60" t="s">
        <v>144</v>
      </c>
    </row>
    <row r="805" spans="1:7" x14ac:dyDescent="0.25">
      <c r="A805" s="60" t="s">
        <v>128</v>
      </c>
      <c r="B805" s="59"/>
      <c r="C805" s="59"/>
      <c r="D805" s="59"/>
      <c r="E805" s="60" t="s">
        <v>147</v>
      </c>
      <c r="F805" s="60">
        <v>0.62668999999999997</v>
      </c>
      <c r="G805" s="60" t="s">
        <v>144</v>
      </c>
    </row>
    <row r="806" spans="1:7" x14ac:dyDescent="0.25">
      <c r="A806" s="60" t="s">
        <v>129</v>
      </c>
      <c r="B806" s="60">
        <v>4.0488999999999998E-4</v>
      </c>
      <c r="C806" s="60" t="s">
        <v>125</v>
      </c>
      <c r="D806" s="59"/>
      <c r="E806" s="59"/>
      <c r="F806" s="59"/>
      <c r="G806" s="59"/>
    </row>
    <row r="807" spans="1:7" x14ac:dyDescent="0.25">
      <c r="A807" s="60" t="s">
        <v>130</v>
      </c>
      <c r="B807" s="59"/>
      <c r="C807" s="59"/>
      <c r="D807" s="59"/>
      <c r="E807" s="59"/>
      <c r="F807" s="59"/>
      <c r="G807" s="59"/>
    </row>
    <row r="808" spans="1:7" x14ac:dyDescent="0.25">
      <c r="A808" s="60" t="s">
        <v>131</v>
      </c>
      <c r="B808" s="60">
        <v>3.4394</v>
      </c>
      <c r="C808" s="60" t="s">
        <v>125</v>
      </c>
      <c r="D808" s="59"/>
      <c r="E808" s="59"/>
      <c r="F808" s="59"/>
      <c r="G808" s="59"/>
    </row>
    <row r="809" spans="1:7" x14ac:dyDescent="0.25">
      <c r="A809" s="60" t="s">
        <v>132</v>
      </c>
      <c r="B809" s="59"/>
      <c r="C809" s="59"/>
      <c r="D809" s="59"/>
      <c r="E809" s="59"/>
      <c r="F809" s="59"/>
      <c r="G809" s="59"/>
    </row>
    <row r="810" spans="1:7" x14ac:dyDescent="0.25">
      <c r="A810" s="60" t="s">
        <v>133</v>
      </c>
      <c r="B810" s="61">
        <v>6.0557000000000003E-5</v>
      </c>
      <c r="C810" s="60" t="s">
        <v>125</v>
      </c>
      <c r="D810" s="59"/>
      <c r="E810" s="59"/>
      <c r="F810" s="59"/>
      <c r="G810" s="59"/>
    </row>
    <row r="811" spans="1:7" x14ac:dyDescent="0.25">
      <c r="A811" s="60" t="s">
        <v>134</v>
      </c>
      <c r="B811" s="59"/>
      <c r="C811" s="59"/>
      <c r="D811" s="59"/>
      <c r="E811" s="59"/>
      <c r="F811" s="59"/>
      <c r="G811" s="59"/>
    </row>
    <row r="812" spans="1:7" x14ac:dyDescent="0.25">
      <c r="A812" s="60" t="s">
        <v>135</v>
      </c>
      <c r="B812" s="60">
        <v>7.6047000000000003E-2</v>
      </c>
      <c r="C812" s="60" t="s">
        <v>125</v>
      </c>
      <c r="D812" s="59"/>
      <c r="E812" s="59"/>
      <c r="F812" s="59"/>
      <c r="G812" s="59"/>
    </row>
    <row r="813" spans="1:7" x14ac:dyDescent="0.25">
      <c r="A813" s="60" t="s">
        <v>136</v>
      </c>
      <c r="B813" s="59"/>
      <c r="C813" s="59"/>
      <c r="D813" s="59"/>
      <c r="E813" s="59"/>
      <c r="F813" s="59"/>
      <c r="G813" s="59"/>
    </row>
    <row r="814" spans="1:7" x14ac:dyDescent="0.25">
      <c r="A814" s="60" t="s">
        <v>137</v>
      </c>
      <c r="B814" s="60">
        <v>0.14954000000000001</v>
      </c>
      <c r="C814" s="60" t="s">
        <v>125</v>
      </c>
      <c r="D814" s="59"/>
      <c r="E814" s="59"/>
      <c r="F814" s="59"/>
      <c r="G814" s="59"/>
    </row>
    <row r="815" spans="1:7" x14ac:dyDescent="0.25">
      <c r="A815" s="60" t="s">
        <v>138</v>
      </c>
      <c r="B815" s="59"/>
      <c r="C815" s="59"/>
      <c r="D815" s="59"/>
      <c r="E815" s="59"/>
      <c r="F815" s="59"/>
      <c r="G815" s="59"/>
    </row>
    <row r="816" spans="1:7" x14ac:dyDescent="0.25">
      <c r="A816" s="60" t="s">
        <v>139</v>
      </c>
      <c r="B816" s="60">
        <v>2.085E-2</v>
      </c>
      <c r="C816" s="60" t="s">
        <v>125</v>
      </c>
      <c r="D816" s="59"/>
      <c r="E816" s="59"/>
      <c r="F816" s="59"/>
      <c r="G816" s="59"/>
    </row>
    <row r="817" spans="1:8" ht="15.75" x14ac:dyDescent="0.3">
      <c r="A817" s="59"/>
      <c r="B817" s="58" t="s">
        <v>180</v>
      </c>
      <c r="C817" s="59"/>
      <c r="D817" s="59"/>
      <c r="E817" s="59"/>
      <c r="F817" s="59"/>
      <c r="G817" s="59"/>
      <c r="H817" t="s">
        <v>225</v>
      </c>
    </row>
    <row r="818" spans="1:8" ht="15" customHeight="1" x14ac:dyDescent="0.25">
      <c r="A818" s="215" t="s">
        <v>140</v>
      </c>
      <c r="B818" s="215"/>
      <c r="C818" s="215"/>
      <c r="D818" s="59"/>
      <c r="E818" s="215" t="s">
        <v>141</v>
      </c>
      <c r="F818" s="215"/>
      <c r="G818" s="215"/>
    </row>
    <row r="819" spans="1:8" x14ac:dyDescent="0.25">
      <c r="A819" s="60" t="s">
        <v>123</v>
      </c>
      <c r="B819" s="59"/>
      <c r="C819" s="59"/>
      <c r="D819" s="59"/>
      <c r="E819" s="60" t="s">
        <v>142</v>
      </c>
      <c r="F819" s="59"/>
      <c r="G819" s="59"/>
    </row>
    <row r="820" spans="1:8" x14ac:dyDescent="0.25">
      <c r="A820" s="60" t="s">
        <v>124</v>
      </c>
      <c r="B820" s="60">
        <v>6.9013000000000005E-2</v>
      </c>
      <c r="C820" s="60" t="s">
        <v>125</v>
      </c>
      <c r="D820" s="59"/>
      <c r="E820" s="60" t="s">
        <v>143</v>
      </c>
      <c r="F820" s="60">
        <v>0.53078000000000003</v>
      </c>
      <c r="G820" s="60" t="s">
        <v>144</v>
      </c>
    </row>
    <row r="821" spans="1:8" x14ac:dyDescent="0.25">
      <c r="A821" s="60" t="s">
        <v>126</v>
      </c>
      <c r="B821" s="59"/>
      <c r="C821" s="59"/>
      <c r="D821" s="59"/>
      <c r="E821" s="60" t="s">
        <v>145</v>
      </c>
      <c r="F821" s="60">
        <v>0.60336999999999996</v>
      </c>
      <c r="G821" s="60" t="s">
        <v>144</v>
      </c>
    </row>
    <row r="822" spans="1:8" x14ac:dyDescent="0.25">
      <c r="A822" s="60" t="s">
        <v>127</v>
      </c>
      <c r="B822" s="60">
        <v>6.3811</v>
      </c>
      <c r="C822" s="60" t="s">
        <v>125</v>
      </c>
      <c r="D822" s="59"/>
      <c r="E822" s="60" t="s">
        <v>146</v>
      </c>
      <c r="F822" s="60">
        <v>0.55869999999999997</v>
      </c>
      <c r="G822" s="60" t="s">
        <v>144</v>
      </c>
    </row>
    <row r="823" spans="1:8" x14ac:dyDescent="0.25">
      <c r="A823" s="60" t="s">
        <v>128</v>
      </c>
      <c r="B823" s="59"/>
      <c r="C823" s="59"/>
      <c r="D823" s="59"/>
      <c r="E823" s="60" t="s">
        <v>147</v>
      </c>
      <c r="F823" s="60">
        <v>0.62214000000000003</v>
      </c>
      <c r="G823" s="60" t="s">
        <v>144</v>
      </c>
    </row>
    <row r="824" spans="1:8" x14ac:dyDescent="0.25">
      <c r="A824" s="60" t="s">
        <v>129</v>
      </c>
      <c r="B824" s="60">
        <v>3.6831E-4</v>
      </c>
      <c r="C824" s="60" t="s">
        <v>125</v>
      </c>
      <c r="D824" s="59"/>
      <c r="E824" s="59"/>
      <c r="F824" s="59"/>
      <c r="G824" s="59"/>
    </row>
    <row r="825" spans="1:8" x14ac:dyDescent="0.25">
      <c r="A825" s="60" t="s">
        <v>130</v>
      </c>
      <c r="B825" s="59"/>
      <c r="C825" s="59"/>
      <c r="D825" s="59"/>
      <c r="E825" s="59"/>
      <c r="F825" s="59"/>
      <c r="G825" s="59"/>
    </row>
    <row r="826" spans="1:8" x14ac:dyDescent="0.25">
      <c r="A826" s="60" t="s">
        <v>131</v>
      </c>
      <c r="B826" s="60">
        <v>4.2862999999999998</v>
      </c>
      <c r="C826" s="60" t="s">
        <v>125</v>
      </c>
      <c r="D826" s="59"/>
      <c r="E826" s="59"/>
      <c r="F826" s="59"/>
      <c r="G826" s="59"/>
    </row>
    <row r="827" spans="1:8" x14ac:dyDescent="0.25">
      <c r="A827" s="60" t="s">
        <v>132</v>
      </c>
      <c r="B827" s="59"/>
      <c r="C827" s="59"/>
      <c r="D827" s="59"/>
      <c r="E827" s="59"/>
      <c r="F827" s="59"/>
      <c r="G827" s="59"/>
    </row>
    <row r="828" spans="1:8" x14ac:dyDescent="0.25">
      <c r="A828" s="60" t="s">
        <v>133</v>
      </c>
      <c r="B828" s="61">
        <v>5.0636000000000001E-5</v>
      </c>
      <c r="C828" s="60" t="s">
        <v>125</v>
      </c>
      <c r="D828" s="59"/>
      <c r="E828" s="59"/>
      <c r="F828" s="59"/>
      <c r="G828" s="59"/>
    </row>
    <row r="829" spans="1:8" x14ac:dyDescent="0.25">
      <c r="A829" s="60" t="s">
        <v>134</v>
      </c>
      <c r="B829" s="59"/>
      <c r="C829" s="59"/>
      <c r="D829" s="59"/>
      <c r="E829" s="59"/>
      <c r="F829" s="59"/>
      <c r="G829" s="59"/>
    </row>
    <row r="830" spans="1:8" x14ac:dyDescent="0.25">
      <c r="A830" s="60" t="s">
        <v>135</v>
      </c>
      <c r="B830" s="60">
        <v>1.8246999999999999E-2</v>
      </c>
      <c r="C830" s="60" t="s">
        <v>125</v>
      </c>
      <c r="D830" s="59"/>
      <c r="E830" s="59"/>
      <c r="F830" s="59"/>
      <c r="G830" s="59"/>
    </row>
    <row r="831" spans="1:8" x14ac:dyDescent="0.25">
      <c r="A831" s="60" t="s">
        <v>136</v>
      </c>
      <c r="B831" s="59"/>
      <c r="C831" s="59"/>
      <c r="D831" s="59"/>
      <c r="E831" s="59"/>
      <c r="F831" s="59"/>
      <c r="G831" s="59"/>
    </row>
    <row r="832" spans="1:8" x14ac:dyDescent="0.25">
      <c r="A832" s="60" t="s">
        <v>137</v>
      </c>
      <c r="B832" s="60">
        <v>6.2323999999999997E-2</v>
      </c>
      <c r="C832" s="60" t="s">
        <v>125</v>
      </c>
      <c r="D832" s="59"/>
      <c r="E832" s="59"/>
      <c r="F832" s="59"/>
      <c r="G832" s="59"/>
    </row>
    <row r="833" spans="1:8" x14ac:dyDescent="0.25">
      <c r="A833" s="60" t="s">
        <v>138</v>
      </c>
      <c r="B833" s="59"/>
      <c r="C833" s="59"/>
      <c r="D833" s="59"/>
      <c r="E833" s="59"/>
      <c r="F833" s="59"/>
      <c r="G833" s="59"/>
    </row>
    <row r="834" spans="1:8" x14ac:dyDescent="0.25">
      <c r="A834" s="60" t="s">
        <v>139</v>
      </c>
      <c r="B834" s="60">
        <v>0.13866000000000001</v>
      </c>
      <c r="C834" s="60" t="s">
        <v>125</v>
      </c>
      <c r="D834" s="59"/>
      <c r="E834" s="59"/>
      <c r="F834" s="59"/>
      <c r="G834" s="59"/>
    </row>
    <row r="835" spans="1:8" ht="15.75" x14ac:dyDescent="0.3">
      <c r="A835" s="59"/>
      <c r="B835" s="58" t="s">
        <v>177</v>
      </c>
      <c r="C835" s="59"/>
      <c r="D835" s="59"/>
      <c r="E835" s="59"/>
      <c r="F835" s="59"/>
      <c r="G835" s="59"/>
      <c r="H835" t="s">
        <v>226</v>
      </c>
    </row>
    <row r="836" spans="1:8" ht="15" customHeight="1" x14ac:dyDescent="0.25">
      <c r="A836" s="215" t="s">
        <v>140</v>
      </c>
      <c r="B836" s="215"/>
      <c r="C836" s="215"/>
      <c r="D836" s="59"/>
      <c r="E836" s="215" t="s">
        <v>141</v>
      </c>
      <c r="F836" s="215"/>
      <c r="G836" s="215"/>
    </row>
    <row r="837" spans="1:8" x14ac:dyDescent="0.25">
      <c r="A837" s="60" t="s">
        <v>123</v>
      </c>
      <c r="B837" s="59"/>
      <c r="C837" s="59"/>
      <c r="D837" s="59"/>
      <c r="E837" s="60" t="s">
        <v>142</v>
      </c>
      <c r="F837" s="59"/>
      <c r="G837" s="59"/>
    </row>
    <row r="838" spans="1:8" x14ac:dyDescent="0.25">
      <c r="A838" s="60" t="s">
        <v>124</v>
      </c>
      <c r="B838" s="60">
        <v>2.8410000000000001E-2</v>
      </c>
      <c r="C838" s="60" t="s">
        <v>125</v>
      </c>
      <c r="D838" s="59"/>
      <c r="E838" s="60" t="s">
        <v>143</v>
      </c>
      <c r="F838" s="60">
        <v>0.81194999999999995</v>
      </c>
      <c r="G838" s="60" t="s">
        <v>144</v>
      </c>
    </row>
    <row r="839" spans="1:8" x14ac:dyDescent="0.25">
      <c r="A839" s="60" t="s">
        <v>126</v>
      </c>
      <c r="B839" s="59"/>
      <c r="C839" s="59"/>
      <c r="D839" s="59"/>
      <c r="E839" s="60" t="s">
        <v>145</v>
      </c>
      <c r="F839" s="60">
        <v>0.85828000000000004</v>
      </c>
      <c r="G839" s="60" t="s">
        <v>144</v>
      </c>
    </row>
    <row r="840" spans="1:8" x14ac:dyDescent="0.25">
      <c r="A840" s="60" t="s">
        <v>127</v>
      </c>
      <c r="B840" s="60">
        <v>11.298</v>
      </c>
      <c r="C840" s="60" t="s">
        <v>125</v>
      </c>
      <c r="D840" s="59"/>
      <c r="E840" s="60" t="s">
        <v>146</v>
      </c>
      <c r="F840" s="60">
        <v>0.83001999999999998</v>
      </c>
      <c r="G840" s="60" t="s">
        <v>144</v>
      </c>
    </row>
    <row r="841" spans="1:8" x14ac:dyDescent="0.25">
      <c r="A841" s="60" t="s">
        <v>128</v>
      </c>
      <c r="B841" s="59"/>
      <c r="C841" s="59"/>
      <c r="D841" s="59"/>
      <c r="E841" s="60" t="s">
        <v>147</v>
      </c>
      <c r="F841" s="60">
        <v>0.87011000000000005</v>
      </c>
      <c r="G841" s="60" t="s">
        <v>144</v>
      </c>
    </row>
    <row r="842" spans="1:8" x14ac:dyDescent="0.25">
      <c r="A842" s="60" t="s">
        <v>129</v>
      </c>
      <c r="B842" s="60">
        <v>5.9615999999999998E-4</v>
      </c>
      <c r="C842" s="60" t="s">
        <v>125</v>
      </c>
      <c r="D842" s="59"/>
      <c r="E842" s="59"/>
      <c r="F842" s="59"/>
      <c r="G842" s="59"/>
    </row>
    <row r="843" spans="1:8" x14ac:dyDescent="0.25">
      <c r="A843" s="60" t="s">
        <v>130</v>
      </c>
      <c r="B843" s="59"/>
      <c r="C843" s="59"/>
      <c r="D843" s="59"/>
      <c r="E843" s="59"/>
      <c r="F843" s="59"/>
      <c r="G843" s="59"/>
    </row>
    <row r="844" spans="1:8" x14ac:dyDescent="0.25">
      <c r="A844" s="60" t="s">
        <v>131</v>
      </c>
      <c r="B844" s="60">
        <v>2.9912000000000001E-2</v>
      </c>
      <c r="C844" s="60" t="s">
        <v>125</v>
      </c>
      <c r="D844" s="59"/>
      <c r="E844" s="59"/>
      <c r="F844" s="59"/>
      <c r="G844" s="59"/>
    </row>
    <row r="845" spans="1:8" x14ac:dyDescent="0.25">
      <c r="A845" s="60" t="s">
        <v>132</v>
      </c>
      <c r="B845" s="59"/>
      <c r="C845" s="59"/>
      <c r="D845" s="59"/>
      <c r="E845" s="59"/>
      <c r="F845" s="59"/>
      <c r="G845" s="59"/>
    </row>
    <row r="846" spans="1:8" x14ac:dyDescent="0.25">
      <c r="A846" s="60" t="s">
        <v>133</v>
      </c>
      <c r="B846" s="60">
        <v>2.6729E-4</v>
      </c>
      <c r="C846" s="60" t="s">
        <v>125</v>
      </c>
      <c r="D846" s="59"/>
      <c r="E846" s="59"/>
      <c r="F846" s="59"/>
      <c r="G846" s="59"/>
    </row>
    <row r="847" spans="1:8" x14ac:dyDescent="0.25">
      <c r="A847" s="60" t="s">
        <v>134</v>
      </c>
      <c r="B847" s="59"/>
      <c r="C847" s="59"/>
      <c r="D847" s="59"/>
      <c r="E847" s="59"/>
      <c r="F847" s="59"/>
      <c r="G847" s="59"/>
    </row>
    <row r="848" spans="1:8" x14ac:dyDescent="0.25">
      <c r="A848" s="60" t="s">
        <v>135</v>
      </c>
      <c r="B848" s="60">
        <v>9.4778000000000001E-2</v>
      </c>
      <c r="C848" s="60" t="s">
        <v>125</v>
      </c>
      <c r="D848" s="59"/>
      <c r="E848" s="59"/>
      <c r="F848" s="59"/>
      <c r="G848" s="59"/>
    </row>
    <row r="849" spans="1:8" x14ac:dyDescent="0.25">
      <c r="A849" s="60" t="s">
        <v>136</v>
      </c>
      <c r="B849" s="59"/>
      <c r="C849" s="59"/>
      <c r="D849" s="59"/>
      <c r="E849" s="59"/>
      <c r="F849" s="59"/>
      <c r="G849" s="59"/>
    </row>
    <row r="850" spans="1:8" x14ac:dyDescent="0.25">
      <c r="A850" s="60" t="s">
        <v>137</v>
      </c>
      <c r="B850" s="60">
        <v>2.4334000000000001E-2</v>
      </c>
      <c r="C850" s="60" t="s">
        <v>125</v>
      </c>
      <c r="D850" s="59"/>
      <c r="E850" s="59"/>
      <c r="F850" s="59"/>
      <c r="G850" s="59"/>
    </row>
    <row r="851" spans="1:8" x14ac:dyDescent="0.25">
      <c r="A851" s="60" t="s">
        <v>138</v>
      </c>
      <c r="B851" s="59"/>
      <c r="C851" s="59"/>
      <c r="D851" s="59"/>
      <c r="E851" s="59"/>
      <c r="F851" s="59"/>
      <c r="G851" s="59"/>
    </row>
    <row r="852" spans="1:8" x14ac:dyDescent="0.25">
      <c r="A852" s="60" t="s">
        <v>139</v>
      </c>
      <c r="B852" s="60">
        <v>3.8242999999999999E-2</v>
      </c>
      <c r="C852" s="60" t="s">
        <v>125</v>
      </c>
      <c r="D852" s="59"/>
      <c r="E852" s="59"/>
      <c r="F852" s="59"/>
      <c r="G852" s="59"/>
    </row>
    <row r="853" spans="1:8" ht="15.75" x14ac:dyDescent="0.3">
      <c r="A853" s="59"/>
      <c r="B853" s="58" t="s">
        <v>170</v>
      </c>
      <c r="C853" s="59"/>
      <c r="D853" s="59"/>
      <c r="E853" s="59"/>
      <c r="F853" s="59"/>
      <c r="G853" s="59"/>
      <c r="H853" t="s">
        <v>227</v>
      </c>
    </row>
    <row r="854" spans="1:8" ht="15" customHeight="1" x14ac:dyDescent="0.25">
      <c r="A854" s="215" t="s">
        <v>140</v>
      </c>
      <c r="B854" s="215"/>
      <c r="C854" s="215"/>
      <c r="D854" s="59"/>
      <c r="E854" s="215" t="s">
        <v>141</v>
      </c>
      <c r="F854" s="215"/>
      <c r="G854" s="215"/>
    </row>
    <row r="855" spans="1:8" x14ac:dyDescent="0.25">
      <c r="A855" s="60" t="s">
        <v>123</v>
      </c>
      <c r="B855" s="59"/>
      <c r="C855" s="59"/>
      <c r="D855" s="59"/>
      <c r="E855" s="60" t="s">
        <v>142</v>
      </c>
      <c r="F855" s="59"/>
      <c r="G855" s="59"/>
    </row>
    <row r="856" spans="1:8" x14ac:dyDescent="0.25">
      <c r="A856" s="60" t="s">
        <v>124</v>
      </c>
      <c r="B856" s="60">
        <v>0.33090999999999998</v>
      </c>
      <c r="C856" s="60" t="s">
        <v>125</v>
      </c>
      <c r="D856" s="59"/>
      <c r="E856" s="60" t="s">
        <v>143</v>
      </c>
      <c r="F856" s="60">
        <v>0.19649</v>
      </c>
      <c r="G856" s="60" t="s">
        <v>144</v>
      </c>
    </row>
    <row r="857" spans="1:8" x14ac:dyDescent="0.25">
      <c r="A857" s="60" t="s">
        <v>126</v>
      </c>
      <c r="B857" s="59"/>
      <c r="C857" s="59"/>
      <c r="D857" s="59"/>
      <c r="E857" s="60" t="s">
        <v>145</v>
      </c>
      <c r="F857" s="60">
        <v>0.24557000000000001</v>
      </c>
      <c r="G857" s="60" t="s">
        <v>144</v>
      </c>
    </row>
    <row r="858" spans="1:8" x14ac:dyDescent="0.25">
      <c r="A858" s="60" t="s">
        <v>127</v>
      </c>
      <c r="B858" s="60">
        <v>3.3755999999999999</v>
      </c>
      <c r="C858" s="60" t="s">
        <v>125</v>
      </c>
      <c r="D858" s="59"/>
      <c r="E858" s="60" t="s">
        <v>146</v>
      </c>
      <c r="F858" s="60">
        <v>0.21529999999999999</v>
      </c>
      <c r="G858" s="60" t="s">
        <v>144</v>
      </c>
    </row>
    <row r="859" spans="1:8" x14ac:dyDescent="0.25">
      <c r="A859" s="60" t="s">
        <v>128</v>
      </c>
      <c r="B859" s="59"/>
      <c r="C859" s="59"/>
      <c r="D859" s="59"/>
      <c r="E859" s="60" t="s">
        <v>147</v>
      </c>
      <c r="F859" s="60">
        <v>0.25829999999999997</v>
      </c>
      <c r="G859" s="60" t="s">
        <v>144</v>
      </c>
    </row>
    <row r="860" spans="1:8" x14ac:dyDescent="0.25">
      <c r="A860" s="60" t="s">
        <v>129</v>
      </c>
      <c r="B860" s="60">
        <v>2.3462999999999999E-4</v>
      </c>
      <c r="C860" s="60" t="s">
        <v>125</v>
      </c>
      <c r="D860" s="59"/>
      <c r="E860" s="59"/>
      <c r="F860" s="59"/>
      <c r="G860" s="59"/>
    </row>
    <row r="861" spans="1:8" x14ac:dyDescent="0.25">
      <c r="A861" s="60" t="s">
        <v>130</v>
      </c>
      <c r="B861" s="59"/>
      <c r="C861" s="59"/>
      <c r="D861" s="59"/>
      <c r="E861" s="59"/>
      <c r="F861" s="59"/>
      <c r="G861" s="59"/>
    </row>
    <row r="862" spans="1:8" x14ac:dyDescent="0.25">
      <c r="A862" s="60" t="s">
        <v>131</v>
      </c>
      <c r="B862" s="60">
        <v>5.0880000000000001</v>
      </c>
      <c r="C862" s="60" t="s">
        <v>125</v>
      </c>
      <c r="D862" s="59"/>
      <c r="E862" s="59"/>
      <c r="F862" s="59"/>
      <c r="G862" s="59"/>
    </row>
    <row r="863" spans="1:8" x14ac:dyDescent="0.25">
      <c r="A863" s="60" t="s">
        <v>132</v>
      </c>
      <c r="B863" s="59"/>
      <c r="C863" s="59"/>
      <c r="D863" s="59"/>
      <c r="E863" s="59"/>
      <c r="F863" s="59"/>
      <c r="G863" s="59"/>
    </row>
    <row r="864" spans="1:8" x14ac:dyDescent="0.25">
      <c r="A864" s="60" t="s">
        <v>133</v>
      </c>
      <c r="B864" s="61">
        <v>4.2150000000000001E-5</v>
      </c>
      <c r="C864" s="60" t="s">
        <v>125</v>
      </c>
      <c r="D864" s="59"/>
      <c r="E864" s="59"/>
      <c r="F864" s="59"/>
      <c r="G864" s="59"/>
    </row>
    <row r="865" spans="1:8" x14ac:dyDescent="0.25">
      <c r="A865" s="60" t="s">
        <v>134</v>
      </c>
      <c r="B865" s="59"/>
      <c r="C865" s="59"/>
      <c r="D865" s="59"/>
      <c r="E865" s="59"/>
      <c r="F865" s="59"/>
      <c r="G865" s="59"/>
    </row>
    <row r="866" spans="1:8" x14ac:dyDescent="0.25">
      <c r="A866" s="60" t="s">
        <v>135</v>
      </c>
      <c r="B866" s="60">
        <v>5.0597999999999997E-2</v>
      </c>
      <c r="C866" s="60" t="s">
        <v>125</v>
      </c>
      <c r="D866" s="59"/>
      <c r="E866" s="59"/>
      <c r="F866" s="59"/>
      <c r="G866" s="59"/>
    </row>
    <row r="867" spans="1:8" x14ac:dyDescent="0.25">
      <c r="A867" s="60" t="s">
        <v>136</v>
      </c>
      <c r="B867" s="59"/>
      <c r="C867" s="59"/>
      <c r="D867" s="59"/>
      <c r="E867" s="59"/>
      <c r="F867" s="59"/>
      <c r="G867" s="59"/>
    </row>
    <row r="868" spans="1:8" x14ac:dyDescent="0.25">
      <c r="A868" s="60" t="s">
        <v>137</v>
      </c>
      <c r="B868" s="60">
        <v>0.72524999999999995</v>
      </c>
      <c r="C868" s="60" t="s">
        <v>125</v>
      </c>
      <c r="D868" s="59"/>
      <c r="E868" s="59"/>
      <c r="F868" s="59"/>
      <c r="G868" s="59"/>
    </row>
    <row r="869" spans="1:8" x14ac:dyDescent="0.25">
      <c r="A869" s="60" t="s">
        <v>138</v>
      </c>
      <c r="B869" s="59"/>
      <c r="C869" s="59"/>
      <c r="D869" s="59"/>
      <c r="E869" s="59"/>
      <c r="F869" s="59"/>
      <c r="G869" s="59"/>
    </row>
    <row r="870" spans="1:8" x14ac:dyDescent="0.25">
      <c r="A870" s="60" t="s">
        <v>139</v>
      </c>
      <c r="B870" s="60">
        <v>0.16281999999999999</v>
      </c>
      <c r="C870" s="60" t="s">
        <v>125</v>
      </c>
      <c r="D870" s="59"/>
      <c r="E870" s="59"/>
      <c r="F870" s="59"/>
      <c r="G870" s="59"/>
    </row>
    <row r="871" spans="1:8" ht="15.75" x14ac:dyDescent="0.3">
      <c r="A871" s="59"/>
      <c r="B871" s="58" t="s">
        <v>169</v>
      </c>
      <c r="C871" s="59"/>
      <c r="D871" s="59"/>
      <c r="E871" s="59"/>
      <c r="F871" s="59"/>
      <c r="G871" s="59"/>
      <c r="H871" t="s">
        <v>228</v>
      </c>
    </row>
    <row r="872" spans="1:8" ht="15" customHeight="1" x14ac:dyDescent="0.25">
      <c r="A872" s="215" t="s">
        <v>140</v>
      </c>
      <c r="B872" s="215"/>
      <c r="C872" s="215"/>
      <c r="D872" s="59"/>
      <c r="E872" s="215" t="s">
        <v>141</v>
      </c>
      <c r="F872" s="215"/>
      <c r="G872" s="215"/>
    </row>
    <row r="873" spans="1:8" x14ac:dyDescent="0.25">
      <c r="A873" s="60" t="s">
        <v>123</v>
      </c>
      <c r="B873" s="59"/>
      <c r="C873" s="59"/>
      <c r="D873" s="59"/>
      <c r="E873" s="60" t="s">
        <v>142</v>
      </c>
      <c r="F873" s="59"/>
      <c r="G873" s="59"/>
    </row>
    <row r="874" spans="1:8" x14ac:dyDescent="0.25">
      <c r="A874" s="60" t="s">
        <v>124</v>
      </c>
      <c r="B874" s="60">
        <v>0.15514</v>
      </c>
      <c r="C874" s="60" t="s">
        <v>125</v>
      </c>
      <c r="D874" s="59"/>
      <c r="E874" s="60" t="s">
        <v>143</v>
      </c>
      <c r="F874" s="60">
        <v>0.57586000000000004</v>
      </c>
      <c r="G874" s="60" t="s">
        <v>144</v>
      </c>
    </row>
    <row r="875" spans="1:8" x14ac:dyDescent="0.25">
      <c r="A875" s="60" t="s">
        <v>126</v>
      </c>
      <c r="B875" s="59"/>
      <c r="C875" s="59"/>
      <c r="D875" s="59"/>
      <c r="E875" s="60" t="s">
        <v>145</v>
      </c>
      <c r="F875" s="60">
        <v>0.63205999999999996</v>
      </c>
      <c r="G875" s="60" t="s">
        <v>144</v>
      </c>
    </row>
    <row r="876" spans="1:8" x14ac:dyDescent="0.25">
      <c r="A876" s="60" t="s">
        <v>127</v>
      </c>
      <c r="B876" s="60">
        <v>6.7910000000000004</v>
      </c>
      <c r="C876" s="60" t="s">
        <v>125</v>
      </c>
      <c r="D876" s="59"/>
      <c r="E876" s="60" t="s">
        <v>146</v>
      </c>
      <c r="F876" s="60">
        <v>0.59748000000000001</v>
      </c>
      <c r="G876" s="60" t="s">
        <v>144</v>
      </c>
    </row>
    <row r="877" spans="1:8" x14ac:dyDescent="0.25">
      <c r="A877" s="60" t="s">
        <v>128</v>
      </c>
      <c r="B877" s="59"/>
      <c r="C877" s="59"/>
      <c r="D877" s="59"/>
      <c r="E877" s="60" t="s">
        <v>147</v>
      </c>
      <c r="F877" s="60">
        <v>0.64659999999999995</v>
      </c>
      <c r="G877" s="60" t="s">
        <v>144</v>
      </c>
    </row>
    <row r="878" spans="1:8" x14ac:dyDescent="0.25">
      <c r="A878" s="60" t="s">
        <v>129</v>
      </c>
      <c r="B878" s="60">
        <v>4.6900000000000002E-4</v>
      </c>
      <c r="C878" s="60" t="s">
        <v>125</v>
      </c>
      <c r="D878" s="59"/>
      <c r="E878" s="59"/>
      <c r="F878" s="59"/>
      <c r="G878" s="59"/>
    </row>
    <row r="879" spans="1:8" x14ac:dyDescent="0.25">
      <c r="A879" s="60" t="s">
        <v>130</v>
      </c>
      <c r="B879" s="59"/>
      <c r="C879" s="59"/>
      <c r="D879" s="59"/>
      <c r="E879" s="59"/>
      <c r="F879" s="59"/>
      <c r="G879" s="59"/>
    </row>
    <row r="880" spans="1:8" x14ac:dyDescent="0.25">
      <c r="A880" s="60" t="s">
        <v>131</v>
      </c>
      <c r="B880" s="60">
        <v>1.1293</v>
      </c>
      <c r="C880" s="60" t="s">
        <v>125</v>
      </c>
      <c r="D880" s="59"/>
      <c r="E880" s="59"/>
      <c r="F880" s="59"/>
      <c r="G880" s="59"/>
    </row>
    <row r="881" spans="1:8" x14ac:dyDescent="0.25">
      <c r="A881" s="60" t="s">
        <v>132</v>
      </c>
      <c r="B881" s="59"/>
      <c r="C881" s="59"/>
      <c r="D881" s="59"/>
      <c r="E881" s="59"/>
      <c r="F881" s="59"/>
      <c r="G881" s="59"/>
    </row>
    <row r="882" spans="1:8" x14ac:dyDescent="0.25">
      <c r="A882" s="60" t="s">
        <v>133</v>
      </c>
      <c r="B882" s="61">
        <v>5.6221000000000003E-5</v>
      </c>
      <c r="C882" s="60" t="s">
        <v>125</v>
      </c>
      <c r="D882" s="59"/>
      <c r="E882" s="59"/>
      <c r="F882" s="59"/>
      <c r="G882" s="59"/>
    </row>
    <row r="883" spans="1:8" x14ac:dyDescent="0.25">
      <c r="A883" s="60" t="s">
        <v>134</v>
      </c>
      <c r="B883" s="59"/>
      <c r="C883" s="59"/>
      <c r="D883" s="59"/>
      <c r="E883" s="59"/>
      <c r="F883" s="59"/>
      <c r="G883" s="59"/>
    </row>
    <row r="884" spans="1:8" x14ac:dyDescent="0.25">
      <c r="A884" s="60" t="s">
        <v>135</v>
      </c>
      <c r="B884" s="60">
        <v>2.5516E-2</v>
      </c>
      <c r="C884" s="60" t="s">
        <v>125</v>
      </c>
      <c r="D884" s="59"/>
      <c r="E884" s="59"/>
      <c r="F884" s="59"/>
      <c r="G884" s="59"/>
    </row>
    <row r="885" spans="1:8" x14ac:dyDescent="0.25">
      <c r="A885" s="60" t="s">
        <v>136</v>
      </c>
      <c r="B885" s="59"/>
      <c r="C885" s="59"/>
      <c r="D885" s="59"/>
      <c r="E885" s="59"/>
      <c r="F885" s="59"/>
      <c r="G885" s="59"/>
    </row>
    <row r="886" spans="1:8" x14ac:dyDescent="0.25">
      <c r="A886" s="60" t="s">
        <v>137</v>
      </c>
      <c r="B886" s="60">
        <v>0.34737000000000001</v>
      </c>
      <c r="C886" s="60" t="s">
        <v>125</v>
      </c>
      <c r="D886" s="59"/>
      <c r="E886" s="59"/>
      <c r="F886" s="59"/>
      <c r="G886" s="59"/>
    </row>
    <row r="887" spans="1:8" x14ac:dyDescent="0.25">
      <c r="A887" s="60" t="s">
        <v>138</v>
      </c>
      <c r="B887" s="59"/>
      <c r="C887" s="59"/>
      <c r="D887" s="59"/>
      <c r="E887" s="59"/>
      <c r="F887" s="59"/>
      <c r="G887" s="59"/>
    </row>
    <row r="888" spans="1:8" x14ac:dyDescent="0.25">
      <c r="A888" s="60" t="s">
        <v>139</v>
      </c>
      <c r="B888" s="60">
        <v>1.0817000000000001</v>
      </c>
      <c r="C888" s="60" t="s">
        <v>125</v>
      </c>
      <c r="D888" s="59"/>
      <c r="E888" s="59"/>
      <c r="F888" s="59"/>
      <c r="G888" s="59"/>
    </row>
    <row r="889" spans="1:8" ht="15.75" x14ac:dyDescent="0.3">
      <c r="A889" s="59"/>
      <c r="B889" s="58" t="s">
        <v>171</v>
      </c>
      <c r="C889" s="59"/>
      <c r="D889" s="59"/>
      <c r="E889" s="59"/>
      <c r="F889" s="59"/>
      <c r="G889" s="59"/>
      <c r="H889" t="s">
        <v>229</v>
      </c>
    </row>
    <row r="890" spans="1:8" ht="15" customHeight="1" x14ac:dyDescent="0.25">
      <c r="A890" s="215" t="s">
        <v>140</v>
      </c>
      <c r="B890" s="215"/>
      <c r="C890" s="215"/>
      <c r="D890" s="59"/>
      <c r="E890" s="215" t="s">
        <v>141</v>
      </c>
      <c r="F890" s="215"/>
      <c r="G890" s="215"/>
    </row>
    <row r="891" spans="1:8" x14ac:dyDescent="0.25">
      <c r="A891" s="60" t="s">
        <v>123</v>
      </c>
      <c r="B891" s="59"/>
      <c r="C891" s="59"/>
      <c r="D891" s="59"/>
      <c r="E891" s="60" t="s">
        <v>142</v>
      </c>
      <c r="F891" s="59"/>
      <c r="G891" s="59"/>
    </row>
    <row r="892" spans="1:8" x14ac:dyDescent="0.25">
      <c r="A892" s="60" t="s">
        <v>124</v>
      </c>
      <c r="B892" s="60">
        <v>1.1161000000000001E-2</v>
      </c>
      <c r="C892" s="60" t="s">
        <v>125</v>
      </c>
      <c r="D892" s="59"/>
      <c r="E892" s="60" t="s">
        <v>143</v>
      </c>
      <c r="F892" s="60">
        <v>0.87863999999999998</v>
      </c>
      <c r="G892" s="60" t="s">
        <v>144</v>
      </c>
    </row>
    <row r="893" spans="1:8" x14ac:dyDescent="0.25">
      <c r="A893" s="60" t="s">
        <v>126</v>
      </c>
      <c r="B893" s="59"/>
      <c r="C893" s="59"/>
      <c r="D893" s="59"/>
      <c r="E893" s="60" t="s">
        <v>145</v>
      </c>
      <c r="F893" s="60">
        <v>0.91098000000000001</v>
      </c>
      <c r="G893" s="60" t="s">
        <v>144</v>
      </c>
    </row>
    <row r="894" spans="1:8" x14ac:dyDescent="0.25">
      <c r="A894" s="60" t="s">
        <v>127</v>
      </c>
      <c r="B894" s="60">
        <v>11.164</v>
      </c>
      <c r="C894" s="60" t="s">
        <v>125</v>
      </c>
      <c r="D894" s="59"/>
      <c r="E894" s="60" t="s">
        <v>146</v>
      </c>
      <c r="F894" s="60">
        <v>0.89154999999999995</v>
      </c>
      <c r="G894" s="60" t="s">
        <v>144</v>
      </c>
    </row>
    <row r="895" spans="1:8" x14ac:dyDescent="0.25">
      <c r="A895" s="60" t="s">
        <v>128</v>
      </c>
      <c r="B895" s="59"/>
      <c r="C895" s="59"/>
      <c r="D895" s="59"/>
      <c r="E895" s="60" t="s">
        <v>147</v>
      </c>
      <c r="F895" s="60">
        <v>0.91891999999999996</v>
      </c>
      <c r="G895" s="60" t="s">
        <v>144</v>
      </c>
    </row>
    <row r="896" spans="1:8" x14ac:dyDescent="0.25">
      <c r="A896" s="60" t="s">
        <v>129</v>
      </c>
      <c r="B896" s="60">
        <v>4.3542E-4</v>
      </c>
      <c r="C896" s="60" t="s">
        <v>125</v>
      </c>
      <c r="D896" s="59"/>
      <c r="E896" s="59"/>
      <c r="F896" s="59"/>
      <c r="G896" s="59"/>
    </row>
    <row r="897" spans="1:8" x14ac:dyDescent="0.25">
      <c r="A897" s="60" t="s">
        <v>130</v>
      </c>
      <c r="B897" s="59"/>
      <c r="C897" s="59"/>
      <c r="D897" s="59"/>
      <c r="E897" s="59"/>
      <c r="F897" s="59"/>
      <c r="G897" s="59"/>
    </row>
    <row r="898" spans="1:8" x14ac:dyDescent="0.25">
      <c r="A898" s="60" t="s">
        <v>131</v>
      </c>
      <c r="B898" s="60">
        <v>3.2249E-2</v>
      </c>
      <c r="C898" s="60" t="s">
        <v>125</v>
      </c>
      <c r="D898" s="59"/>
      <c r="E898" s="59"/>
      <c r="F898" s="59"/>
      <c r="G898" s="59"/>
    </row>
    <row r="899" spans="1:8" x14ac:dyDescent="0.25">
      <c r="A899" s="60" t="s">
        <v>132</v>
      </c>
      <c r="B899" s="59"/>
      <c r="C899" s="59"/>
      <c r="D899" s="59"/>
      <c r="E899" s="59"/>
      <c r="F899" s="59"/>
      <c r="G899" s="59"/>
    </row>
    <row r="900" spans="1:8" x14ac:dyDescent="0.25">
      <c r="A900" s="60" t="s">
        <v>133</v>
      </c>
      <c r="B900" s="61">
        <v>5.4465000000000001E-5</v>
      </c>
      <c r="C900" s="60" t="s">
        <v>125</v>
      </c>
      <c r="D900" s="59"/>
      <c r="E900" s="59"/>
      <c r="F900" s="59"/>
      <c r="G900" s="59"/>
    </row>
    <row r="901" spans="1:8" x14ac:dyDescent="0.25">
      <c r="A901" s="60" t="s">
        <v>134</v>
      </c>
      <c r="B901" s="59"/>
      <c r="C901" s="59"/>
      <c r="D901" s="59"/>
      <c r="E901" s="59"/>
      <c r="F901" s="59"/>
      <c r="G901" s="59"/>
    </row>
    <row r="902" spans="1:8" x14ac:dyDescent="0.25">
      <c r="A902" s="60" t="s">
        <v>135</v>
      </c>
      <c r="B902" s="60">
        <v>2.6445E-2</v>
      </c>
      <c r="C902" s="60" t="s">
        <v>125</v>
      </c>
      <c r="D902" s="59"/>
      <c r="E902" s="59"/>
      <c r="F902" s="59"/>
      <c r="G902" s="59"/>
    </row>
    <row r="903" spans="1:8" x14ac:dyDescent="0.25">
      <c r="A903" s="60" t="s">
        <v>136</v>
      </c>
      <c r="B903" s="59"/>
      <c r="C903" s="59"/>
      <c r="D903" s="59"/>
      <c r="E903" s="59"/>
      <c r="F903" s="59"/>
      <c r="G903" s="59"/>
    </row>
    <row r="904" spans="1:8" x14ac:dyDescent="0.25">
      <c r="A904" s="60" t="s">
        <v>137</v>
      </c>
      <c r="B904" s="60">
        <v>6.5018999999999993E-2</v>
      </c>
      <c r="C904" s="60" t="s">
        <v>125</v>
      </c>
      <c r="D904" s="59"/>
      <c r="E904" s="59"/>
      <c r="F904" s="59"/>
      <c r="G904" s="59"/>
    </row>
    <row r="905" spans="1:8" x14ac:dyDescent="0.25">
      <c r="A905" s="60" t="s">
        <v>138</v>
      </c>
      <c r="B905" s="59"/>
      <c r="C905" s="59"/>
      <c r="D905" s="59"/>
      <c r="E905" s="59"/>
      <c r="F905" s="59"/>
      <c r="G905" s="59"/>
    </row>
    <row r="906" spans="1:8" x14ac:dyDescent="0.25">
      <c r="A906" s="60" t="s">
        <v>139</v>
      </c>
      <c r="B906" s="60">
        <v>0.23899000000000001</v>
      </c>
      <c r="C906" s="60" t="s">
        <v>125</v>
      </c>
      <c r="D906" s="59"/>
      <c r="E906" s="59"/>
      <c r="F906" s="59"/>
      <c r="G906" s="59"/>
    </row>
    <row r="907" spans="1:8" ht="15.75" x14ac:dyDescent="0.3">
      <c r="A907" s="59"/>
      <c r="B907" s="58" t="s">
        <v>174</v>
      </c>
      <c r="C907" s="59"/>
      <c r="D907" s="59"/>
      <c r="E907" s="59"/>
      <c r="F907" s="59"/>
      <c r="G907" s="59"/>
      <c r="H907" t="s">
        <v>230</v>
      </c>
    </row>
    <row r="908" spans="1:8" ht="15" customHeight="1" x14ac:dyDescent="0.25">
      <c r="A908" s="215" t="s">
        <v>140</v>
      </c>
      <c r="B908" s="215"/>
      <c r="C908" s="215"/>
      <c r="D908" s="59"/>
      <c r="E908" s="215" t="s">
        <v>141</v>
      </c>
      <c r="F908" s="215"/>
      <c r="G908" s="215"/>
    </row>
    <row r="909" spans="1:8" x14ac:dyDescent="0.25">
      <c r="A909" s="60" t="s">
        <v>123</v>
      </c>
      <c r="B909" s="59"/>
      <c r="C909" s="59"/>
      <c r="D909" s="59"/>
      <c r="E909" s="60" t="s">
        <v>142</v>
      </c>
      <c r="F909" s="59"/>
      <c r="G909" s="59"/>
    </row>
    <row r="910" spans="1:8" x14ac:dyDescent="0.25">
      <c r="A910" s="60" t="s">
        <v>124</v>
      </c>
      <c r="B910" s="60">
        <v>7.6866E-3</v>
      </c>
      <c r="C910" s="60" t="s">
        <v>125</v>
      </c>
      <c r="D910" s="59"/>
      <c r="E910" s="60" t="s">
        <v>143</v>
      </c>
      <c r="F910" s="60">
        <v>0.54859999999999998</v>
      </c>
      <c r="G910" s="60" t="s">
        <v>144</v>
      </c>
    </row>
    <row r="911" spans="1:8" x14ac:dyDescent="0.25">
      <c r="A911" s="60" t="s">
        <v>126</v>
      </c>
      <c r="B911" s="59"/>
      <c r="C911" s="59"/>
      <c r="D911" s="59"/>
      <c r="E911" s="60" t="s">
        <v>145</v>
      </c>
      <c r="F911" s="60">
        <v>0.62090999999999996</v>
      </c>
      <c r="G911" s="60" t="s">
        <v>144</v>
      </c>
    </row>
    <row r="912" spans="1:8" x14ac:dyDescent="0.25">
      <c r="A912" s="60" t="s">
        <v>127</v>
      </c>
      <c r="B912" s="60">
        <v>7.6954000000000002</v>
      </c>
      <c r="C912" s="60" t="s">
        <v>125</v>
      </c>
      <c r="D912" s="59"/>
      <c r="E912" s="60" t="s">
        <v>146</v>
      </c>
      <c r="F912" s="60">
        <v>0.57642000000000004</v>
      </c>
      <c r="G912" s="60" t="s">
        <v>144</v>
      </c>
    </row>
    <row r="913" spans="1:7" x14ac:dyDescent="0.25">
      <c r="A913" s="60" t="s">
        <v>128</v>
      </c>
      <c r="B913" s="59"/>
      <c r="C913" s="59"/>
      <c r="D913" s="59"/>
      <c r="E913" s="60" t="s">
        <v>147</v>
      </c>
      <c r="F913" s="60">
        <v>0.63943000000000005</v>
      </c>
      <c r="G913" s="60" t="s">
        <v>144</v>
      </c>
    </row>
    <row r="914" spans="1:7" x14ac:dyDescent="0.25">
      <c r="A914" s="60" t="s">
        <v>129</v>
      </c>
      <c r="B914" s="60">
        <v>2.6931999999999998E-4</v>
      </c>
      <c r="C914" s="60" t="s">
        <v>125</v>
      </c>
      <c r="D914" s="59"/>
      <c r="E914" s="59"/>
      <c r="F914" s="59"/>
      <c r="G914" s="59"/>
    </row>
    <row r="915" spans="1:7" x14ac:dyDescent="0.25">
      <c r="A915" s="60" t="s">
        <v>130</v>
      </c>
      <c r="B915" s="59"/>
      <c r="C915" s="59"/>
      <c r="D915" s="59"/>
      <c r="E915" s="59"/>
      <c r="F915" s="59"/>
      <c r="G915" s="59"/>
    </row>
    <row r="916" spans="1:7" x14ac:dyDescent="0.25">
      <c r="A916" s="60" t="s">
        <v>131</v>
      </c>
      <c r="B916" s="60">
        <v>2.3608000000000001E-2</v>
      </c>
      <c r="C916" s="60" t="s">
        <v>125</v>
      </c>
      <c r="D916" s="59"/>
      <c r="E916" s="59"/>
      <c r="F916" s="59"/>
      <c r="G916" s="59"/>
    </row>
    <row r="917" spans="1:7" x14ac:dyDescent="0.25">
      <c r="A917" s="60" t="s">
        <v>132</v>
      </c>
      <c r="B917" s="59"/>
      <c r="C917" s="59"/>
      <c r="D917" s="59"/>
      <c r="E917" s="59"/>
      <c r="F917" s="59"/>
      <c r="G917" s="59"/>
    </row>
    <row r="918" spans="1:7" x14ac:dyDescent="0.25">
      <c r="A918" s="60" t="s">
        <v>133</v>
      </c>
      <c r="B918" s="61">
        <v>3.4437999999999998E-5</v>
      </c>
      <c r="C918" s="60" t="s">
        <v>125</v>
      </c>
      <c r="D918" s="59"/>
      <c r="E918" s="59"/>
      <c r="F918" s="59"/>
      <c r="G918" s="59"/>
    </row>
    <row r="919" spans="1:7" x14ac:dyDescent="0.25">
      <c r="A919" s="60" t="s">
        <v>134</v>
      </c>
      <c r="B919" s="59"/>
      <c r="C919" s="59"/>
      <c r="D919" s="59"/>
      <c r="E919" s="59"/>
      <c r="F919" s="59"/>
      <c r="G919" s="59"/>
    </row>
    <row r="920" spans="1:7" x14ac:dyDescent="0.25">
      <c r="A920" s="60" t="s">
        <v>135</v>
      </c>
      <c r="B920" s="61">
        <v>4.4013E-5</v>
      </c>
      <c r="C920" s="60" t="s">
        <v>125</v>
      </c>
      <c r="D920" s="59"/>
      <c r="E920" s="59"/>
      <c r="F920" s="59"/>
      <c r="G920" s="59"/>
    </row>
    <row r="921" spans="1:7" x14ac:dyDescent="0.25">
      <c r="A921" s="60" t="s">
        <v>136</v>
      </c>
      <c r="B921" s="59"/>
      <c r="C921" s="59"/>
      <c r="D921" s="59"/>
      <c r="E921" s="59"/>
      <c r="F921" s="59"/>
      <c r="G921" s="59"/>
    </row>
    <row r="922" spans="1:7" x14ac:dyDescent="0.25">
      <c r="A922" s="60" t="s">
        <v>137</v>
      </c>
      <c r="B922" s="60">
        <v>1.1726000000000001</v>
      </c>
      <c r="C922" s="60" t="s">
        <v>125</v>
      </c>
      <c r="D922" s="59"/>
      <c r="E922" s="59"/>
      <c r="F922" s="59"/>
      <c r="G922" s="59"/>
    </row>
    <row r="923" spans="1:7" x14ac:dyDescent="0.25">
      <c r="A923" s="60" t="s">
        <v>138</v>
      </c>
      <c r="B923" s="59"/>
      <c r="C923" s="59"/>
      <c r="D923" s="59"/>
      <c r="E923" s="59"/>
      <c r="F923" s="59"/>
      <c r="G923" s="59"/>
    </row>
    <row r="924" spans="1:7" x14ac:dyDescent="0.25">
      <c r="A924" s="60" t="s">
        <v>139</v>
      </c>
      <c r="B924" s="60">
        <v>7.8797000000000006E-2</v>
      </c>
      <c r="C924" s="60" t="s">
        <v>125</v>
      </c>
      <c r="D924" s="59"/>
      <c r="E924" s="59"/>
      <c r="F924" s="59"/>
      <c r="G924" s="59"/>
    </row>
    <row r="925" spans="1:7" x14ac:dyDescent="0.25">
      <c r="A925" s="59"/>
      <c r="B925" s="59"/>
      <c r="C925" s="59"/>
      <c r="D925" s="59"/>
      <c r="E925" s="59"/>
      <c r="F925" s="59"/>
      <c r="G925" s="59"/>
    </row>
    <row r="926" spans="1:7" x14ac:dyDescent="0.25">
      <c r="A926" s="59"/>
      <c r="B926" s="59"/>
      <c r="C926" s="59"/>
      <c r="D926" s="59"/>
      <c r="E926" s="59"/>
      <c r="F926" s="59"/>
      <c r="G926" s="59"/>
    </row>
    <row r="939" spans="1:3" x14ac:dyDescent="0.25">
      <c r="A939" t="s">
        <v>996</v>
      </c>
    </row>
    <row r="940" spans="1:3" x14ac:dyDescent="0.25">
      <c r="A940" s="218" t="s">
        <v>140</v>
      </c>
      <c r="B940" s="218"/>
      <c r="C940" s="218"/>
    </row>
    <row r="941" spans="1:3" x14ac:dyDescent="0.25">
      <c r="A941" s="74" t="s">
        <v>123</v>
      </c>
    </row>
    <row r="942" spans="1:3" x14ac:dyDescent="0.25">
      <c r="A942" s="56" t="s">
        <v>124</v>
      </c>
      <c r="B942" s="56">
        <v>2.7757E-2</v>
      </c>
      <c r="C942" s="56" t="s">
        <v>125</v>
      </c>
    </row>
    <row r="943" spans="1:3" x14ac:dyDescent="0.25">
      <c r="A943" s="74" t="s">
        <v>126</v>
      </c>
    </row>
    <row r="944" spans="1:3" x14ac:dyDescent="0.25">
      <c r="A944" s="56" t="s">
        <v>127</v>
      </c>
      <c r="B944" s="56">
        <v>8.7205999999999992</v>
      </c>
      <c r="C944" s="56" t="s">
        <v>125</v>
      </c>
    </row>
    <row r="945" spans="1:3" x14ac:dyDescent="0.25">
      <c r="A945" s="74" t="s">
        <v>128</v>
      </c>
    </row>
    <row r="946" spans="1:3" x14ac:dyDescent="0.25">
      <c r="A946" s="56" t="s">
        <v>129</v>
      </c>
      <c r="B946" s="56">
        <v>1.8908999999999999E-4</v>
      </c>
      <c r="C946" s="56" t="s">
        <v>125</v>
      </c>
    </row>
    <row r="947" spans="1:3" x14ac:dyDescent="0.25">
      <c r="A947" s="74" t="s">
        <v>130</v>
      </c>
    </row>
    <row r="948" spans="1:3" x14ac:dyDescent="0.25">
      <c r="A948" s="56" t="s">
        <v>131</v>
      </c>
      <c r="B948" s="56">
        <v>1.1493E-2</v>
      </c>
      <c r="C948" s="56" t="s">
        <v>125</v>
      </c>
    </row>
    <row r="949" spans="1:3" x14ac:dyDescent="0.25">
      <c r="A949" s="74" t="s">
        <v>132</v>
      </c>
    </row>
    <row r="950" spans="1:3" x14ac:dyDescent="0.25">
      <c r="A950" s="56" t="s">
        <v>133</v>
      </c>
      <c r="B950" s="57">
        <v>4.8358999999999997E-6</v>
      </c>
      <c r="C950" s="56" t="s">
        <v>125</v>
      </c>
    </row>
    <row r="951" spans="1:3" x14ac:dyDescent="0.25">
      <c r="A951" s="74" t="s">
        <v>134</v>
      </c>
    </row>
    <row r="952" spans="1:3" x14ac:dyDescent="0.25">
      <c r="A952" s="56" t="s">
        <v>135</v>
      </c>
      <c r="B952" s="57">
        <v>4.7352E-6</v>
      </c>
      <c r="C952" s="56" t="s">
        <v>125</v>
      </c>
    </row>
    <row r="953" spans="1:3" x14ac:dyDescent="0.25">
      <c r="A953" s="74" t="s">
        <v>136</v>
      </c>
    </row>
    <row r="954" spans="1:3" x14ac:dyDescent="0.25">
      <c r="A954" s="56" t="s">
        <v>137</v>
      </c>
      <c r="B954" s="56">
        <v>7.1684000000000001E-3</v>
      </c>
      <c r="C954" s="56" t="s">
        <v>125</v>
      </c>
    </row>
    <row r="955" spans="1:3" x14ac:dyDescent="0.25">
      <c r="A955" s="74" t="s">
        <v>138</v>
      </c>
    </row>
    <row r="956" spans="1:3" x14ac:dyDescent="0.25">
      <c r="A956" s="56" t="s">
        <v>139</v>
      </c>
      <c r="B956" s="56">
        <v>1.3396E-3</v>
      </c>
      <c r="C956" s="56" t="s">
        <v>125</v>
      </c>
    </row>
    <row r="958" spans="1:3" x14ac:dyDescent="0.25">
      <c r="B958" s="56">
        <v>0.45738000000000001</v>
      </c>
    </row>
    <row r="960" spans="1:3" x14ac:dyDescent="0.25">
      <c r="A960" t="s">
        <v>997</v>
      </c>
    </row>
    <row r="961" spans="1:3" x14ac:dyDescent="0.25">
      <c r="A961" s="218" t="s">
        <v>140</v>
      </c>
      <c r="B961" s="218"/>
      <c r="C961" s="218"/>
    </row>
    <row r="962" spans="1:3" x14ac:dyDescent="0.25">
      <c r="A962" s="74" t="s">
        <v>123</v>
      </c>
    </row>
    <row r="963" spans="1:3" x14ac:dyDescent="0.25">
      <c r="A963" s="56" t="s">
        <v>124</v>
      </c>
      <c r="B963" s="56">
        <v>8.1184000000000006E-2</v>
      </c>
      <c r="C963" s="56" t="s">
        <v>125</v>
      </c>
    </row>
    <row r="964" spans="1:3" x14ac:dyDescent="0.25">
      <c r="A964" s="74" t="s">
        <v>126</v>
      </c>
    </row>
    <row r="965" spans="1:3" x14ac:dyDescent="0.25">
      <c r="A965" s="56" t="s">
        <v>127</v>
      </c>
      <c r="B965" s="56">
        <v>9.8116000000000003</v>
      </c>
      <c r="C965" s="56" t="s">
        <v>125</v>
      </c>
    </row>
    <row r="966" spans="1:3" x14ac:dyDescent="0.25">
      <c r="A966" s="74" t="s">
        <v>128</v>
      </c>
    </row>
    <row r="967" spans="1:3" x14ac:dyDescent="0.25">
      <c r="A967" s="56" t="s">
        <v>129</v>
      </c>
      <c r="B967" s="56">
        <v>8.298E-4</v>
      </c>
      <c r="C967" s="56" t="s">
        <v>125</v>
      </c>
    </row>
    <row r="968" spans="1:3" x14ac:dyDescent="0.25">
      <c r="A968" s="74" t="s">
        <v>130</v>
      </c>
    </row>
    <row r="969" spans="1:3" x14ac:dyDescent="0.25">
      <c r="A969" s="56" t="s">
        <v>131</v>
      </c>
      <c r="B969" s="56">
        <v>1.8065000000000001E-2</v>
      </c>
      <c r="C969" s="56" t="s">
        <v>125</v>
      </c>
    </row>
    <row r="970" spans="1:3" x14ac:dyDescent="0.25">
      <c r="A970" s="74" t="s">
        <v>132</v>
      </c>
    </row>
    <row r="971" spans="1:3" x14ac:dyDescent="0.25">
      <c r="A971" s="56" t="s">
        <v>133</v>
      </c>
      <c r="B971" s="57">
        <v>2.3742000000000001E-5</v>
      </c>
      <c r="C971" s="56" t="s">
        <v>125</v>
      </c>
    </row>
    <row r="972" spans="1:3" x14ac:dyDescent="0.25">
      <c r="A972" s="74" t="s">
        <v>134</v>
      </c>
    </row>
    <row r="973" spans="1:3" x14ac:dyDescent="0.25">
      <c r="A973" s="56" t="s">
        <v>135</v>
      </c>
      <c r="B973" s="57">
        <v>1.7149000000000001E-5</v>
      </c>
      <c r="C973" s="56" t="s">
        <v>125</v>
      </c>
    </row>
    <row r="974" spans="1:3" x14ac:dyDescent="0.25">
      <c r="A974" s="74" t="s">
        <v>136</v>
      </c>
    </row>
    <row r="975" spans="1:3" x14ac:dyDescent="0.25">
      <c r="A975" s="56" t="s">
        <v>137</v>
      </c>
      <c r="B975" s="56">
        <v>0.70499999999999996</v>
      </c>
      <c r="C975" s="56" t="s">
        <v>125</v>
      </c>
    </row>
    <row r="976" spans="1:3" x14ac:dyDescent="0.25">
      <c r="A976" s="74" t="s">
        <v>138</v>
      </c>
    </row>
    <row r="977" spans="1:3" x14ac:dyDescent="0.25">
      <c r="A977" s="56" t="s">
        <v>139</v>
      </c>
      <c r="B977" s="56">
        <v>2.3874E-3</v>
      </c>
      <c r="C977" s="56" t="s">
        <v>125</v>
      </c>
    </row>
    <row r="979" spans="1:3" x14ac:dyDescent="0.25">
      <c r="B979" s="56">
        <v>0.81525000000000003</v>
      </c>
    </row>
    <row r="981" spans="1:3" x14ac:dyDescent="0.25">
      <c r="A981" t="s">
        <v>998</v>
      </c>
    </row>
    <row r="982" spans="1:3" x14ac:dyDescent="0.25">
      <c r="A982" s="218" t="s">
        <v>140</v>
      </c>
      <c r="B982" s="218"/>
      <c r="C982" s="218"/>
    </row>
    <row r="983" spans="1:3" x14ac:dyDescent="0.25">
      <c r="A983" s="74" t="s">
        <v>123</v>
      </c>
    </row>
    <row r="984" spans="1:3" x14ac:dyDescent="0.25">
      <c r="A984" s="56" t="s">
        <v>124</v>
      </c>
      <c r="B984" s="56">
        <v>3.6289000000000002E-2</v>
      </c>
      <c r="C984" s="56" t="s">
        <v>125</v>
      </c>
    </row>
    <row r="985" spans="1:3" x14ac:dyDescent="0.25">
      <c r="A985" s="74" t="s">
        <v>126</v>
      </c>
    </row>
    <row r="986" spans="1:3" x14ac:dyDescent="0.25">
      <c r="A986" s="56" t="s">
        <v>127</v>
      </c>
      <c r="B986" s="56">
        <v>5.3712</v>
      </c>
      <c r="C986" s="56" t="s">
        <v>125</v>
      </c>
    </row>
    <row r="987" spans="1:3" x14ac:dyDescent="0.25">
      <c r="A987" s="74" t="s">
        <v>128</v>
      </c>
    </row>
    <row r="988" spans="1:3" x14ac:dyDescent="0.25">
      <c r="A988" s="56" t="s">
        <v>129</v>
      </c>
      <c r="B988" s="56">
        <v>4.9720000000000005E-4</v>
      </c>
      <c r="C988" s="56" t="s">
        <v>125</v>
      </c>
    </row>
    <row r="989" spans="1:3" x14ac:dyDescent="0.25">
      <c r="A989" s="74" t="s">
        <v>130</v>
      </c>
    </row>
    <row r="990" spans="1:3" x14ac:dyDescent="0.25">
      <c r="A990" s="56" t="s">
        <v>131</v>
      </c>
      <c r="B990" s="56">
        <v>1.345E-2</v>
      </c>
      <c r="C990" s="56" t="s">
        <v>125</v>
      </c>
    </row>
    <row r="991" spans="1:3" x14ac:dyDescent="0.25">
      <c r="A991" s="74" t="s">
        <v>132</v>
      </c>
    </row>
    <row r="992" spans="1:3" x14ac:dyDescent="0.25">
      <c r="A992" s="56" t="s">
        <v>133</v>
      </c>
      <c r="B992" s="57">
        <v>8.9332999999999997E-6</v>
      </c>
      <c r="C992" s="56" t="s">
        <v>125</v>
      </c>
    </row>
    <row r="993" spans="1:3" x14ac:dyDescent="0.25">
      <c r="A993" s="74" t="s">
        <v>134</v>
      </c>
    </row>
    <row r="994" spans="1:3" x14ac:dyDescent="0.25">
      <c r="A994" s="56" t="s">
        <v>135</v>
      </c>
      <c r="B994" s="57">
        <v>1.0808999999999999E-5</v>
      </c>
      <c r="C994" s="56" t="s">
        <v>125</v>
      </c>
    </row>
    <row r="995" spans="1:3" x14ac:dyDescent="0.25">
      <c r="A995" s="74" t="s">
        <v>136</v>
      </c>
    </row>
    <row r="996" spans="1:3" x14ac:dyDescent="0.25">
      <c r="A996" s="56" t="s">
        <v>137</v>
      </c>
      <c r="B996" s="56">
        <v>1.8674999999999999</v>
      </c>
      <c r="C996" s="56" t="s">
        <v>125</v>
      </c>
    </row>
    <row r="997" spans="1:3" x14ac:dyDescent="0.25">
      <c r="A997" s="74" t="s">
        <v>138</v>
      </c>
    </row>
    <row r="998" spans="1:3" x14ac:dyDescent="0.25">
      <c r="A998" s="56" t="s">
        <v>139</v>
      </c>
      <c r="B998" s="56">
        <v>8.2646000000000004E-3</v>
      </c>
      <c r="C998" s="56" t="s">
        <v>125</v>
      </c>
    </row>
    <row r="1000" spans="1:3" x14ac:dyDescent="0.25">
      <c r="B1000" s="56">
        <v>0.44491999999999998</v>
      </c>
    </row>
    <row r="1002" spans="1:3" x14ac:dyDescent="0.25">
      <c r="A1002" t="s">
        <v>999</v>
      </c>
    </row>
    <row r="1003" spans="1:3" x14ac:dyDescent="0.25">
      <c r="A1003" s="218" t="s">
        <v>140</v>
      </c>
      <c r="B1003" s="218"/>
      <c r="C1003" s="218"/>
    </row>
    <row r="1004" spans="1:3" x14ac:dyDescent="0.25">
      <c r="A1004" s="74" t="s">
        <v>123</v>
      </c>
    </row>
    <row r="1005" spans="1:3" x14ac:dyDescent="0.25">
      <c r="A1005" s="56" t="s">
        <v>124</v>
      </c>
      <c r="B1005" s="56">
        <v>1.9969000000000001E-2</v>
      </c>
      <c r="C1005" s="56" t="s">
        <v>125</v>
      </c>
    </row>
    <row r="1006" spans="1:3" x14ac:dyDescent="0.25">
      <c r="A1006" s="74" t="s">
        <v>126</v>
      </c>
    </row>
    <row r="1007" spans="1:3" x14ac:dyDescent="0.25">
      <c r="A1007" s="56" t="s">
        <v>127</v>
      </c>
      <c r="B1007" s="56">
        <v>9.4842999999999993</v>
      </c>
      <c r="C1007" s="56" t="s">
        <v>125</v>
      </c>
    </row>
    <row r="1008" spans="1:3" x14ac:dyDescent="0.25">
      <c r="A1008" s="74" t="s">
        <v>128</v>
      </c>
    </row>
    <row r="1009" spans="1:3" x14ac:dyDescent="0.25">
      <c r="A1009" s="56" t="s">
        <v>129</v>
      </c>
      <c r="B1009" s="56">
        <v>5.2709000000000002E-4</v>
      </c>
      <c r="C1009" s="56" t="s">
        <v>125</v>
      </c>
    </row>
    <row r="1010" spans="1:3" x14ac:dyDescent="0.25">
      <c r="A1010" s="74" t="s">
        <v>130</v>
      </c>
    </row>
    <row r="1011" spans="1:3" x14ac:dyDescent="0.25">
      <c r="A1011" s="56" t="s">
        <v>131</v>
      </c>
      <c r="B1011" s="56">
        <v>2.6891999999999999E-2</v>
      </c>
      <c r="C1011" s="56" t="s">
        <v>125</v>
      </c>
    </row>
    <row r="1012" spans="1:3" x14ac:dyDescent="0.25">
      <c r="A1012" s="74" t="s">
        <v>132</v>
      </c>
    </row>
    <row r="1013" spans="1:3" x14ac:dyDescent="0.25">
      <c r="A1013" s="56" t="s">
        <v>133</v>
      </c>
      <c r="B1013" s="57">
        <v>1.5747999999999999E-5</v>
      </c>
      <c r="C1013" s="56" t="s">
        <v>125</v>
      </c>
    </row>
    <row r="1014" spans="1:3" x14ac:dyDescent="0.25">
      <c r="A1014" s="74" t="s">
        <v>134</v>
      </c>
    </row>
    <row r="1015" spans="1:3" x14ac:dyDescent="0.25">
      <c r="A1015" s="56" t="s">
        <v>135</v>
      </c>
      <c r="B1015" s="57">
        <v>1.3732E-5</v>
      </c>
      <c r="C1015" s="56" t="s">
        <v>125</v>
      </c>
    </row>
    <row r="1016" spans="1:3" x14ac:dyDescent="0.25">
      <c r="A1016" s="74" t="s">
        <v>136</v>
      </c>
    </row>
    <row r="1017" spans="1:3" x14ac:dyDescent="0.25">
      <c r="A1017" s="56" t="s">
        <v>137</v>
      </c>
      <c r="B1017" s="56">
        <v>0.31859999999999999</v>
      </c>
      <c r="C1017" s="56" t="s">
        <v>125</v>
      </c>
    </row>
    <row r="1018" spans="1:3" x14ac:dyDescent="0.25">
      <c r="A1018" s="74" t="s">
        <v>138</v>
      </c>
    </row>
    <row r="1019" spans="1:3" x14ac:dyDescent="0.25">
      <c r="A1019" s="56" t="s">
        <v>139</v>
      </c>
      <c r="B1019" s="56">
        <v>3.9136999999999998E-2</v>
      </c>
      <c r="C1019" s="56" t="s">
        <v>125</v>
      </c>
    </row>
    <row r="1021" spans="1:3" x14ac:dyDescent="0.25">
      <c r="B1021" s="112">
        <v>0.71009</v>
      </c>
    </row>
    <row r="1023" spans="1:3" x14ac:dyDescent="0.25">
      <c r="A1023" t="s">
        <v>1000</v>
      </c>
    </row>
    <row r="1024" spans="1:3" x14ac:dyDescent="0.25">
      <c r="A1024" s="217" t="s">
        <v>140</v>
      </c>
      <c r="B1024" s="217"/>
      <c r="C1024" s="217"/>
    </row>
    <row r="1025" spans="1:3" x14ac:dyDescent="0.25">
      <c r="A1025" s="74" t="s">
        <v>123</v>
      </c>
    </row>
    <row r="1026" spans="1:3" x14ac:dyDescent="0.25">
      <c r="A1026" s="56" t="s">
        <v>124</v>
      </c>
      <c r="B1026" s="56">
        <v>0.16403999999999999</v>
      </c>
      <c r="C1026" s="56" t="s">
        <v>125</v>
      </c>
    </row>
    <row r="1027" spans="1:3" x14ac:dyDescent="0.25">
      <c r="A1027" s="74" t="s">
        <v>126</v>
      </c>
    </row>
    <row r="1028" spans="1:3" x14ac:dyDescent="0.25">
      <c r="A1028" s="56" t="s">
        <v>127</v>
      </c>
      <c r="B1028" s="56">
        <v>8.0877999999999997</v>
      </c>
      <c r="C1028" s="56" t="s">
        <v>125</v>
      </c>
    </row>
    <row r="1029" spans="1:3" x14ac:dyDescent="0.25">
      <c r="A1029" s="74" t="s">
        <v>128</v>
      </c>
    </row>
    <row r="1030" spans="1:3" x14ac:dyDescent="0.25">
      <c r="A1030" s="56" t="s">
        <v>129</v>
      </c>
      <c r="B1030" s="56">
        <v>5.5772999999999999E-4</v>
      </c>
      <c r="C1030" s="56" t="s">
        <v>125</v>
      </c>
    </row>
    <row r="1031" spans="1:3" x14ac:dyDescent="0.25">
      <c r="A1031" s="74" t="s">
        <v>130</v>
      </c>
    </row>
    <row r="1032" spans="1:3" x14ac:dyDescent="0.25">
      <c r="A1032" s="56" t="s">
        <v>131</v>
      </c>
      <c r="B1032" s="56">
        <v>3.6779999999999999</v>
      </c>
      <c r="C1032" s="56" t="s">
        <v>125</v>
      </c>
    </row>
    <row r="1033" spans="1:3" x14ac:dyDescent="0.25">
      <c r="A1033" s="74" t="s">
        <v>132</v>
      </c>
    </row>
    <row r="1034" spans="1:3" x14ac:dyDescent="0.25">
      <c r="A1034" s="56" t="s">
        <v>133</v>
      </c>
      <c r="B1034" s="57">
        <v>2.7937E-5</v>
      </c>
      <c r="C1034" s="56" t="s">
        <v>125</v>
      </c>
    </row>
    <row r="1035" spans="1:3" x14ac:dyDescent="0.25">
      <c r="A1035" s="74" t="s">
        <v>134</v>
      </c>
    </row>
    <row r="1036" spans="1:3" x14ac:dyDescent="0.25">
      <c r="A1036" s="56" t="s">
        <v>135</v>
      </c>
      <c r="B1036" s="57">
        <v>3.7123999999999999E-5</v>
      </c>
      <c r="C1036" s="56" t="s">
        <v>125</v>
      </c>
    </row>
    <row r="1037" spans="1:3" x14ac:dyDescent="0.25">
      <c r="A1037" s="74" t="s">
        <v>136</v>
      </c>
    </row>
    <row r="1038" spans="1:3" x14ac:dyDescent="0.25">
      <c r="A1038" s="56" t="s">
        <v>137</v>
      </c>
      <c r="B1038" s="56">
        <v>3.5091999999999998E-2</v>
      </c>
      <c r="C1038" s="56" t="s">
        <v>125</v>
      </c>
    </row>
    <row r="1039" spans="1:3" x14ac:dyDescent="0.25">
      <c r="A1039" s="74" t="s">
        <v>138</v>
      </c>
    </row>
    <row r="1040" spans="1:3" x14ac:dyDescent="0.25">
      <c r="A1040" s="56" t="s">
        <v>139</v>
      </c>
      <c r="B1040" s="56">
        <v>1.9938999999999998E-2</v>
      </c>
      <c r="C1040" s="56" t="s">
        <v>125</v>
      </c>
    </row>
    <row r="1042" spans="1:3" x14ac:dyDescent="0.25">
      <c r="B1042" s="112">
        <v>0.68532999999999999</v>
      </c>
    </row>
    <row r="1047" spans="1:3" x14ac:dyDescent="0.25">
      <c r="A1047" s="112" t="s">
        <v>1002</v>
      </c>
    </row>
    <row r="1048" spans="1:3" x14ac:dyDescent="0.25">
      <c r="A1048" s="218" t="s">
        <v>140</v>
      </c>
      <c r="B1048" s="218"/>
      <c r="C1048" s="218"/>
    </row>
    <row r="1049" spans="1:3" x14ac:dyDescent="0.25">
      <c r="A1049" s="74" t="s">
        <v>123</v>
      </c>
    </row>
    <row r="1050" spans="1:3" x14ac:dyDescent="0.25">
      <c r="A1050" s="56" t="s">
        <v>124</v>
      </c>
      <c r="B1050" s="56">
        <v>8.8692999999999994E-2</v>
      </c>
      <c r="C1050" s="56" t="s">
        <v>125</v>
      </c>
    </row>
    <row r="1051" spans="1:3" x14ac:dyDescent="0.25">
      <c r="A1051" s="74" t="s">
        <v>126</v>
      </c>
    </row>
    <row r="1052" spans="1:3" x14ac:dyDescent="0.25">
      <c r="A1052" s="56" t="s">
        <v>127</v>
      </c>
      <c r="B1052" s="56">
        <v>6.3289</v>
      </c>
      <c r="C1052" s="56" t="s">
        <v>125</v>
      </c>
    </row>
    <row r="1053" spans="1:3" x14ac:dyDescent="0.25">
      <c r="A1053" s="74" t="s">
        <v>128</v>
      </c>
    </row>
    <row r="1054" spans="1:3" x14ac:dyDescent="0.25">
      <c r="A1054" s="56" t="s">
        <v>129</v>
      </c>
      <c r="B1054" s="56">
        <v>1.5872E-4</v>
      </c>
      <c r="C1054" s="56" t="s">
        <v>125</v>
      </c>
    </row>
    <row r="1055" spans="1:3" x14ac:dyDescent="0.25">
      <c r="A1055" s="74" t="s">
        <v>130</v>
      </c>
    </row>
    <row r="1056" spans="1:3" x14ac:dyDescent="0.25">
      <c r="A1056" s="56" t="s">
        <v>131</v>
      </c>
      <c r="B1056" s="56">
        <v>0.78125</v>
      </c>
      <c r="C1056" s="56" t="s">
        <v>125</v>
      </c>
    </row>
    <row r="1057" spans="1:3" x14ac:dyDescent="0.25">
      <c r="A1057" s="74" t="s">
        <v>132</v>
      </c>
    </row>
    <row r="1058" spans="1:3" x14ac:dyDescent="0.25">
      <c r="A1058" s="56" t="s">
        <v>133</v>
      </c>
      <c r="B1058" s="57">
        <v>1.7056999999999999E-5</v>
      </c>
      <c r="C1058" s="56" t="s">
        <v>125</v>
      </c>
    </row>
    <row r="1059" spans="1:3" x14ac:dyDescent="0.25">
      <c r="A1059" s="74" t="s">
        <v>134</v>
      </c>
    </row>
    <row r="1060" spans="1:3" x14ac:dyDescent="0.25">
      <c r="A1060" s="56" t="s">
        <v>135</v>
      </c>
      <c r="B1060" s="57">
        <v>1.403E-5</v>
      </c>
      <c r="C1060" s="56" t="s">
        <v>125</v>
      </c>
    </row>
    <row r="1061" spans="1:3" x14ac:dyDescent="0.25">
      <c r="A1061" s="74" t="s">
        <v>136</v>
      </c>
    </row>
    <row r="1062" spans="1:3" x14ac:dyDescent="0.25">
      <c r="A1062" s="56" t="s">
        <v>137</v>
      </c>
      <c r="B1062" s="56">
        <v>1.5188999999999999</v>
      </c>
      <c r="C1062" s="56" t="s">
        <v>125</v>
      </c>
    </row>
    <row r="1063" spans="1:3" x14ac:dyDescent="0.25">
      <c r="A1063" s="74" t="s">
        <v>138</v>
      </c>
    </row>
    <row r="1064" spans="1:3" x14ac:dyDescent="0.25">
      <c r="A1064" s="56" t="s">
        <v>139</v>
      </c>
      <c r="B1064" s="56">
        <v>5.2833999999999999E-2</v>
      </c>
      <c r="C1064" s="56" t="s">
        <v>125</v>
      </c>
    </row>
    <row r="1066" spans="1:3" x14ac:dyDescent="0.25">
      <c r="B1066" s="56">
        <v>0.68352000000000002</v>
      </c>
    </row>
    <row r="1069" spans="1:3" x14ac:dyDescent="0.25">
      <c r="A1069" s="112" t="s">
        <v>1001</v>
      </c>
    </row>
    <row r="1070" spans="1:3" x14ac:dyDescent="0.25">
      <c r="A1070" s="217" t="s">
        <v>140</v>
      </c>
      <c r="B1070" s="217"/>
      <c r="C1070" s="217"/>
    </row>
    <row r="1071" spans="1:3" x14ac:dyDescent="0.25">
      <c r="A1071" s="74" t="s">
        <v>123</v>
      </c>
    </row>
    <row r="1072" spans="1:3" x14ac:dyDescent="0.25">
      <c r="A1072" s="56" t="s">
        <v>124</v>
      </c>
      <c r="B1072" s="56">
        <v>0.13669000000000001</v>
      </c>
      <c r="C1072" s="56" t="s">
        <v>125</v>
      </c>
    </row>
    <row r="1073" spans="1:3" x14ac:dyDescent="0.25">
      <c r="A1073" s="74" t="s">
        <v>126</v>
      </c>
    </row>
    <row r="1074" spans="1:3" x14ac:dyDescent="0.25">
      <c r="A1074" s="56" t="s">
        <v>127</v>
      </c>
      <c r="B1074" s="56">
        <v>9.8184000000000005</v>
      </c>
      <c r="C1074" s="56" t="s">
        <v>125</v>
      </c>
    </row>
    <row r="1075" spans="1:3" x14ac:dyDescent="0.25">
      <c r="A1075" s="74" t="s">
        <v>128</v>
      </c>
    </row>
    <row r="1076" spans="1:3" x14ac:dyDescent="0.25">
      <c r="A1076" s="56" t="s">
        <v>129</v>
      </c>
      <c r="B1076" s="56">
        <v>2.1913999999999999E-4</v>
      </c>
      <c r="C1076" s="56" t="s">
        <v>125</v>
      </c>
    </row>
    <row r="1077" spans="1:3" x14ac:dyDescent="0.25">
      <c r="A1077" s="74" t="s">
        <v>130</v>
      </c>
    </row>
    <row r="1078" spans="1:3" x14ac:dyDescent="0.25">
      <c r="A1078" s="56" t="s">
        <v>131</v>
      </c>
      <c r="B1078" s="56">
        <v>0.25051000000000001</v>
      </c>
      <c r="C1078" s="56" t="s">
        <v>125</v>
      </c>
    </row>
    <row r="1079" spans="1:3" x14ac:dyDescent="0.25">
      <c r="A1079" s="74" t="s">
        <v>132</v>
      </c>
    </row>
    <row r="1080" spans="1:3" x14ac:dyDescent="0.25">
      <c r="A1080" s="56" t="s">
        <v>133</v>
      </c>
      <c r="B1080" s="57">
        <v>2.6582000000000001E-5</v>
      </c>
      <c r="C1080" s="56" t="s">
        <v>125</v>
      </c>
    </row>
    <row r="1081" spans="1:3" x14ac:dyDescent="0.25">
      <c r="A1081" s="74" t="s">
        <v>134</v>
      </c>
    </row>
    <row r="1082" spans="1:3" x14ac:dyDescent="0.25">
      <c r="A1082" s="56" t="s">
        <v>135</v>
      </c>
      <c r="B1082" s="57">
        <v>1.9457E-5</v>
      </c>
      <c r="C1082" s="56" t="s">
        <v>125</v>
      </c>
    </row>
    <row r="1083" spans="1:3" x14ac:dyDescent="0.25">
      <c r="A1083" s="74" t="s">
        <v>136</v>
      </c>
    </row>
    <row r="1084" spans="1:3" x14ac:dyDescent="0.25">
      <c r="A1084" s="56" t="s">
        <v>137</v>
      </c>
      <c r="B1084" s="56">
        <v>0.59482000000000002</v>
      </c>
      <c r="C1084" s="56" t="s">
        <v>125</v>
      </c>
    </row>
    <row r="1085" spans="1:3" x14ac:dyDescent="0.25">
      <c r="A1085" s="74" t="s">
        <v>138</v>
      </c>
    </row>
    <row r="1086" spans="1:3" x14ac:dyDescent="0.25">
      <c r="A1086" s="56" t="s">
        <v>139</v>
      </c>
      <c r="B1086" s="56">
        <v>0.13200999999999999</v>
      </c>
      <c r="C1086" s="56" t="s">
        <v>125</v>
      </c>
    </row>
    <row r="1088" spans="1:3" x14ac:dyDescent="0.25">
      <c r="B1088" s="112">
        <v>1.0536000000000001</v>
      </c>
    </row>
    <row r="1091" spans="1:3" x14ac:dyDescent="0.25">
      <c r="A1091" t="s">
        <v>1003</v>
      </c>
    </row>
    <row r="1092" spans="1:3" x14ac:dyDescent="0.25">
      <c r="A1092" s="218" t="s">
        <v>140</v>
      </c>
      <c r="B1092" s="218"/>
      <c r="C1092" s="218"/>
    </row>
    <row r="1093" spans="1:3" x14ac:dyDescent="0.25">
      <c r="A1093" s="74" t="s">
        <v>123</v>
      </c>
    </row>
    <row r="1094" spans="1:3" x14ac:dyDescent="0.25">
      <c r="A1094" s="56" t="s">
        <v>124</v>
      </c>
      <c r="B1094" s="56">
        <v>7.9672000000000007E-2</v>
      </c>
      <c r="C1094" s="56" t="s">
        <v>125</v>
      </c>
    </row>
    <row r="1095" spans="1:3" x14ac:dyDescent="0.25">
      <c r="A1095" s="74" t="s">
        <v>126</v>
      </c>
    </row>
    <row r="1096" spans="1:3" x14ac:dyDescent="0.25">
      <c r="A1096" s="56" t="s">
        <v>127</v>
      </c>
      <c r="B1096" s="56">
        <v>9.7141999999999999</v>
      </c>
      <c r="C1096" s="56" t="s">
        <v>125</v>
      </c>
    </row>
    <row r="1097" spans="1:3" x14ac:dyDescent="0.25">
      <c r="A1097" s="74" t="s">
        <v>128</v>
      </c>
    </row>
    <row r="1098" spans="1:3" x14ac:dyDescent="0.25">
      <c r="A1098" s="56" t="s">
        <v>129</v>
      </c>
      <c r="B1098" s="56">
        <v>8.1539999999999998E-4</v>
      </c>
      <c r="C1098" s="56" t="s">
        <v>125</v>
      </c>
    </row>
    <row r="1099" spans="1:3" x14ac:dyDescent="0.25">
      <c r="A1099" s="74" t="s">
        <v>130</v>
      </c>
    </row>
    <row r="1100" spans="1:3" x14ac:dyDescent="0.25">
      <c r="A1100" s="56" t="s">
        <v>131</v>
      </c>
      <c r="B1100" s="56">
        <v>1.7415E-2</v>
      </c>
      <c r="C1100" s="56" t="s">
        <v>125</v>
      </c>
    </row>
    <row r="1101" spans="1:3" x14ac:dyDescent="0.25">
      <c r="A1101" s="74" t="s">
        <v>132</v>
      </c>
    </row>
    <row r="1102" spans="1:3" x14ac:dyDescent="0.25">
      <c r="A1102" s="56" t="s">
        <v>133</v>
      </c>
      <c r="B1102" s="57">
        <v>2.3371999999999999E-5</v>
      </c>
      <c r="C1102" s="56" t="s">
        <v>125</v>
      </c>
    </row>
    <row r="1103" spans="1:3" x14ac:dyDescent="0.25">
      <c r="A1103" s="74" t="s">
        <v>134</v>
      </c>
    </row>
    <row r="1104" spans="1:3" x14ac:dyDescent="0.25">
      <c r="A1104" s="56" t="s">
        <v>135</v>
      </c>
      <c r="B1104" s="57">
        <v>1.6759999999999999E-5</v>
      </c>
      <c r="C1104" s="56" t="s">
        <v>125</v>
      </c>
    </row>
    <row r="1105" spans="1:3" x14ac:dyDescent="0.25">
      <c r="A1105" s="74" t="s">
        <v>136</v>
      </c>
    </row>
    <row r="1106" spans="1:3" x14ac:dyDescent="0.25">
      <c r="A1106" s="56" t="s">
        <v>137</v>
      </c>
      <c r="B1106" s="56">
        <v>0.69750999999999996</v>
      </c>
      <c r="C1106" s="56" t="s">
        <v>125</v>
      </c>
    </row>
    <row r="1107" spans="1:3" x14ac:dyDescent="0.25">
      <c r="A1107" s="74" t="s">
        <v>138</v>
      </c>
    </row>
    <row r="1108" spans="1:3" x14ac:dyDescent="0.25">
      <c r="A1108" s="56" t="s">
        <v>139</v>
      </c>
      <c r="B1108" s="56">
        <v>2.3092E-3</v>
      </c>
      <c r="C1108" s="56" t="s">
        <v>125</v>
      </c>
    </row>
    <row r="1110" spans="1:3" x14ac:dyDescent="0.25">
      <c r="B1110">
        <v>0.79969000000000001</v>
      </c>
    </row>
    <row r="1112" spans="1:3" x14ac:dyDescent="0.25">
      <c r="A1112" t="s">
        <v>1004</v>
      </c>
    </row>
    <row r="1113" spans="1:3" x14ac:dyDescent="0.25">
      <c r="A1113" s="217" t="s">
        <v>140</v>
      </c>
      <c r="B1113" s="217"/>
      <c r="C1113" s="217"/>
    </row>
    <row r="1114" spans="1:3" x14ac:dyDescent="0.25">
      <c r="A1114" s="74" t="s">
        <v>123</v>
      </c>
    </row>
    <row r="1115" spans="1:3" x14ac:dyDescent="0.25">
      <c r="A1115" s="56" t="s">
        <v>124</v>
      </c>
      <c r="B1115" s="56">
        <v>3.5115E-2</v>
      </c>
      <c r="C1115" s="56" t="s">
        <v>125</v>
      </c>
    </row>
    <row r="1116" spans="1:3" x14ac:dyDescent="0.25">
      <c r="A1116" s="74" t="s">
        <v>126</v>
      </c>
    </row>
    <row r="1117" spans="1:3" x14ac:dyDescent="0.25">
      <c r="A1117" s="56" t="s">
        <v>127</v>
      </c>
      <c r="B1117" s="56">
        <v>5.3030999999999997</v>
      </c>
      <c r="C1117" s="56" t="s">
        <v>125</v>
      </c>
    </row>
    <row r="1118" spans="1:3" x14ac:dyDescent="0.25">
      <c r="A1118" s="74" t="s">
        <v>128</v>
      </c>
    </row>
    <row r="1119" spans="1:3" x14ac:dyDescent="0.25">
      <c r="A1119" s="56" t="s">
        <v>129</v>
      </c>
      <c r="B1119" s="56">
        <v>4.8484E-4</v>
      </c>
      <c r="C1119" s="56" t="s">
        <v>125</v>
      </c>
    </row>
    <row r="1120" spans="1:3" x14ac:dyDescent="0.25">
      <c r="A1120" s="74" t="s">
        <v>130</v>
      </c>
    </row>
    <row r="1121" spans="1:3" x14ac:dyDescent="0.25">
      <c r="A1121" s="56" t="s">
        <v>131</v>
      </c>
      <c r="B1121" s="56">
        <v>1.2817E-2</v>
      </c>
      <c r="C1121" s="56" t="s">
        <v>125</v>
      </c>
    </row>
    <row r="1122" spans="1:3" x14ac:dyDescent="0.25">
      <c r="A1122" s="74" t="s">
        <v>132</v>
      </c>
    </row>
    <row r="1123" spans="1:3" x14ac:dyDescent="0.25">
      <c r="A1123" s="56" t="s">
        <v>133</v>
      </c>
      <c r="B1123" s="57">
        <v>8.6818000000000005E-6</v>
      </c>
      <c r="C1123" s="56" t="s">
        <v>125</v>
      </c>
    </row>
    <row r="1124" spans="1:3" x14ac:dyDescent="0.25">
      <c r="A1124" s="74" t="s">
        <v>134</v>
      </c>
    </row>
    <row r="1125" spans="1:3" x14ac:dyDescent="0.25">
      <c r="A1125" s="56" t="s">
        <v>135</v>
      </c>
      <c r="B1125" s="57">
        <v>1.0456E-5</v>
      </c>
      <c r="C1125" s="56" t="s">
        <v>125</v>
      </c>
    </row>
    <row r="1126" spans="1:3" x14ac:dyDescent="0.25">
      <c r="A1126" s="74" t="s">
        <v>136</v>
      </c>
    </row>
    <row r="1127" spans="1:3" x14ac:dyDescent="0.25">
      <c r="A1127" s="56" t="s">
        <v>137</v>
      </c>
      <c r="B1127" s="56">
        <v>1.8449</v>
      </c>
      <c r="C1127" s="56" t="s">
        <v>125</v>
      </c>
    </row>
    <row r="1128" spans="1:3" x14ac:dyDescent="0.25">
      <c r="A1128" s="74" t="s">
        <v>138</v>
      </c>
    </row>
    <row r="1129" spans="1:3" x14ac:dyDescent="0.25">
      <c r="A1129" s="56" t="s">
        <v>139</v>
      </c>
      <c r="B1129" s="56">
        <v>8.1133999999999998E-3</v>
      </c>
      <c r="C1129" s="56" t="s">
        <v>125</v>
      </c>
    </row>
    <row r="1131" spans="1:3" x14ac:dyDescent="0.25">
      <c r="B1131" s="112">
        <v>0.43542999999999998</v>
      </c>
    </row>
    <row r="1133" spans="1:3" x14ac:dyDescent="0.25">
      <c r="A1133" t="s">
        <v>1005</v>
      </c>
    </row>
    <row r="1134" spans="1:3" x14ac:dyDescent="0.25">
      <c r="A1134" s="217" t="s">
        <v>140</v>
      </c>
      <c r="B1134" s="217"/>
      <c r="C1134" s="217"/>
    </row>
    <row r="1135" spans="1:3" x14ac:dyDescent="0.25">
      <c r="A1135" s="74" t="s">
        <v>123</v>
      </c>
    </row>
    <row r="1136" spans="1:3" x14ac:dyDescent="0.25">
      <c r="A1136" s="56" t="s">
        <v>124</v>
      </c>
      <c r="B1136" s="56">
        <v>1.9043999999999998E-2</v>
      </c>
      <c r="C1136" s="56" t="s">
        <v>125</v>
      </c>
    </row>
    <row r="1137" spans="1:3" x14ac:dyDescent="0.25">
      <c r="A1137" s="74" t="s">
        <v>126</v>
      </c>
    </row>
    <row r="1138" spans="1:3" x14ac:dyDescent="0.25">
      <c r="A1138" s="56" t="s">
        <v>127</v>
      </c>
      <c r="B1138" s="56">
        <v>9.3988999999999994</v>
      </c>
      <c r="C1138" s="56" t="s">
        <v>125</v>
      </c>
    </row>
    <row r="1139" spans="1:3" x14ac:dyDescent="0.25">
      <c r="A1139" s="74" t="s">
        <v>128</v>
      </c>
    </row>
    <row r="1140" spans="1:3" x14ac:dyDescent="0.25">
      <c r="A1140" s="56" t="s">
        <v>129</v>
      </c>
      <c r="B1140" s="56">
        <v>5.1601000000000001E-4</v>
      </c>
      <c r="C1140" s="56" t="s">
        <v>125</v>
      </c>
    </row>
    <row r="1141" spans="1:3" x14ac:dyDescent="0.25">
      <c r="A1141" s="74" t="s">
        <v>130</v>
      </c>
    </row>
    <row r="1142" spans="1:3" x14ac:dyDescent="0.25">
      <c r="A1142" s="56" t="s">
        <v>131</v>
      </c>
      <c r="B1142" s="56">
        <v>2.6186000000000001E-2</v>
      </c>
      <c r="C1142" s="56" t="s">
        <v>125</v>
      </c>
    </row>
    <row r="1143" spans="1:3" x14ac:dyDescent="0.25">
      <c r="A1143" s="74" t="s">
        <v>132</v>
      </c>
    </row>
    <row r="1144" spans="1:3" x14ac:dyDescent="0.25">
      <c r="A1144" s="56" t="s">
        <v>133</v>
      </c>
      <c r="B1144" s="57">
        <v>1.5466999999999999E-5</v>
      </c>
      <c r="C1144" s="56" t="s">
        <v>125</v>
      </c>
    </row>
    <row r="1145" spans="1:3" x14ac:dyDescent="0.25">
      <c r="A1145" s="74" t="s">
        <v>134</v>
      </c>
    </row>
    <row r="1146" spans="1:3" x14ac:dyDescent="0.25">
      <c r="A1146" s="56" t="s">
        <v>135</v>
      </c>
      <c r="B1146" s="57">
        <v>1.3388E-5</v>
      </c>
      <c r="C1146" s="56" t="s">
        <v>125</v>
      </c>
    </row>
    <row r="1147" spans="1:3" x14ac:dyDescent="0.25">
      <c r="A1147" s="74" t="s">
        <v>136</v>
      </c>
    </row>
    <row r="1148" spans="1:3" x14ac:dyDescent="0.25">
      <c r="A1148" s="56" t="s">
        <v>137</v>
      </c>
      <c r="B1148" s="56">
        <v>0.315</v>
      </c>
      <c r="C1148" s="56" t="s">
        <v>125</v>
      </c>
    </row>
    <row r="1149" spans="1:3" x14ac:dyDescent="0.25">
      <c r="A1149" s="74" t="s">
        <v>138</v>
      </c>
    </row>
    <row r="1150" spans="1:3" x14ac:dyDescent="0.25">
      <c r="A1150" s="56" t="s">
        <v>139</v>
      </c>
      <c r="B1150" s="56">
        <v>3.8753999999999997E-2</v>
      </c>
      <c r="C1150" s="56" t="s">
        <v>125</v>
      </c>
    </row>
    <row r="1152" spans="1:3" x14ac:dyDescent="0.25">
      <c r="B1152" s="112">
        <v>0.69618000000000002</v>
      </c>
    </row>
    <row r="1154" spans="1:3" x14ac:dyDescent="0.25">
      <c r="A1154" t="s">
        <v>1006</v>
      </c>
    </row>
    <row r="1155" spans="1:3" x14ac:dyDescent="0.25">
      <c r="A1155" s="218" t="s">
        <v>140</v>
      </c>
      <c r="B1155" s="218"/>
      <c r="C1155" s="218"/>
    </row>
    <row r="1156" spans="1:3" x14ac:dyDescent="0.25">
      <c r="A1156" s="74" t="s">
        <v>123</v>
      </c>
    </row>
    <row r="1157" spans="1:3" x14ac:dyDescent="0.25">
      <c r="A1157" s="56" t="s">
        <v>124</v>
      </c>
      <c r="B1157" s="56">
        <v>0.16250999999999999</v>
      </c>
      <c r="C1157" s="56" t="s">
        <v>125</v>
      </c>
    </row>
    <row r="1158" spans="1:3" x14ac:dyDescent="0.25">
      <c r="A1158" s="74" t="s">
        <v>126</v>
      </c>
    </row>
    <row r="1159" spans="1:3" x14ac:dyDescent="0.25">
      <c r="A1159" s="56" t="s">
        <v>127</v>
      </c>
      <c r="B1159" s="56">
        <v>8.0439000000000007</v>
      </c>
      <c r="C1159" s="56" t="s">
        <v>125</v>
      </c>
    </row>
    <row r="1160" spans="1:3" x14ac:dyDescent="0.25">
      <c r="A1160" s="74" t="s">
        <v>128</v>
      </c>
    </row>
    <row r="1161" spans="1:3" x14ac:dyDescent="0.25">
      <c r="A1161" s="56" t="s">
        <v>129</v>
      </c>
      <c r="B1161" s="56">
        <v>5.4852000000000004E-4</v>
      </c>
      <c r="C1161" s="56" t="s">
        <v>125</v>
      </c>
    </row>
    <row r="1162" spans="1:3" x14ac:dyDescent="0.25">
      <c r="A1162" s="74" t="s">
        <v>130</v>
      </c>
    </row>
    <row r="1163" spans="1:3" x14ac:dyDescent="0.25">
      <c r="A1163" s="56" t="s">
        <v>131</v>
      </c>
      <c r="B1163" s="56">
        <v>3.6602999999999999</v>
      </c>
      <c r="C1163" s="56" t="s">
        <v>125</v>
      </c>
    </row>
    <row r="1164" spans="1:3" x14ac:dyDescent="0.25">
      <c r="A1164" s="74" t="s">
        <v>132</v>
      </c>
    </row>
    <row r="1165" spans="1:3" x14ac:dyDescent="0.25">
      <c r="A1165" s="56" t="s">
        <v>133</v>
      </c>
      <c r="B1165" s="57">
        <v>2.7657999999999998E-5</v>
      </c>
      <c r="C1165" s="56" t="s">
        <v>125</v>
      </c>
    </row>
    <row r="1166" spans="1:3" x14ac:dyDescent="0.25">
      <c r="A1166" s="74" t="s">
        <v>134</v>
      </c>
    </row>
    <row r="1167" spans="1:3" x14ac:dyDescent="0.25">
      <c r="A1167" s="56" t="s">
        <v>135</v>
      </c>
      <c r="B1167" s="57">
        <v>3.6721999999999998E-5</v>
      </c>
      <c r="C1167" s="56" t="s">
        <v>125</v>
      </c>
    </row>
    <row r="1168" spans="1:3" x14ac:dyDescent="0.25">
      <c r="A1168" s="74" t="s">
        <v>136</v>
      </c>
    </row>
    <row r="1169" spans="1:3" x14ac:dyDescent="0.25">
      <c r="A1169" s="56" t="s">
        <v>137</v>
      </c>
      <c r="B1169" s="56">
        <v>3.3999000000000001E-2</v>
      </c>
      <c r="C1169" s="56" t="s">
        <v>125</v>
      </c>
    </row>
    <row r="1170" spans="1:3" x14ac:dyDescent="0.25">
      <c r="A1170" s="74" t="s">
        <v>138</v>
      </c>
    </row>
    <row r="1171" spans="1:3" x14ac:dyDescent="0.25">
      <c r="A1171" s="56" t="s">
        <v>139</v>
      </c>
      <c r="B1171" s="56">
        <v>1.9789999999999999E-2</v>
      </c>
      <c r="C1171" s="56" t="s">
        <v>125</v>
      </c>
    </row>
    <row r="1173" spans="1:3" x14ac:dyDescent="0.25">
      <c r="B1173" s="56">
        <v>0.68120999999999998</v>
      </c>
    </row>
    <row r="1175" spans="1:3" x14ac:dyDescent="0.25">
      <c r="A1175" t="s">
        <v>1007</v>
      </c>
    </row>
    <row r="1176" spans="1:3" x14ac:dyDescent="0.25">
      <c r="A1176" s="218" t="s">
        <v>140</v>
      </c>
      <c r="B1176" s="218"/>
      <c r="C1176" s="218"/>
    </row>
    <row r="1177" spans="1:3" x14ac:dyDescent="0.25">
      <c r="A1177" s="74" t="s">
        <v>123</v>
      </c>
    </row>
    <row r="1178" spans="1:3" x14ac:dyDescent="0.25">
      <c r="A1178" s="56" t="s">
        <v>124</v>
      </c>
      <c r="B1178" s="56">
        <v>2.7687E-2</v>
      </c>
      <c r="C1178" s="56" t="s">
        <v>125</v>
      </c>
    </row>
    <row r="1179" spans="1:3" x14ac:dyDescent="0.25">
      <c r="A1179" s="74" t="s">
        <v>126</v>
      </c>
    </row>
    <row r="1180" spans="1:3" x14ac:dyDescent="0.25">
      <c r="A1180" s="56" t="s">
        <v>127</v>
      </c>
      <c r="B1180" s="56">
        <v>8.9397000000000002</v>
      </c>
      <c r="C1180" s="56" t="s">
        <v>125</v>
      </c>
    </row>
    <row r="1181" spans="1:3" x14ac:dyDescent="0.25">
      <c r="A1181" s="74" t="s">
        <v>128</v>
      </c>
    </row>
    <row r="1182" spans="1:3" x14ac:dyDescent="0.25">
      <c r="A1182" s="56" t="s">
        <v>129</v>
      </c>
      <c r="B1182" s="56">
        <v>1.8670000000000001E-4</v>
      </c>
      <c r="C1182" s="56" t="s">
        <v>125</v>
      </c>
    </row>
    <row r="1183" spans="1:3" x14ac:dyDescent="0.25">
      <c r="A1183" s="74" t="s">
        <v>130</v>
      </c>
    </row>
    <row r="1184" spans="1:3" x14ac:dyDescent="0.25">
      <c r="A1184" s="56" t="s">
        <v>131</v>
      </c>
      <c r="B1184" s="56">
        <v>1.1269E-2</v>
      </c>
      <c r="C1184" s="56" t="s">
        <v>125</v>
      </c>
    </row>
    <row r="1185" spans="1:3" x14ac:dyDescent="0.25">
      <c r="A1185" s="74" t="s">
        <v>132</v>
      </c>
    </row>
    <row r="1186" spans="1:3" x14ac:dyDescent="0.25">
      <c r="A1186" s="56" t="s">
        <v>133</v>
      </c>
      <c r="B1186" s="57">
        <v>4.7953999999999999E-6</v>
      </c>
      <c r="C1186" s="56" t="s">
        <v>125</v>
      </c>
    </row>
    <row r="1187" spans="1:3" x14ac:dyDescent="0.25">
      <c r="A1187" s="74" t="s">
        <v>134</v>
      </c>
    </row>
    <row r="1188" spans="1:3" x14ac:dyDescent="0.25">
      <c r="A1188" s="56" t="s">
        <v>135</v>
      </c>
      <c r="B1188" s="57">
        <v>4.5653000000000001E-6</v>
      </c>
      <c r="C1188" s="56" t="s">
        <v>125</v>
      </c>
    </row>
    <row r="1189" spans="1:3" x14ac:dyDescent="0.25">
      <c r="A1189" s="74" t="s">
        <v>136</v>
      </c>
    </row>
    <row r="1190" spans="1:3" x14ac:dyDescent="0.25">
      <c r="A1190" s="56" t="s">
        <v>137</v>
      </c>
      <c r="B1190" s="56">
        <v>6.3813000000000003E-3</v>
      </c>
      <c r="C1190" s="56" t="s">
        <v>125</v>
      </c>
    </row>
    <row r="1191" spans="1:3" x14ac:dyDescent="0.25">
      <c r="A1191" s="74" t="s">
        <v>138</v>
      </c>
    </row>
    <row r="1192" spans="1:3" x14ac:dyDescent="0.25">
      <c r="A1192" s="56" t="s">
        <v>139</v>
      </c>
      <c r="B1192" s="56">
        <v>1.3135E-3</v>
      </c>
      <c r="C1192" s="56" t="s">
        <v>125</v>
      </c>
    </row>
    <row r="1194" spans="1:3" x14ac:dyDescent="0.25">
      <c r="B1194" s="112">
        <v>0.46462999999999999</v>
      </c>
    </row>
    <row r="1196" spans="1:3" x14ac:dyDescent="0.25">
      <c r="A1196" s="73" t="s">
        <v>1008</v>
      </c>
    </row>
    <row r="1197" spans="1:3" x14ac:dyDescent="0.25">
      <c r="A1197" s="218" t="s">
        <v>140</v>
      </c>
      <c r="B1197" s="218"/>
      <c r="C1197" s="218"/>
    </row>
    <row r="1198" spans="1:3" x14ac:dyDescent="0.25">
      <c r="A1198" s="74" t="s">
        <v>123</v>
      </c>
    </row>
    <row r="1199" spans="1:3" x14ac:dyDescent="0.25">
      <c r="A1199" s="56" t="s">
        <v>124</v>
      </c>
      <c r="B1199" s="56">
        <v>0.13477</v>
      </c>
      <c r="C1199" s="56" t="s">
        <v>125</v>
      </c>
    </row>
    <row r="1200" spans="1:3" x14ac:dyDescent="0.25">
      <c r="A1200" s="74" t="s">
        <v>126</v>
      </c>
    </row>
    <row r="1201" spans="1:3" x14ac:dyDescent="0.25">
      <c r="A1201" s="56" t="s">
        <v>127</v>
      </c>
      <c r="B1201" s="56">
        <v>9.7284000000000006</v>
      </c>
      <c r="C1201" s="56" t="s">
        <v>125</v>
      </c>
    </row>
    <row r="1202" spans="1:3" x14ac:dyDescent="0.25">
      <c r="A1202" s="74" t="s">
        <v>128</v>
      </c>
    </row>
    <row r="1203" spans="1:3" x14ac:dyDescent="0.25">
      <c r="A1203" s="56" t="s">
        <v>129</v>
      </c>
      <c r="B1203" s="56">
        <v>2.1064E-4</v>
      </c>
      <c r="C1203" s="56" t="s">
        <v>125</v>
      </c>
    </row>
    <row r="1204" spans="1:3" x14ac:dyDescent="0.25">
      <c r="A1204" s="74" t="s">
        <v>130</v>
      </c>
    </row>
    <row r="1205" spans="1:3" x14ac:dyDescent="0.25">
      <c r="A1205" s="56" t="s">
        <v>131</v>
      </c>
      <c r="B1205" s="56">
        <v>0.24789</v>
      </c>
      <c r="C1205" s="56" t="s">
        <v>125</v>
      </c>
    </row>
    <row r="1206" spans="1:3" x14ac:dyDescent="0.25">
      <c r="A1206" s="74" t="s">
        <v>132</v>
      </c>
    </row>
    <row r="1207" spans="1:3" x14ac:dyDescent="0.25">
      <c r="A1207" s="56" t="s">
        <v>133</v>
      </c>
      <c r="B1207" s="57">
        <v>2.6205999999999999E-5</v>
      </c>
      <c r="C1207" s="56" t="s">
        <v>125</v>
      </c>
    </row>
    <row r="1208" spans="1:3" x14ac:dyDescent="0.25">
      <c r="A1208" s="74" t="s">
        <v>134</v>
      </c>
    </row>
    <row r="1209" spans="1:3" x14ac:dyDescent="0.25">
      <c r="A1209" s="56" t="s">
        <v>135</v>
      </c>
      <c r="B1209" s="57">
        <v>1.9062000000000001E-5</v>
      </c>
      <c r="C1209" s="56" t="s">
        <v>125</v>
      </c>
    </row>
    <row r="1210" spans="1:3" x14ac:dyDescent="0.25">
      <c r="A1210" s="74" t="s">
        <v>136</v>
      </c>
    </row>
    <row r="1211" spans="1:3" x14ac:dyDescent="0.25">
      <c r="A1211" s="56" t="s">
        <v>137</v>
      </c>
      <c r="B1211" s="56">
        <v>0.58879999999999999</v>
      </c>
      <c r="C1211" s="56" t="s">
        <v>125</v>
      </c>
    </row>
    <row r="1212" spans="1:3" x14ac:dyDescent="0.25">
      <c r="A1212" s="74" t="s">
        <v>138</v>
      </c>
    </row>
    <row r="1213" spans="1:3" x14ac:dyDescent="0.25">
      <c r="A1213" s="56" t="s">
        <v>139</v>
      </c>
      <c r="B1213" s="56">
        <v>0.13081999999999999</v>
      </c>
      <c r="C1213" s="56" t="s">
        <v>125</v>
      </c>
    </row>
    <row r="1215" spans="1:3" x14ac:dyDescent="0.25">
      <c r="B1215" s="112">
        <v>1.0402</v>
      </c>
    </row>
    <row r="1217" spans="1:3" x14ac:dyDescent="0.25">
      <c r="A1217" t="s">
        <v>1009</v>
      </c>
    </row>
    <row r="1218" spans="1:3" x14ac:dyDescent="0.25">
      <c r="A1218" s="218" t="s">
        <v>140</v>
      </c>
      <c r="B1218" s="218"/>
      <c r="C1218" s="218"/>
    </row>
    <row r="1219" spans="1:3" x14ac:dyDescent="0.25">
      <c r="A1219" s="74" t="s">
        <v>123</v>
      </c>
    </row>
    <row r="1220" spans="1:3" x14ac:dyDescent="0.25">
      <c r="A1220" s="56" t="s">
        <v>124</v>
      </c>
      <c r="B1220" s="56">
        <v>8.7177000000000004E-2</v>
      </c>
      <c r="C1220" s="56" t="s">
        <v>125</v>
      </c>
    </row>
    <row r="1221" spans="1:3" x14ac:dyDescent="0.25">
      <c r="A1221" s="74" t="s">
        <v>126</v>
      </c>
    </row>
    <row r="1222" spans="1:3" x14ac:dyDescent="0.25">
      <c r="A1222" s="56" t="s">
        <v>127</v>
      </c>
      <c r="B1222" s="56">
        <v>6.2686999999999999</v>
      </c>
      <c r="C1222" s="56" t="s">
        <v>125</v>
      </c>
    </row>
    <row r="1223" spans="1:3" x14ac:dyDescent="0.25">
      <c r="A1223" s="74" t="s">
        <v>128</v>
      </c>
    </row>
    <row r="1224" spans="1:3" x14ac:dyDescent="0.25">
      <c r="A1224" s="56" t="s">
        <v>129</v>
      </c>
      <c r="B1224" s="56">
        <v>1.5074000000000001E-4</v>
      </c>
      <c r="C1224" s="56" t="s">
        <v>125</v>
      </c>
    </row>
    <row r="1225" spans="1:3" x14ac:dyDescent="0.25">
      <c r="A1225" s="74" t="s">
        <v>130</v>
      </c>
    </row>
    <row r="1226" spans="1:3" x14ac:dyDescent="0.25">
      <c r="A1226" s="56" t="s">
        <v>131</v>
      </c>
      <c r="B1226" s="56">
        <v>0.77407999999999999</v>
      </c>
      <c r="C1226" s="56" t="s">
        <v>125</v>
      </c>
    </row>
    <row r="1227" spans="1:3" x14ac:dyDescent="0.25">
      <c r="A1227" s="74" t="s">
        <v>132</v>
      </c>
    </row>
    <row r="1228" spans="1:3" x14ac:dyDescent="0.25">
      <c r="A1228" s="56" t="s">
        <v>133</v>
      </c>
      <c r="B1228" s="57">
        <v>1.6762999999999999E-5</v>
      </c>
      <c r="C1228" s="56" t="s">
        <v>125</v>
      </c>
    </row>
    <row r="1229" spans="1:3" x14ac:dyDescent="0.25">
      <c r="A1229" s="74" t="s">
        <v>134</v>
      </c>
    </row>
    <row r="1230" spans="1:3" x14ac:dyDescent="0.25">
      <c r="A1230" s="56" t="s">
        <v>135</v>
      </c>
      <c r="B1230" s="57">
        <v>1.3682E-5</v>
      </c>
      <c r="C1230" s="56" t="s">
        <v>125</v>
      </c>
    </row>
    <row r="1231" spans="1:3" x14ac:dyDescent="0.25">
      <c r="A1231" s="74" t="s">
        <v>136</v>
      </c>
    </row>
    <row r="1232" spans="1:3" x14ac:dyDescent="0.25">
      <c r="A1232" s="56" t="s">
        <v>137</v>
      </c>
      <c r="B1232" s="56">
        <v>1.5049999999999999</v>
      </c>
      <c r="C1232" s="56" t="s">
        <v>125</v>
      </c>
    </row>
    <row r="1233" spans="1:5" x14ac:dyDescent="0.25">
      <c r="A1233" s="74" t="s">
        <v>138</v>
      </c>
      <c r="E1233">
        <f>B1222/E1234</f>
        <v>0.72157995319551349</v>
      </c>
    </row>
    <row r="1234" spans="1:5" x14ac:dyDescent="0.25">
      <c r="A1234" s="56" t="s">
        <v>139</v>
      </c>
      <c r="B1234" s="56">
        <v>5.2325999999999998E-2</v>
      </c>
      <c r="C1234" s="56" t="s">
        <v>125</v>
      </c>
      <c r="E1234">
        <f>SUM(B1220:B1234)</f>
        <v>8.6874641849999996</v>
      </c>
    </row>
    <row r="1236" spans="1:5" x14ac:dyDescent="0.25">
      <c r="B1236" s="112">
        <v>0.67332000000000003</v>
      </c>
    </row>
  </sheetData>
  <mergeCells count="117">
    <mergeCell ref="A1134:C1134"/>
    <mergeCell ref="A1155:C1155"/>
    <mergeCell ref="A1176:C1176"/>
    <mergeCell ref="A1197:C1197"/>
    <mergeCell ref="A1218:C1218"/>
    <mergeCell ref="A940:C940"/>
    <mergeCell ref="A961:C961"/>
    <mergeCell ref="A982:C982"/>
    <mergeCell ref="A1003:C1003"/>
    <mergeCell ref="A1024:C1024"/>
    <mergeCell ref="A1048:C1048"/>
    <mergeCell ref="A1070:C1070"/>
    <mergeCell ref="A1092:C1092"/>
    <mergeCell ref="A1113:C1113"/>
    <mergeCell ref="A908:C908"/>
    <mergeCell ref="E908:G908"/>
    <mergeCell ref="A854:C854"/>
    <mergeCell ref="E854:G854"/>
    <mergeCell ref="A872:C872"/>
    <mergeCell ref="E872:G872"/>
    <mergeCell ref="A890:C890"/>
    <mergeCell ref="E890:G890"/>
    <mergeCell ref="A800:C800"/>
    <mergeCell ref="E800:G800"/>
    <mergeCell ref="A818:C818"/>
    <mergeCell ref="E818:G818"/>
    <mergeCell ref="A836:C836"/>
    <mergeCell ref="E836:G836"/>
    <mergeCell ref="A740:C740"/>
    <mergeCell ref="E740:G740"/>
    <mergeCell ref="A764:C764"/>
    <mergeCell ref="E764:G764"/>
    <mergeCell ref="A782:C782"/>
    <mergeCell ref="E782:G782"/>
    <mergeCell ref="A686:C686"/>
    <mergeCell ref="E686:G686"/>
    <mergeCell ref="A704:C704"/>
    <mergeCell ref="E704:G704"/>
    <mergeCell ref="A722:C722"/>
    <mergeCell ref="E722:G722"/>
    <mergeCell ref="A632:C632"/>
    <mergeCell ref="E632:G632"/>
    <mergeCell ref="A650:C650"/>
    <mergeCell ref="E650:G650"/>
    <mergeCell ref="A668:C668"/>
    <mergeCell ref="E668:G668"/>
    <mergeCell ref="A573:C573"/>
    <mergeCell ref="E573:G573"/>
    <mergeCell ref="A596:C596"/>
    <mergeCell ref="E596:G596"/>
    <mergeCell ref="A614:C614"/>
    <mergeCell ref="E614:G614"/>
    <mergeCell ref="A519:C519"/>
    <mergeCell ref="E519:G519"/>
    <mergeCell ref="A537:C537"/>
    <mergeCell ref="E537:G537"/>
    <mergeCell ref="A555:C555"/>
    <mergeCell ref="E555:G555"/>
    <mergeCell ref="A465:C465"/>
    <mergeCell ref="E465:G465"/>
    <mergeCell ref="A483:C483"/>
    <mergeCell ref="E483:G483"/>
    <mergeCell ref="A501:C501"/>
    <mergeCell ref="E501:G501"/>
    <mergeCell ref="A408:C408"/>
    <mergeCell ref="E408:G408"/>
    <mergeCell ref="A429:C429"/>
    <mergeCell ref="E429:G429"/>
    <mergeCell ref="A447:C447"/>
    <mergeCell ref="E447:G447"/>
    <mergeCell ref="A357:C357"/>
    <mergeCell ref="E357:G357"/>
    <mergeCell ref="A374:C374"/>
    <mergeCell ref="E374:G374"/>
    <mergeCell ref="A391:C391"/>
    <mergeCell ref="E391:G391"/>
    <mergeCell ref="A323:C323"/>
    <mergeCell ref="E323:G323"/>
    <mergeCell ref="A340:C340"/>
    <mergeCell ref="E340:G340"/>
    <mergeCell ref="A285:C285"/>
    <mergeCell ref="E285:G285"/>
    <mergeCell ref="V2:V4"/>
    <mergeCell ref="V6:V8"/>
    <mergeCell ref="V9:V11"/>
    <mergeCell ref="A228:C228"/>
    <mergeCell ref="E228:G228"/>
    <mergeCell ref="A247:C247"/>
    <mergeCell ref="E247:G247"/>
    <mergeCell ref="A266:C266"/>
    <mergeCell ref="E266:G266"/>
    <mergeCell ref="A171:C171"/>
    <mergeCell ref="E171:G171"/>
    <mergeCell ref="A190:C190"/>
    <mergeCell ref="E190:G190"/>
    <mergeCell ref="A209:C209"/>
    <mergeCell ref="E209:G209"/>
    <mergeCell ref="A112:C112"/>
    <mergeCell ref="A152:C152"/>
    <mergeCell ref="E152:G152"/>
    <mergeCell ref="A61:C61"/>
    <mergeCell ref="E61:G61"/>
    <mergeCell ref="A78:C78"/>
    <mergeCell ref="E78:G78"/>
    <mergeCell ref="A95:C95"/>
    <mergeCell ref="E95:G95"/>
    <mergeCell ref="A306:C306"/>
    <mergeCell ref="E306:G306"/>
    <mergeCell ref="A10:C10"/>
    <mergeCell ref="E10:G10"/>
    <mergeCell ref="A27:C27"/>
    <mergeCell ref="E27:G27"/>
    <mergeCell ref="A44:C44"/>
    <mergeCell ref="E44:G44"/>
    <mergeCell ref="E112:G112"/>
    <mergeCell ref="A133:C133"/>
    <mergeCell ref="E133:G133"/>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E2270-A85C-4780-A99A-8772E14663E9}">
  <dimension ref="A1:AS43"/>
  <sheetViews>
    <sheetView workbookViewId="0">
      <selection activeCell="N24" sqref="N24"/>
    </sheetView>
  </sheetViews>
  <sheetFormatPr defaultRowHeight="15" x14ac:dyDescent="0.25"/>
  <cols>
    <col min="1" max="1" width="60" style="2" customWidth="1"/>
    <col min="2" max="17" width="9.140625" style="2"/>
  </cols>
  <sheetData>
    <row r="1" spans="1:45" ht="15.75" x14ac:dyDescent="0.3">
      <c r="A1" s="62" t="s">
        <v>150</v>
      </c>
      <c r="B1" s="62" t="s">
        <v>189</v>
      </c>
      <c r="C1" s="67" t="s">
        <v>186</v>
      </c>
      <c r="D1" s="67" t="s">
        <v>183</v>
      </c>
      <c r="E1" s="62" t="s">
        <v>180</v>
      </c>
      <c r="F1" s="67" t="s">
        <v>177</v>
      </c>
      <c r="G1" s="67" t="s">
        <v>174</v>
      </c>
      <c r="H1" s="67" t="s">
        <v>171</v>
      </c>
      <c r="I1" s="67" t="s">
        <v>169</v>
      </c>
      <c r="J1" s="67" t="s">
        <v>170</v>
      </c>
      <c r="K1" s="62" t="s">
        <v>63</v>
      </c>
      <c r="L1" s="62" t="s">
        <v>64</v>
      </c>
      <c r="M1" s="62" t="s">
        <v>65</v>
      </c>
      <c r="N1" s="62" t="s">
        <v>101</v>
      </c>
      <c r="O1" s="62" t="s">
        <v>44</v>
      </c>
      <c r="P1" s="62" t="s">
        <v>68</v>
      </c>
      <c r="Q1" s="62" t="s">
        <v>67</v>
      </c>
      <c r="AI1" t="s">
        <v>231</v>
      </c>
      <c r="AS1" t="s">
        <v>231</v>
      </c>
    </row>
    <row r="2" spans="1:45" x14ac:dyDescent="0.25">
      <c r="A2" s="64" t="s">
        <v>123</v>
      </c>
      <c r="B2" s="64">
        <v>0.16403999999999999</v>
      </c>
      <c r="C2" s="64">
        <v>2.4843E-2</v>
      </c>
      <c r="D2" s="64">
        <v>0.34700999999999999</v>
      </c>
      <c r="E2" s="64">
        <v>6.2123999999999999E-2</v>
      </c>
      <c r="F2" s="64">
        <v>2.3488999999999999E-2</v>
      </c>
      <c r="G2" s="64">
        <v>4.0863000000000002E-3</v>
      </c>
      <c r="H2" s="64">
        <v>7.5940000000000001E-3</v>
      </c>
      <c r="I2" s="64">
        <v>0.14788000000000001</v>
      </c>
      <c r="J2" s="64">
        <v>0.34892000000000001</v>
      </c>
      <c r="K2" s="64">
        <v>7.5051000000000007E-2</v>
      </c>
      <c r="L2" s="64">
        <v>4.2035999999999997E-2</v>
      </c>
      <c r="M2" s="64">
        <v>1.9637999999999999E-2</v>
      </c>
      <c r="N2" s="64">
        <v>0.18085999999999999</v>
      </c>
      <c r="O2" s="64">
        <v>3.0655999999999999E-2</v>
      </c>
      <c r="P2" s="64">
        <v>3.8938000000000002E-3</v>
      </c>
      <c r="Q2" s="64">
        <v>3.875E-2</v>
      </c>
    </row>
    <row r="3" spans="1:45" x14ac:dyDescent="0.25">
      <c r="A3" s="64" t="s">
        <v>126</v>
      </c>
      <c r="B3" s="64">
        <v>5.2672999999999996</v>
      </c>
      <c r="C3" s="64">
        <v>6.3213999999999997</v>
      </c>
      <c r="D3" s="64">
        <v>6.9059999999999997</v>
      </c>
      <c r="E3" s="64">
        <v>6.0068000000000001</v>
      </c>
      <c r="F3" s="64">
        <v>10.811</v>
      </c>
      <c r="G3" s="64">
        <v>7.1958000000000002</v>
      </c>
      <c r="H3" s="64">
        <v>11.032</v>
      </c>
      <c r="I3" s="64">
        <v>6.5755999999999997</v>
      </c>
      <c r="J3" s="64">
        <v>3.4758</v>
      </c>
      <c r="K3" s="64">
        <v>9.5410000000000004</v>
      </c>
      <c r="L3" s="64">
        <v>6.1984000000000004</v>
      </c>
      <c r="M3" s="64">
        <v>9.3177000000000003</v>
      </c>
      <c r="N3" s="64">
        <v>8.2437000000000005</v>
      </c>
      <c r="O3" s="64">
        <v>8.8843999999999994</v>
      </c>
      <c r="P3" s="64">
        <v>7.5460000000000003</v>
      </c>
      <c r="Q3" s="64">
        <v>5.0696000000000003</v>
      </c>
    </row>
    <row r="4" spans="1:45" x14ac:dyDescent="0.25">
      <c r="A4" s="64" t="s">
        <v>128</v>
      </c>
      <c r="B4" s="64">
        <v>0.15923999999999999</v>
      </c>
      <c r="C4" s="64">
        <v>3.4757000000000001E-4</v>
      </c>
      <c r="D4" s="64">
        <v>3.2318000000000001E-4</v>
      </c>
      <c r="E4" s="64">
        <v>3.0310999999999999E-4</v>
      </c>
      <c r="F4" s="64">
        <v>4.9686000000000001E-4</v>
      </c>
      <c r="G4" s="64">
        <v>2.1358E-4</v>
      </c>
      <c r="H4" s="64">
        <v>3.8067E-4</v>
      </c>
      <c r="I4" s="64">
        <v>4.0402999999999999E-4</v>
      </c>
      <c r="J4" s="64">
        <v>1.6673E-4</v>
      </c>
      <c r="K4" s="64">
        <v>8.0730000000000005E-4</v>
      </c>
      <c r="L4" s="64">
        <v>5.6572000000000002E-4</v>
      </c>
      <c r="M4" s="64">
        <v>5.6462999999999999E-4</v>
      </c>
      <c r="N4" s="64">
        <v>5.2523000000000001E-4</v>
      </c>
      <c r="O4" s="64">
        <v>1.8295E-4</v>
      </c>
      <c r="P4" s="64">
        <v>0.13122</v>
      </c>
      <c r="Q4" s="64">
        <v>4.0812999999999998E-4</v>
      </c>
    </row>
    <row r="5" spans="1:45" x14ac:dyDescent="0.25">
      <c r="A5" s="64" t="s">
        <v>130</v>
      </c>
      <c r="B5" s="64">
        <v>1.1197999999999999</v>
      </c>
      <c r="C5" s="64">
        <v>1.3759999999999999</v>
      </c>
      <c r="D5" s="64">
        <v>3.2995999999999999</v>
      </c>
      <c r="E5" s="64">
        <v>4.0583999999999998</v>
      </c>
      <c r="F5" s="64">
        <v>2.3598999999999998E-2</v>
      </c>
      <c r="G5" s="64">
        <v>1.9566E-2</v>
      </c>
      <c r="H5" s="64">
        <v>2.8577000000000002E-2</v>
      </c>
      <c r="I5" s="64">
        <v>1.0975999999999999</v>
      </c>
      <c r="J5" s="64">
        <v>4.4531999999999998</v>
      </c>
      <c r="K5" s="64">
        <v>1.6563000000000001E-2</v>
      </c>
      <c r="L5" s="64">
        <v>8.2921000000000002E-3</v>
      </c>
      <c r="M5" s="64">
        <v>2.6610000000000002E-2</v>
      </c>
      <c r="N5" s="64">
        <v>3.14</v>
      </c>
      <c r="O5" s="64">
        <v>1.0747E-2</v>
      </c>
      <c r="P5" s="64">
        <v>0.68684999999999996</v>
      </c>
      <c r="Q5" s="64">
        <v>2.2539E-2</v>
      </c>
    </row>
    <row r="6" spans="1:45" x14ac:dyDescent="0.25">
      <c r="A6" s="64" t="s">
        <v>132</v>
      </c>
      <c r="B6" s="65">
        <v>3.7443E-5</v>
      </c>
      <c r="C6" s="65">
        <v>2.6906E-5</v>
      </c>
      <c r="D6" s="65">
        <v>4.7803000000000003E-5</v>
      </c>
      <c r="E6" s="65">
        <v>3.8923E-5</v>
      </c>
      <c r="F6" s="64">
        <v>2.4622000000000001E-4</v>
      </c>
      <c r="G6" s="65">
        <v>2.3930999999999998E-5</v>
      </c>
      <c r="H6" s="65">
        <v>4.2332000000000001E-5</v>
      </c>
      <c r="I6" s="65">
        <v>4.4801E-5</v>
      </c>
      <c r="J6" s="65">
        <v>3.0015E-5</v>
      </c>
      <c r="K6" s="65">
        <v>5.2275999999999999E-5</v>
      </c>
      <c r="L6" s="65">
        <v>3.1506E-5</v>
      </c>
      <c r="M6" s="65">
        <v>4.2772999999999999E-5</v>
      </c>
      <c r="N6" s="65">
        <v>5.4734000000000001E-5</v>
      </c>
      <c r="O6" s="65">
        <v>2.2833E-5</v>
      </c>
      <c r="P6" s="65">
        <v>3.6730000000000002E-5</v>
      </c>
      <c r="Q6" s="65">
        <v>3.0116000000000001E-5</v>
      </c>
    </row>
    <row r="7" spans="1:45" x14ac:dyDescent="0.25">
      <c r="A7" s="64" t="s">
        <v>134</v>
      </c>
      <c r="B7" s="65">
        <v>2.302E-5</v>
      </c>
      <c r="C7" s="65">
        <v>1.1058E-5</v>
      </c>
      <c r="D7" s="65">
        <v>1.7581E-5</v>
      </c>
      <c r="E7" s="65">
        <v>2.4355999999999999E-5</v>
      </c>
      <c r="F7" s="65">
        <v>7.6907000000000001E-5</v>
      </c>
      <c r="G7" s="65">
        <v>3.9743000000000002E-5</v>
      </c>
      <c r="H7" s="64">
        <v>1.6844000000000001E-4</v>
      </c>
      <c r="I7" s="65">
        <v>1.5617999999999999E-5</v>
      </c>
      <c r="J7" s="65">
        <v>2.4895000000000001E-5</v>
      </c>
      <c r="K7" s="65">
        <v>1.6769000000000002E-5</v>
      </c>
      <c r="L7" s="65">
        <v>1.2184000000000001E-5</v>
      </c>
      <c r="M7" s="65">
        <v>1.3899E-5</v>
      </c>
      <c r="N7" s="65">
        <v>3.6328999999999997E-5</v>
      </c>
      <c r="O7" s="65">
        <v>3.9930999999999999E-6</v>
      </c>
      <c r="P7" s="65">
        <v>3.0164000000000001E-5</v>
      </c>
      <c r="Q7" s="65">
        <v>2.3156999999999999E-5</v>
      </c>
    </row>
    <row r="8" spans="1:45" x14ac:dyDescent="0.25">
      <c r="A8" s="64" t="s">
        <v>136</v>
      </c>
      <c r="B8" s="64">
        <v>0.92113999999999996</v>
      </c>
      <c r="C8" s="64">
        <v>1.9716000000000001E-2</v>
      </c>
      <c r="D8" s="64">
        <v>0.13691</v>
      </c>
      <c r="E8" s="64">
        <v>5.4030000000000002E-2</v>
      </c>
      <c r="F8" s="64">
        <v>1.5733E-2</v>
      </c>
      <c r="G8" s="64">
        <v>1.0973999999999999</v>
      </c>
      <c r="H8" s="64">
        <v>5.9007999999999998E-2</v>
      </c>
      <c r="I8" s="64">
        <v>0.21956999999999999</v>
      </c>
      <c r="J8" s="64">
        <v>0.65044000000000002</v>
      </c>
      <c r="K8" s="64">
        <v>0.65661000000000003</v>
      </c>
      <c r="L8" s="64">
        <v>1.4200999999999999</v>
      </c>
      <c r="M8" s="64">
        <v>0.27193000000000001</v>
      </c>
      <c r="N8" s="64">
        <v>3.6505999999999997E-2</v>
      </c>
      <c r="O8" s="64">
        <v>6.2502E-3</v>
      </c>
      <c r="P8" s="64">
        <v>0.47245999999999999</v>
      </c>
      <c r="Q8" s="64">
        <v>2.2719</v>
      </c>
    </row>
    <row r="9" spans="1:45" x14ac:dyDescent="0.25">
      <c r="A9" s="64" t="s">
        <v>138</v>
      </c>
      <c r="B9" s="64">
        <v>0.30498999999999998</v>
      </c>
      <c r="C9" s="64">
        <v>0.72177999999999998</v>
      </c>
      <c r="D9" s="64">
        <v>1.9463000000000001E-2</v>
      </c>
      <c r="E9" s="64">
        <v>0.13100999999999999</v>
      </c>
      <c r="F9" s="64">
        <v>3.6124000000000003E-2</v>
      </c>
      <c r="G9" s="64">
        <v>7.3726E-2</v>
      </c>
      <c r="H9" s="64">
        <v>0.23669000000000001</v>
      </c>
      <c r="I9" s="64">
        <v>1.0516000000000001</v>
      </c>
      <c r="J9" s="64">
        <v>0.14221</v>
      </c>
      <c r="K9" s="64">
        <v>2.3839999999999998E-3</v>
      </c>
      <c r="L9" s="64">
        <v>9.4477999999999993E-3</v>
      </c>
      <c r="M9" s="64">
        <v>6.0287E-2</v>
      </c>
      <c r="N9" s="64">
        <v>2.1297E-2</v>
      </c>
      <c r="O9" s="64">
        <v>1.32E-3</v>
      </c>
      <c r="P9" s="64">
        <v>4.0759999999999998E-2</v>
      </c>
      <c r="Q9" s="64">
        <v>2.6129999999999999E-3</v>
      </c>
    </row>
    <row r="10" spans="1:45" x14ac:dyDescent="0.25">
      <c r="A10" s="64" t="s">
        <v>146</v>
      </c>
      <c r="B10" s="64">
        <v>0.41009000000000001</v>
      </c>
      <c r="C10" s="64">
        <v>0.47641</v>
      </c>
      <c r="D10" s="64">
        <v>0.52402000000000004</v>
      </c>
      <c r="E10" s="64">
        <v>0.52137999999999995</v>
      </c>
      <c r="F10" s="64">
        <v>0.78824000000000005</v>
      </c>
      <c r="G10" s="64">
        <v>0.53398999999999996</v>
      </c>
      <c r="H10" s="64">
        <v>0.87588999999999995</v>
      </c>
      <c r="I10" s="64">
        <v>0.57247999999999999</v>
      </c>
      <c r="J10" s="64">
        <v>0.21339</v>
      </c>
      <c r="K10" s="64">
        <v>0.79105999999999999</v>
      </c>
      <c r="L10" s="64">
        <v>0.53602000000000005</v>
      </c>
      <c r="M10" s="64">
        <v>0.69923000000000002</v>
      </c>
      <c r="N10" s="64">
        <v>0.68228</v>
      </c>
      <c r="O10" s="64">
        <v>0.46027000000000001</v>
      </c>
      <c r="P10" s="64">
        <v>0.50793999999999995</v>
      </c>
      <c r="Q10" s="64">
        <v>0.50243000000000004</v>
      </c>
    </row>
    <row r="11" spans="1:45" x14ac:dyDescent="0.25">
      <c r="A11" s="63"/>
      <c r="B11" s="63"/>
      <c r="C11" s="63"/>
      <c r="D11" s="63"/>
      <c r="E11" s="63"/>
      <c r="F11" s="63"/>
      <c r="G11" s="63"/>
      <c r="H11" s="63"/>
      <c r="I11" s="63"/>
      <c r="J11" s="63"/>
      <c r="K11" s="63"/>
      <c r="L11" s="63"/>
      <c r="M11" s="63"/>
      <c r="N11" s="63"/>
      <c r="O11" s="63"/>
      <c r="P11" s="63"/>
      <c r="Q11" s="63"/>
    </row>
    <row r="12" spans="1:45" ht="15.75" x14ac:dyDescent="0.3">
      <c r="A12" s="62" t="s">
        <v>192</v>
      </c>
      <c r="B12" s="62" t="s">
        <v>189</v>
      </c>
      <c r="C12" s="67" t="s">
        <v>186</v>
      </c>
      <c r="D12" s="67" t="s">
        <v>183</v>
      </c>
      <c r="E12" s="62" t="s">
        <v>180</v>
      </c>
      <c r="F12" s="67" t="s">
        <v>177</v>
      </c>
      <c r="G12" s="67" t="s">
        <v>174</v>
      </c>
      <c r="H12" s="67" t="s">
        <v>171</v>
      </c>
      <c r="I12" s="67" t="s">
        <v>169</v>
      </c>
      <c r="J12" s="67" t="s">
        <v>170</v>
      </c>
      <c r="K12" s="62" t="s">
        <v>63</v>
      </c>
      <c r="L12" s="62" t="s">
        <v>64</v>
      </c>
      <c r="M12" s="62" t="s">
        <v>65</v>
      </c>
      <c r="N12" s="62" t="s">
        <v>101</v>
      </c>
      <c r="O12" s="62" t="s">
        <v>44</v>
      </c>
      <c r="P12" s="62" t="s">
        <v>68</v>
      </c>
      <c r="Q12" s="62" t="s">
        <v>67</v>
      </c>
    </row>
    <row r="13" spans="1:45" x14ac:dyDescent="0.25">
      <c r="A13" s="64" t="s">
        <v>123</v>
      </c>
      <c r="B13" s="64">
        <v>0.16496</v>
      </c>
      <c r="C13" s="64">
        <v>2.5405E-2</v>
      </c>
      <c r="D13" s="64">
        <v>0.35388999999999998</v>
      </c>
      <c r="E13" s="64">
        <v>6.3465999999999995E-2</v>
      </c>
      <c r="F13" s="64">
        <v>2.4091999999999999E-2</v>
      </c>
      <c r="G13" s="64">
        <v>4.3118999999999996E-3</v>
      </c>
      <c r="H13" s="64">
        <v>7.8943999999999993E-3</v>
      </c>
      <c r="I13" s="64">
        <v>0.14643999999999999</v>
      </c>
      <c r="J13" s="64">
        <v>0.32396999999999998</v>
      </c>
      <c r="K13" s="64">
        <v>7.7354999999999993E-2</v>
      </c>
      <c r="L13" s="64">
        <v>4.3610000000000003E-2</v>
      </c>
      <c r="M13" s="64">
        <v>2.0389999999999998E-2</v>
      </c>
      <c r="N13" s="64">
        <v>0.18329000000000001</v>
      </c>
      <c r="O13" s="64">
        <v>3.0935000000000001E-2</v>
      </c>
      <c r="P13" s="64">
        <v>4.8482000000000004E-3</v>
      </c>
      <c r="Q13" s="64">
        <v>4.1591000000000003E-2</v>
      </c>
    </row>
    <row r="14" spans="1:45" x14ac:dyDescent="0.25">
      <c r="A14" s="64" t="s">
        <v>126</v>
      </c>
      <c r="B14" s="64">
        <v>5.3433000000000002</v>
      </c>
      <c r="C14" s="64">
        <v>6.4572000000000003</v>
      </c>
      <c r="D14" s="64">
        <v>7.0481999999999996</v>
      </c>
      <c r="E14" s="64">
        <v>6.1306000000000003</v>
      </c>
      <c r="F14" s="64">
        <v>11.029</v>
      </c>
      <c r="G14" s="64">
        <v>7.3414999999999999</v>
      </c>
      <c r="H14" s="64">
        <v>11.262</v>
      </c>
      <c r="I14" s="64">
        <v>6.5179</v>
      </c>
      <c r="J14" s="64">
        <v>3.2999000000000001</v>
      </c>
      <c r="K14" s="64">
        <v>9.8249999999999993</v>
      </c>
      <c r="L14" s="64">
        <v>6.3733000000000004</v>
      </c>
      <c r="M14" s="64">
        <v>9.6125000000000007</v>
      </c>
      <c r="N14" s="64">
        <v>8.3559000000000001</v>
      </c>
      <c r="O14" s="64">
        <v>8.9313000000000002</v>
      </c>
      <c r="P14" s="64">
        <v>7.9832000000000001</v>
      </c>
      <c r="Q14" s="64">
        <v>5.5461</v>
      </c>
    </row>
    <row r="15" spans="1:45" x14ac:dyDescent="0.25">
      <c r="A15" s="64" t="s">
        <v>128</v>
      </c>
      <c r="B15" s="64">
        <v>0.16005</v>
      </c>
      <c r="C15" s="64">
        <v>7.9960000000000003E-4</v>
      </c>
      <c r="D15" s="64">
        <v>3.3320000000000002E-4</v>
      </c>
      <c r="E15" s="64">
        <v>3.1269000000000002E-4</v>
      </c>
      <c r="F15" s="64">
        <v>5.1024999999999996E-4</v>
      </c>
      <c r="G15" s="64">
        <v>2.2141000000000001E-4</v>
      </c>
      <c r="H15" s="64">
        <v>3.9207000000000001E-4</v>
      </c>
      <c r="I15" s="64">
        <v>4.0588000000000001E-4</v>
      </c>
      <c r="J15" s="64">
        <v>1.7668999999999999E-4</v>
      </c>
      <c r="K15" s="64">
        <v>8.5647000000000002E-4</v>
      </c>
      <c r="L15" s="64">
        <v>6.2699999999999995E-4</v>
      </c>
      <c r="M15" s="64">
        <v>5.8577E-4</v>
      </c>
      <c r="N15" s="64">
        <v>5.3558000000000002E-4</v>
      </c>
      <c r="O15" s="64">
        <v>1.8744000000000001E-4</v>
      </c>
      <c r="P15" s="64">
        <v>0.13575000000000001</v>
      </c>
      <c r="Q15" s="64">
        <v>4.6946999999999999E-4</v>
      </c>
    </row>
    <row r="16" spans="1:45" x14ac:dyDescent="0.25">
      <c r="A16" s="64" t="s">
        <v>130</v>
      </c>
      <c r="B16" s="64">
        <v>1.1242000000000001</v>
      </c>
      <c r="C16" s="64">
        <v>1.4008</v>
      </c>
      <c r="D16" s="64">
        <v>3.3639000000000001</v>
      </c>
      <c r="E16" s="64">
        <v>4.1367000000000003</v>
      </c>
      <c r="F16" s="64">
        <v>2.4320000000000001E-2</v>
      </c>
      <c r="G16" s="64">
        <v>2.0202999999999999E-2</v>
      </c>
      <c r="H16" s="64">
        <v>2.9415E-2</v>
      </c>
      <c r="I16" s="64">
        <v>1.0865</v>
      </c>
      <c r="J16" s="64">
        <v>5.0308000000000002</v>
      </c>
      <c r="K16" s="64">
        <v>1.7309999999999999E-2</v>
      </c>
      <c r="L16" s="64">
        <v>1.4023000000000001E-2</v>
      </c>
      <c r="M16" s="64">
        <v>2.7695000000000001E-2</v>
      </c>
      <c r="N16" s="64">
        <v>3.1798000000000002</v>
      </c>
      <c r="O16" s="64">
        <v>1.1053E-2</v>
      </c>
      <c r="P16" s="64">
        <v>0.74748000000000003</v>
      </c>
      <c r="Q16" s="64">
        <v>2.2401000000000001E-2</v>
      </c>
    </row>
    <row r="17" spans="1:17" x14ac:dyDescent="0.25">
      <c r="A17" s="64" t="s">
        <v>132</v>
      </c>
      <c r="B17" s="65">
        <v>4.2039999999999997E-5</v>
      </c>
      <c r="C17" s="65">
        <v>3.1427000000000003E-5</v>
      </c>
      <c r="D17" s="65">
        <v>5.2679999999999997E-5</v>
      </c>
      <c r="E17" s="65">
        <v>4.3619999999999999E-5</v>
      </c>
      <c r="F17" s="64">
        <v>2.5494E-4</v>
      </c>
      <c r="G17" s="65">
        <v>2.8336000000000001E-5</v>
      </c>
      <c r="H17" s="65">
        <v>4.7135999999999997E-5</v>
      </c>
      <c r="I17" s="65">
        <v>4.8860000000000003E-5</v>
      </c>
      <c r="J17" s="65">
        <v>3.4755000000000002E-5</v>
      </c>
      <c r="K17" s="65">
        <v>5.7768E-5</v>
      </c>
      <c r="L17" s="65">
        <v>3.6634000000000002E-5</v>
      </c>
      <c r="M17" s="65">
        <v>4.8081000000000003E-5</v>
      </c>
      <c r="N17" s="65">
        <v>5.9346999999999999E-5</v>
      </c>
      <c r="O17" s="65">
        <v>2.6823999999999999E-5</v>
      </c>
      <c r="P17" s="65">
        <v>4.2925E-5</v>
      </c>
      <c r="Q17" s="65">
        <v>3.6742000000000002E-5</v>
      </c>
    </row>
    <row r="18" spans="1:17" x14ac:dyDescent="0.25">
      <c r="A18" s="64" t="s">
        <v>134</v>
      </c>
      <c r="B18" s="65">
        <v>2.3788E-5</v>
      </c>
      <c r="C18" s="65">
        <v>1.1688000000000001E-5</v>
      </c>
      <c r="D18" s="65">
        <v>1.8270999999999998E-5</v>
      </c>
      <c r="E18" s="65">
        <v>2.5173000000000001E-5</v>
      </c>
      <c r="F18" s="65">
        <v>7.8746999999999997E-5</v>
      </c>
      <c r="G18" s="65">
        <v>4.0849999999999997E-5</v>
      </c>
      <c r="H18" s="64">
        <v>1.7217999999999999E-4</v>
      </c>
      <c r="I18" s="65">
        <v>1.6101000000000001E-5</v>
      </c>
      <c r="J18" s="65">
        <v>2.5164000000000002E-5</v>
      </c>
      <c r="K18" s="65">
        <v>1.7606999999999999E-5</v>
      </c>
      <c r="L18" s="65">
        <v>1.2894000000000001E-5</v>
      </c>
      <c r="M18" s="65">
        <v>1.4679E-5</v>
      </c>
      <c r="N18" s="65">
        <v>3.7132999999999998E-5</v>
      </c>
      <c r="O18" s="65">
        <v>4.3541000000000004E-6</v>
      </c>
      <c r="P18" s="65">
        <v>3.1869000000000003E-5</v>
      </c>
      <c r="Q18" s="65">
        <v>2.2833E-5</v>
      </c>
    </row>
    <row r="19" spans="1:17" x14ac:dyDescent="0.25">
      <c r="A19" s="64" t="s">
        <v>136</v>
      </c>
      <c r="B19" s="64">
        <v>0.97277000000000002</v>
      </c>
      <c r="C19" s="64">
        <v>2.2061000000000001E-2</v>
      </c>
      <c r="D19" s="64">
        <v>0.14000000000000001</v>
      </c>
      <c r="E19" s="64">
        <v>5.5500000000000001E-2</v>
      </c>
      <c r="F19" s="64">
        <v>1.6469999999999999E-2</v>
      </c>
      <c r="G19" s="64">
        <v>1.1188</v>
      </c>
      <c r="H19" s="64">
        <v>6.0627E-2</v>
      </c>
      <c r="I19" s="64">
        <v>0.33015</v>
      </c>
      <c r="J19" s="64">
        <v>0.71186000000000005</v>
      </c>
      <c r="K19" s="64">
        <v>0.67591999999999997</v>
      </c>
      <c r="L19" s="64">
        <v>1.4538</v>
      </c>
      <c r="M19" s="64">
        <v>0.28072999999999998</v>
      </c>
      <c r="N19" s="64">
        <v>3.7394999999999998E-2</v>
      </c>
      <c r="O19" s="64">
        <v>6.7026999999999998E-3</v>
      </c>
      <c r="P19" s="64">
        <v>0.48970000000000002</v>
      </c>
      <c r="Q19" s="64">
        <v>2.2381000000000002</v>
      </c>
    </row>
    <row r="20" spans="1:17" x14ac:dyDescent="0.25">
      <c r="A20" s="64" t="s">
        <v>138</v>
      </c>
      <c r="B20" s="64">
        <v>0.30690000000000001</v>
      </c>
      <c r="C20" s="64">
        <v>0.73358000000000001</v>
      </c>
      <c r="D20" s="64">
        <v>1.9866999999999999E-2</v>
      </c>
      <c r="E20" s="64">
        <v>0.13355</v>
      </c>
      <c r="F20" s="64">
        <v>3.6851000000000002E-2</v>
      </c>
      <c r="G20" s="64">
        <v>7.5160000000000005E-2</v>
      </c>
      <c r="H20" s="64">
        <v>0.24146999999999999</v>
      </c>
      <c r="I20" s="64">
        <v>1.0431999999999999</v>
      </c>
      <c r="J20" s="64">
        <v>0.16063</v>
      </c>
      <c r="K20" s="64">
        <v>2.4797999999999999E-3</v>
      </c>
      <c r="L20" s="64">
        <v>1.017E-2</v>
      </c>
      <c r="M20" s="64">
        <v>6.2165999999999999E-2</v>
      </c>
      <c r="N20" s="64">
        <v>2.1590999999999999E-2</v>
      </c>
      <c r="O20" s="64">
        <v>1.3518E-3</v>
      </c>
      <c r="P20" s="64">
        <v>6.1452E-2</v>
      </c>
      <c r="Q20" s="64">
        <v>4.0787999999999996E-3</v>
      </c>
    </row>
    <row r="21" spans="1:17" x14ac:dyDescent="0.25">
      <c r="A21" s="64" t="s">
        <v>146</v>
      </c>
      <c r="B21" s="64">
        <v>0.41694999999999999</v>
      </c>
      <c r="C21" s="64">
        <v>0.48803999999999997</v>
      </c>
      <c r="D21" s="64">
        <v>0.53637000000000001</v>
      </c>
      <c r="E21" s="64">
        <v>0.53359000000000001</v>
      </c>
      <c r="F21" s="64">
        <v>0.80571000000000004</v>
      </c>
      <c r="G21" s="64">
        <v>0.54637000000000002</v>
      </c>
      <c r="H21" s="64">
        <v>0.89570000000000005</v>
      </c>
      <c r="I21" s="64">
        <v>0.57030000000000003</v>
      </c>
      <c r="J21" s="64">
        <v>0.20627999999999999</v>
      </c>
      <c r="K21" s="64">
        <v>0.81611999999999996</v>
      </c>
      <c r="L21" s="64">
        <v>0.55337999999999998</v>
      </c>
      <c r="M21" s="64">
        <v>0.72292999999999996</v>
      </c>
      <c r="N21" s="64">
        <v>0.69305000000000005</v>
      </c>
      <c r="O21" s="64">
        <v>0.46443000000000001</v>
      </c>
      <c r="P21" s="64">
        <v>0.55310999999999999</v>
      </c>
      <c r="Q21" s="64">
        <v>0.53744999999999998</v>
      </c>
    </row>
    <row r="23" spans="1:17" ht="15.75" x14ac:dyDescent="0.3">
      <c r="A23" s="62" t="s">
        <v>194</v>
      </c>
      <c r="B23" s="62" t="s">
        <v>189</v>
      </c>
      <c r="C23" s="67" t="s">
        <v>186</v>
      </c>
      <c r="D23" s="67" t="s">
        <v>183</v>
      </c>
      <c r="E23" s="62" t="s">
        <v>180</v>
      </c>
      <c r="F23" s="67" t="s">
        <v>177</v>
      </c>
      <c r="G23" s="67" t="s">
        <v>174</v>
      </c>
      <c r="H23" s="67" t="s">
        <v>171</v>
      </c>
      <c r="I23" s="67" t="s">
        <v>169</v>
      </c>
      <c r="J23" s="67" t="s">
        <v>170</v>
      </c>
    </row>
    <row r="24" spans="1:17" x14ac:dyDescent="0.25">
      <c r="A24" s="64" t="s">
        <v>123</v>
      </c>
      <c r="B24" s="56">
        <v>0.16669999999999999</v>
      </c>
      <c r="C24" s="60">
        <v>2.6303E-2</v>
      </c>
      <c r="D24" s="60">
        <v>0.35581000000000002</v>
      </c>
      <c r="E24" s="60">
        <v>6.4364000000000005E-2</v>
      </c>
      <c r="F24" s="60">
        <v>2.4982000000000001E-2</v>
      </c>
      <c r="G24" s="60">
        <v>5.0696999999999999E-3</v>
      </c>
      <c r="H24" s="60">
        <v>8.3152999999999994E-3</v>
      </c>
      <c r="I24" s="60">
        <v>0.14796999999999999</v>
      </c>
      <c r="J24" s="60">
        <v>0.32036999999999999</v>
      </c>
    </row>
    <row r="25" spans="1:17" x14ac:dyDescent="0.25">
      <c r="A25" s="64" t="s">
        <v>126</v>
      </c>
      <c r="B25" s="56">
        <v>5.3822999999999999</v>
      </c>
      <c r="C25" s="60">
        <v>6.5060000000000002</v>
      </c>
      <c r="D25" s="60">
        <v>7.0781999999999998</v>
      </c>
      <c r="E25" s="60">
        <v>6.1529999999999996</v>
      </c>
      <c r="F25" s="60">
        <v>11.109</v>
      </c>
      <c r="G25" s="60">
        <v>7.3956</v>
      </c>
      <c r="H25" s="60">
        <v>10.805</v>
      </c>
      <c r="I25" s="60">
        <v>6.5595999999999997</v>
      </c>
      <c r="J25" s="60">
        <v>3.2625999999999999</v>
      </c>
    </row>
    <row r="26" spans="1:17" x14ac:dyDescent="0.25">
      <c r="A26" s="64" t="s">
        <v>128</v>
      </c>
      <c r="B26" s="56">
        <v>0.16105</v>
      </c>
      <c r="C26" s="60">
        <v>8.1189000000000001E-4</v>
      </c>
      <c r="D26" s="60">
        <v>3.4136000000000002E-4</v>
      </c>
      <c r="E26" s="60">
        <v>3.2057E-4</v>
      </c>
      <c r="F26" s="60">
        <v>5.2063999999999995E-4</v>
      </c>
      <c r="G26" s="60">
        <v>2.2985E-4</v>
      </c>
      <c r="H26" s="60">
        <v>3.8364999999999997E-4</v>
      </c>
      <c r="I26" s="60">
        <v>4.1511E-4</v>
      </c>
      <c r="J26" s="60">
        <v>1.8164E-4</v>
      </c>
    </row>
    <row r="27" spans="1:17" x14ac:dyDescent="0.25">
      <c r="A27" s="64" t="s">
        <v>130</v>
      </c>
      <c r="B27" s="56">
        <v>1.1315999999999999</v>
      </c>
      <c r="C27" s="60">
        <v>1.4105000000000001</v>
      </c>
      <c r="D27" s="60">
        <v>3.3757000000000001</v>
      </c>
      <c r="E27" s="60">
        <v>4.1481000000000003</v>
      </c>
      <c r="F27" s="60">
        <v>2.496E-2</v>
      </c>
      <c r="G27" s="60">
        <v>2.0813000000000002E-2</v>
      </c>
      <c r="H27" s="60">
        <v>2.8724E-2</v>
      </c>
      <c r="I27" s="60">
        <v>1.0929</v>
      </c>
      <c r="J27" s="60">
        <v>4.9640000000000004</v>
      </c>
    </row>
    <row r="28" spans="1:17" x14ac:dyDescent="0.25">
      <c r="A28" s="64" t="s">
        <v>132</v>
      </c>
      <c r="B28" s="57">
        <v>4.3278999999999997E-5</v>
      </c>
      <c r="C28" s="61">
        <v>3.2576000000000001E-5</v>
      </c>
      <c r="D28" s="61">
        <v>5.3959999999999998E-5</v>
      </c>
      <c r="E28" s="61">
        <v>4.4870999999999998E-5</v>
      </c>
      <c r="F28" s="60">
        <v>2.5757999999999998E-4</v>
      </c>
      <c r="G28" s="61">
        <v>2.9462E-5</v>
      </c>
      <c r="H28" s="61">
        <v>4.8498999999999998E-5</v>
      </c>
      <c r="I28" s="61">
        <v>5.0123000000000001E-5</v>
      </c>
      <c r="J28" s="61">
        <v>3.6220000000000002E-5</v>
      </c>
    </row>
    <row r="29" spans="1:17" x14ac:dyDescent="0.25">
      <c r="A29" s="64" t="s">
        <v>134</v>
      </c>
      <c r="B29" s="57">
        <v>2.4173E-5</v>
      </c>
      <c r="C29" s="61">
        <v>1.2002E-5</v>
      </c>
      <c r="D29" s="61">
        <v>1.8575000000000001E-5</v>
      </c>
      <c r="E29" s="61">
        <v>2.5483E-5</v>
      </c>
      <c r="F29" s="61">
        <v>7.9506999999999996E-5</v>
      </c>
      <c r="G29" s="61">
        <v>4.1353999999999997E-5</v>
      </c>
      <c r="H29" s="60">
        <v>1.6538999999999999E-4</v>
      </c>
      <c r="I29" s="61">
        <v>1.6427999999999999E-5</v>
      </c>
      <c r="J29" s="61">
        <v>2.51E-5</v>
      </c>
    </row>
    <row r="30" spans="1:17" x14ac:dyDescent="0.25">
      <c r="A30" s="64" t="s">
        <v>136</v>
      </c>
      <c r="B30" s="56">
        <v>0.97967000000000004</v>
      </c>
      <c r="C30" s="60">
        <v>2.3119000000000001E-2</v>
      </c>
      <c r="D30" s="60">
        <v>0.14138000000000001</v>
      </c>
      <c r="E30" s="60">
        <v>5.6561E-2</v>
      </c>
      <c r="F30" s="60">
        <v>1.7492000000000001E-2</v>
      </c>
      <c r="G30" s="60">
        <v>1.127</v>
      </c>
      <c r="H30" s="60">
        <v>5.9061000000000002E-2</v>
      </c>
      <c r="I30" s="60">
        <v>0.33285999999999999</v>
      </c>
      <c r="J30" s="60">
        <v>0.70326</v>
      </c>
    </row>
    <row r="31" spans="1:17" x14ac:dyDescent="0.25">
      <c r="A31" s="64" t="s">
        <v>138</v>
      </c>
      <c r="B31" s="56">
        <v>0.30885000000000001</v>
      </c>
      <c r="C31" s="60">
        <v>0.73848999999999998</v>
      </c>
      <c r="D31" s="60">
        <v>1.9991999999999999E-2</v>
      </c>
      <c r="E31" s="60">
        <v>0.13396</v>
      </c>
      <c r="F31" s="60">
        <v>3.7152999999999999E-2</v>
      </c>
      <c r="G31" s="60">
        <v>7.5708999999999999E-2</v>
      </c>
      <c r="H31" s="60">
        <v>0.23155999999999999</v>
      </c>
      <c r="I31" s="60">
        <v>1.0489999999999999</v>
      </c>
      <c r="J31" s="60">
        <v>0.15855</v>
      </c>
    </row>
    <row r="32" spans="1:17" x14ac:dyDescent="0.25">
      <c r="A32" s="64" t="s">
        <v>146</v>
      </c>
      <c r="B32" s="56">
        <v>0.42318</v>
      </c>
      <c r="C32" s="60">
        <v>0.49492000000000003</v>
      </c>
      <c r="D32" s="60">
        <v>0.54183999999999999</v>
      </c>
      <c r="E32" s="60">
        <v>0.53866000000000003</v>
      </c>
      <c r="F32" s="60">
        <v>0.81545000000000001</v>
      </c>
      <c r="G32" s="60">
        <v>0.55359999999999998</v>
      </c>
      <c r="H32" s="60">
        <v>0.86256999999999995</v>
      </c>
      <c r="I32" s="60">
        <v>0.57706999999999997</v>
      </c>
      <c r="J32" s="60">
        <v>0.20726</v>
      </c>
    </row>
    <row r="34" spans="1:10" ht="15.75" x14ac:dyDescent="0.3">
      <c r="A34" s="62" t="s">
        <v>221</v>
      </c>
      <c r="B34" s="62" t="s">
        <v>189</v>
      </c>
      <c r="C34" s="67" t="s">
        <v>186</v>
      </c>
      <c r="D34" s="67" t="s">
        <v>183</v>
      </c>
      <c r="E34" s="62" t="s">
        <v>180</v>
      </c>
      <c r="F34" s="67" t="s">
        <v>177</v>
      </c>
      <c r="G34" s="67" t="s">
        <v>174</v>
      </c>
      <c r="H34" s="67" t="s">
        <v>171</v>
      </c>
      <c r="I34" s="67" t="s">
        <v>169</v>
      </c>
      <c r="J34" s="67" t="s">
        <v>170</v>
      </c>
    </row>
    <row r="35" spans="1:10" x14ac:dyDescent="0.25">
      <c r="A35" s="64" t="s">
        <v>123</v>
      </c>
      <c r="B35" s="60">
        <v>0.16206999999999999</v>
      </c>
      <c r="C35" s="60">
        <v>2.9704999999999999E-2</v>
      </c>
      <c r="D35" s="60">
        <v>0.36502000000000001</v>
      </c>
      <c r="E35" s="60">
        <v>6.9013000000000005E-2</v>
      </c>
      <c r="F35" s="60">
        <v>2.8410000000000001E-2</v>
      </c>
      <c r="G35" s="60">
        <v>7.6866E-3</v>
      </c>
      <c r="H35" s="60">
        <v>1.1161000000000001E-2</v>
      </c>
      <c r="I35" s="60">
        <v>0.15514</v>
      </c>
      <c r="J35" s="60">
        <v>0.33090999999999998</v>
      </c>
    </row>
    <row r="36" spans="1:10" x14ac:dyDescent="0.25">
      <c r="A36" s="64" t="s">
        <v>126</v>
      </c>
      <c r="B36" s="60">
        <v>5.1810999999999998</v>
      </c>
      <c r="C36" s="60">
        <v>6.6748000000000003</v>
      </c>
      <c r="D36" s="60">
        <v>7.2427000000000001</v>
      </c>
      <c r="E36" s="60">
        <v>6.3811</v>
      </c>
      <c r="F36" s="60">
        <v>11.298</v>
      </c>
      <c r="G36" s="60">
        <v>7.6954000000000002</v>
      </c>
      <c r="H36" s="60">
        <v>11.164</v>
      </c>
      <c r="I36" s="60">
        <v>6.7910000000000004</v>
      </c>
      <c r="J36" s="60">
        <v>3.3755999999999999</v>
      </c>
    </row>
    <row r="37" spans="1:10" x14ac:dyDescent="0.25">
      <c r="A37" s="64" t="s">
        <v>128</v>
      </c>
      <c r="B37" s="60">
        <v>0.15260000000000001</v>
      </c>
      <c r="C37" s="60">
        <v>8.8385999999999998E-4</v>
      </c>
      <c r="D37" s="60">
        <v>4.0488999999999998E-4</v>
      </c>
      <c r="E37" s="60">
        <v>3.6831E-4</v>
      </c>
      <c r="F37" s="60">
        <v>5.9615999999999998E-4</v>
      </c>
      <c r="G37" s="60">
        <v>2.6931999999999998E-4</v>
      </c>
      <c r="H37" s="60">
        <v>4.3542E-4</v>
      </c>
      <c r="I37" s="60">
        <v>4.6900000000000002E-4</v>
      </c>
      <c r="J37" s="60">
        <v>2.3462999999999999E-4</v>
      </c>
    </row>
    <row r="38" spans="1:10" x14ac:dyDescent="0.25">
      <c r="A38" s="64" t="s">
        <v>130</v>
      </c>
      <c r="B38" s="60">
        <v>1.0804</v>
      </c>
      <c r="C38" s="60">
        <v>1.4426000000000001</v>
      </c>
      <c r="D38" s="60">
        <v>3.4394</v>
      </c>
      <c r="E38" s="60">
        <v>4.2862999999999998</v>
      </c>
      <c r="F38" s="60">
        <v>2.9912000000000001E-2</v>
      </c>
      <c r="G38" s="60">
        <v>2.3608000000000001E-2</v>
      </c>
      <c r="H38" s="60">
        <v>3.2249E-2</v>
      </c>
      <c r="I38" s="60">
        <v>1.1293</v>
      </c>
      <c r="J38" s="60">
        <v>5.0880000000000001</v>
      </c>
    </row>
    <row r="39" spans="1:10" x14ac:dyDescent="0.25">
      <c r="A39" s="64" t="s">
        <v>132</v>
      </c>
      <c r="B39" s="61">
        <v>5.1607000000000002E-5</v>
      </c>
      <c r="C39" s="61">
        <v>3.8775000000000001E-5</v>
      </c>
      <c r="D39" s="61">
        <v>6.0557000000000003E-5</v>
      </c>
      <c r="E39" s="61">
        <v>5.0636000000000001E-5</v>
      </c>
      <c r="F39" s="60">
        <v>2.6729E-4</v>
      </c>
      <c r="G39" s="61">
        <v>3.4437999999999998E-5</v>
      </c>
      <c r="H39" s="61">
        <v>5.4465000000000001E-5</v>
      </c>
      <c r="I39" s="61">
        <v>5.6221000000000003E-5</v>
      </c>
      <c r="J39" s="61">
        <v>4.2150000000000001E-5</v>
      </c>
    </row>
    <row r="40" spans="1:10" x14ac:dyDescent="0.25">
      <c r="A40" s="64" t="s">
        <v>134</v>
      </c>
      <c r="B40" s="60">
        <v>0.34938000000000002</v>
      </c>
      <c r="C40" s="60">
        <v>6.6957000000000003E-2</v>
      </c>
      <c r="D40" s="60">
        <v>7.6047000000000003E-2</v>
      </c>
      <c r="E40" s="60">
        <v>1.8246999999999999E-2</v>
      </c>
      <c r="F40" s="60">
        <v>9.4778000000000001E-2</v>
      </c>
      <c r="G40" s="61">
        <v>4.4013E-5</v>
      </c>
      <c r="H40" s="60">
        <v>2.6445E-2</v>
      </c>
      <c r="I40" s="60">
        <v>2.5516E-2</v>
      </c>
      <c r="J40" s="60">
        <v>5.0597999999999997E-2</v>
      </c>
    </row>
    <row r="41" spans="1:10" x14ac:dyDescent="0.25">
      <c r="A41" s="64" t="s">
        <v>136</v>
      </c>
      <c r="B41" s="60">
        <v>0.93957000000000002</v>
      </c>
      <c r="C41" s="60">
        <v>2.9086999999999998E-2</v>
      </c>
      <c r="D41" s="60">
        <v>0.14954000000000001</v>
      </c>
      <c r="E41" s="60">
        <v>6.2323999999999997E-2</v>
      </c>
      <c r="F41" s="60">
        <v>2.4334000000000001E-2</v>
      </c>
      <c r="G41" s="60">
        <v>1.1726000000000001</v>
      </c>
      <c r="H41" s="60">
        <v>6.5018999999999993E-2</v>
      </c>
      <c r="I41" s="60">
        <v>0.34737000000000001</v>
      </c>
      <c r="J41" s="60">
        <v>0.72524999999999995</v>
      </c>
    </row>
    <row r="42" spans="1:10" x14ac:dyDescent="0.25">
      <c r="A42" s="64" t="s">
        <v>138</v>
      </c>
      <c r="B42" s="60">
        <v>0.29360999999999998</v>
      </c>
      <c r="C42" s="60">
        <v>0.75380999999999998</v>
      </c>
      <c r="D42" s="60">
        <v>2.085E-2</v>
      </c>
      <c r="E42" s="60">
        <v>0.13866000000000001</v>
      </c>
      <c r="F42" s="60">
        <v>3.8242999999999999E-2</v>
      </c>
      <c r="G42" s="60">
        <v>7.8797000000000006E-2</v>
      </c>
      <c r="H42" s="60">
        <v>0.23899000000000001</v>
      </c>
      <c r="I42" s="60">
        <v>1.0817000000000001</v>
      </c>
      <c r="J42" s="60">
        <v>0.16281999999999999</v>
      </c>
    </row>
    <row r="43" spans="1:10" x14ac:dyDescent="0.25">
      <c r="A43" s="64" t="s">
        <v>146</v>
      </c>
      <c r="B43" s="60">
        <v>0.40795999999999999</v>
      </c>
      <c r="C43" s="60">
        <v>0.50822000000000001</v>
      </c>
      <c r="D43" s="60">
        <v>0.55488999999999999</v>
      </c>
      <c r="E43" s="60">
        <v>0.55869999999999997</v>
      </c>
      <c r="F43" s="60">
        <v>0.83001999999999998</v>
      </c>
      <c r="G43" s="60">
        <v>0.57642000000000004</v>
      </c>
      <c r="H43" s="60">
        <v>0.89154999999999995</v>
      </c>
      <c r="I43" s="60">
        <v>0.59748000000000001</v>
      </c>
      <c r="J43" s="60">
        <v>0.21529999999999999</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E7146-FBF2-4083-8100-02189BFA8665}">
  <sheetPr filterMode="1"/>
  <dimension ref="A1:R1171"/>
  <sheetViews>
    <sheetView topLeftCell="A527" workbookViewId="0">
      <selection activeCell="P582" activeCellId="1" sqref="P528:R539 P582:R584"/>
    </sheetView>
  </sheetViews>
  <sheetFormatPr defaultRowHeight="15" x14ac:dyDescent="0.25"/>
  <cols>
    <col min="1" max="1" width="13.140625" bestFit="1" customWidth="1"/>
    <col min="2" max="2" width="4.42578125" bestFit="1" customWidth="1"/>
    <col min="3" max="4" width="10.7109375" bestFit="1" customWidth="1"/>
    <col min="5" max="5" width="57.28515625" bestFit="1" customWidth="1"/>
    <col min="6" max="6" width="10.140625" bestFit="1" customWidth="1"/>
    <col min="7" max="7" width="16.28515625" customWidth="1"/>
    <col min="8" max="14" width="10.7109375" bestFit="1" customWidth="1"/>
    <col min="15" max="15" width="26.5703125" customWidth="1"/>
    <col min="16" max="16" width="8.5703125" bestFit="1" customWidth="1"/>
  </cols>
  <sheetData>
    <row r="1" spans="1:10" x14ac:dyDescent="0.25">
      <c r="A1" t="s">
        <v>239</v>
      </c>
      <c r="E1" s="73" t="s">
        <v>245</v>
      </c>
      <c r="J1" t="s">
        <v>246</v>
      </c>
    </row>
    <row r="2" spans="1:10" x14ac:dyDescent="0.25">
      <c r="A2" t="s">
        <v>236</v>
      </c>
      <c r="E2" s="217" t="s">
        <v>140</v>
      </c>
      <c r="F2" s="217"/>
      <c r="G2" s="217"/>
    </row>
    <row r="3" spans="1:10" x14ac:dyDescent="0.25">
      <c r="A3" t="s">
        <v>237</v>
      </c>
      <c r="E3" s="74" t="s">
        <v>123</v>
      </c>
    </row>
    <row r="4" spans="1:10" x14ac:dyDescent="0.25">
      <c r="A4" t="s">
        <v>238</v>
      </c>
      <c r="E4" s="56" t="s">
        <v>124</v>
      </c>
      <c r="F4" s="56">
        <v>2.5430000000000001E-2</v>
      </c>
      <c r="G4" s="56" t="s">
        <v>125</v>
      </c>
    </row>
    <row r="5" spans="1:10" x14ac:dyDescent="0.25">
      <c r="A5" s="72" t="s">
        <v>63</v>
      </c>
      <c r="B5" s="24">
        <v>0.36015488169262466</v>
      </c>
      <c r="E5" s="74" t="s">
        <v>126</v>
      </c>
    </row>
    <row r="6" spans="1:10" x14ac:dyDescent="0.25">
      <c r="A6" s="22" t="s">
        <v>64</v>
      </c>
      <c r="B6" s="24">
        <v>0.26463066496246423</v>
      </c>
      <c r="E6" s="56" t="s">
        <v>127</v>
      </c>
      <c r="F6" s="56">
        <v>0.46521000000000001</v>
      </c>
      <c r="G6" s="56" t="s">
        <v>125</v>
      </c>
    </row>
    <row r="7" spans="1:10" x14ac:dyDescent="0.25">
      <c r="A7" s="22" t="s">
        <v>65</v>
      </c>
      <c r="B7" s="24">
        <v>0.10600894588697599</v>
      </c>
      <c r="E7" s="74" t="s">
        <v>128</v>
      </c>
    </row>
    <row r="8" spans="1:10" x14ac:dyDescent="0.25">
      <c r="A8" s="22" t="s">
        <v>66</v>
      </c>
      <c r="B8" s="24">
        <v>9.8780917056714268E-2</v>
      </c>
      <c r="E8" s="56" t="s">
        <v>129</v>
      </c>
      <c r="F8" s="57">
        <v>8.3594E-5</v>
      </c>
      <c r="G8" s="56" t="s">
        <v>125</v>
      </c>
    </row>
    <row r="9" spans="1:10" x14ac:dyDescent="0.25">
      <c r="A9" s="22" t="s">
        <v>44</v>
      </c>
      <c r="B9" s="24">
        <v>5.0615389414599414E-2</v>
      </c>
      <c r="E9" s="74" t="s">
        <v>130</v>
      </c>
    </row>
    <row r="10" spans="1:10" x14ac:dyDescent="0.25">
      <c r="A10" s="22" t="s">
        <v>43</v>
      </c>
      <c r="B10" s="24">
        <v>2.4623866967583306E-2</v>
      </c>
      <c r="E10" s="56" t="s">
        <v>131</v>
      </c>
      <c r="F10" s="56">
        <v>4.9760999999999998E-3</v>
      </c>
      <c r="G10" s="56" t="s">
        <v>125</v>
      </c>
    </row>
    <row r="11" spans="1:10" x14ac:dyDescent="0.25">
      <c r="A11" s="22" t="s">
        <v>60</v>
      </c>
      <c r="B11" s="24">
        <v>9.518533401903817E-2</v>
      </c>
      <c r="E11" s="74" t="s">
        <v>132</v>
      </c>
    </row>
    <row r="12" spans="1:10" x14ac:dyDescent="0.25">
      <c r="E12" s="56" t="s">
        <v>133</v>
      </c>
      <c r="F12" s="57">
        <v>9.8594000000000008E-6</v>
      </c>
      <c r="G12" s="56" t="s">
        <v>125</v>
      </c>
    </row>
    <row r="13" spans="1:10" x14ac:dyDescent="0.25">
      <c r="E13" s="74" t="s">
        <v>134</v>
      </c>
    </row>
    <row r="14" spans="1:10" x14ac:dyDescent="0.25">
      <c r="E14" s="56" t="s">
        <v>135</v>
      </c>
      <c r="F14" s="57">
        <v>3.0170000000000001E-5</v>
      </c>
      <c r="G14" s="56" t="s">
        <v>125</v>
      </c>
    </row>
    <row r="15" spans="1:10" x14ac:dyDescent="0.25">
      <c r="E15" s="74" t="s">
        <v>136</v>
      </c>
    </row>
    <row r="16" spans="1:10" ht="30" x14ac:dyDescent="0.25">
      <c r="E16" s="56" t="s">
        <v>137</v>
      </c>
      <c r="F16" s="56">
        <v>3.0823999999999999E-3</v>
      </c>
      <c r="G16" s="56" t="s">
        <v>125</v>
      </c>
    </row>
    <row r="17" spans="5:14" x14ac:dyDescent="0.25">
      <c r="E17" s="74" t="s">
        <v>138</v>
      </c>
    </row>
    <row r="18" spans="5:14" x14ac:dyDescent="0.25">
      <c r="E18" s="56" t="s">
        <v>139</v>
      </c>
      <c r="F18" s="56">
        <v>6.1357999999999996E-4</v>
      </c>
      <c r="G18" s="56" t="s">
        <v>125</v>
      </c>
    </row>
    <row r="20" spans="5:14" x14ac:dyDescent="0.25">
      <c r="E20" t="s">
        <v>247</v>
      </c>
      <c r="F20" t="s">
        <v>248</v>
      </c>
      <c r="G20" t="s">
        <v>249</v>
      </c>
      <c r="H20" t="s">
        <v>250</v>
      </c>
      <c r="I20" t="s">
        <v>251</v>
      </c>
      <c r="J20" t="s">
        <v>252</v>
      </c>
      <c r="K20" t="s">
        <v>253</v>
      </c>
      <c r="L20" t="s">
        <v>254</v>
      </c>
      <c r="M20" t="s">
        <v>255</v>
      </c>
      <c r="N20" t="s">
        <v>25</v>
      </c>
    </row>
    <row r="21" spans="5:14" x14ac:dyDescent="0.25">
      <c r="E21" t="s">
        <v>256</v>
      </c>
      <c r="F21" t="s">
        <v>257</v>
      </c>
      <c r="G21" s="77">
        <v>2.1061656749237002E-5</v>
      </c>
      <c r="H21" t="s">
        <v>92</v>
      </c>
      <c r="J21" t="s">
        <v>258</v>
      </c>
      <c r="L21" t="s">
        <v>259</v>
      </c>
      <c r="M21" t="s">
        <v>260</v>
      </c>
      <c r="N21" t="s">
        <v>261</v>
      </c>
    </row>
    <row r="22" spans="5:14" x14ac:dyDescent="0.25">
      <c r="E22" t="s">
        <v>256</v>
      </c>
      <c r="F22" t="s">
        <v>257</v>
      </c>
      <c r="G22" s="77">
        <v>3.2253794129185402E-5</v>
      </c>
      <c r="H22" t="s">
        <v>92</v>
      </c>
      <c r="J22" t="s">
        <v>262</v>
      </c>
      <c r="L22" t="s">
        <v>263</v>
      </c>
      <c r="M22" t="s">
        <v>260</v>
      </c>
      <c r="N22" t="s">
        <v>261</v>
      </c>
    </row>
    <row r="23" spans="5:14" x14ac:dyDescent="0.25">
      <c r="E23" t="s">
        <v>256</v>
      </c>
      <c r="F23" t="s">
        <v>257</v>
      </c>
      <c r="G23">
        <v>0.19994668454912201</v>
      </c>
      <c r="H23" t="s">
        <v>92</v>
      </c>
      <c r="J23" t="s">
        <v>264</v>
      </c>
      <c r="L23" t="s">
        <v>265</v>
      </c>
      <c r="M23" t="s">
        <v>260</v>
      </c>
      <c r="N23" t="s">
        <v>261</v>
      </c>
    </row>
    <row r="24" spans="5:14" x14ac:dyDescent="0.25">
      <c r="E24" t="s">
        <v>266</v>
      </c>
      <c r="F24" t="s">
        <v>267</v>
      </c>
      <c r="G24">
        <v>5.3080834959493804E-3</v>
      </c>
      <c r="H24" t="s">
        <v>86</v>
      </c>
      <c r="J24" t="s">
        <v>268</v>
      </c>
      <c r="L24" t="s">
        <v>269</v>
      </c>
      <c r="M24" t="s">
        <v>270</v>
      </c>
      <c r="N24" t="s">
        <v>271</v>
      </c>
    </row>
    <row r="25" spans="5:14" x14ac:dyDescent="0.25">
      <c r="E25" t="s">
        <v>266</v>
      </c>
      <c r="F25" t="s">
        <v>267</v>
      </c>
      <c r="G25">
        <v>1.22420318136124E-2</v>
      </c>
      <c r="H25" t="s">
        <v>86</v>
      </c>
      <c r="J25" t="s">
        <v>272</v>
      </c>
      <c r="L25" t="s">
        <v>273</v>
      </c>
      <c r="M25" t="s">
        <v>270</v>
      </c>
      <c r="N25" t="s">
        <v>271</v>
      </c>
    </row>
    <row r="26" spans="5:14" x14ac:dyDescent="0.25">
      <c r="E26" t="s">
        <v>266</v>
      </c>
      <c r="F26" t="s">
        <v>267</v>
      </c>
      <c r="G26">
        <v>1.02244988469044</v>
      </c>
      <c r="H26" t="s">
        <v>86</v>
      </c>
      <c r="J26" t="s">
        <v>274</v>
      </c>
      <c r="L26" t="s">
        <v>275</v>
      </c>
      <c r="M26" t="s">
        <v>270</v>
      </c>
      <c r="N26" t="s">
        <v>271</v>
      </c>
    </row>
    <row r="27" spans="5:14" x14ac:dyDescent="0.25">
      <c r="E27" t="s">
        <v>276</v>
      </c>
      <c r="G27" s="77">
        <f>SUM(G21:G23)</f>
        <v>0.20000000000000043</v>
      </c>
      <c r="H27" t="s">
        <v>92</v>
      </c>
    </row>
    <row r="28" spans="5:14" x14ac:dyDescent="0.25">
      <c r="E28" t="s">
        <v>266</v>
      </c>
      <c r="G28">
        <f>SUM(G24:G26)</f>
        <v>1.0400000000000018</v>
      </c>
      <c r="H28" t="s">
        <v>86</v>
      </c>
    </row>
    <row r="30" spans="5:14" x14ac:dyDescent="0.25">
      <c r="E30" t="s">
        <v>247</v>
      </c>
      <c r="F30" t="s">
        <v>248</v>
      </c>
      <c r="G30" t="s">
        <v>249</v>
      </c>
      <c r="H30" t="s">
        <v>250</v>
      </c>
      <c r="I30" t="s">
        <v>251</v>
      </c>
      <c r="J30" t="s">
        <v>252</v>
      </c>
      <c r="K30" t="s">
        <v>278</v>
      </c>
      <c r="L30" t="s">
        <v>254</v>
      </c>
      <c r="M30" t="s">
        <v>255</v>
      </c>
      <c r="N30" t="s">
        <v>25</v>
      </c>
    </row>
    <row r="31" spans="5:14" x14ac:dyDescent="0.25">
      <c r="E31" t="s">
        <v>279</v>
      </c>
      <c r="F31" t="s">
        <v>267</v>
      </c>
      <c r="G31">
        <v>1</v>
      </c>
      <c r="H31" t="s">
        <v>86</v>
      </c>
      <c r="I31" t="s">
        <v>280</v>
      </c>
      <c r="J31" t="s">
        <v>281</v>
      </c>
      <c r="N31" t="s">
        <v>282</v>
      </c>
    </row>
    <row r="33" spans="5:15" x14ac:dyDescent="0.25">
      <c r="E33" s="54" t="s">
        <v>283</v>
      </c>
    </row>
    <row r="34" spans="5:15" x14ac:dyDescent="0.25">
      <c r="E34" s="217" t="s">
        <v>140</v>
      </c>
      <c r="F34" s="217"/>
      <c r="G34" s="217"/>
    </row>
    <row r="35" spans="5:15" x14ac:dyDescent="0.25">
      <c r="E35" s="74" t="s">
        <v>123</v>
      </c>
    </row>
    <row r="36" spans="5:15" x14ac:dyDescent="0.25">
      <c r="E36" s="56" t="s">
        <v>124</v>
      </c>
      <c r="F36" s="56">
        <v>21.332000000000001</v>
      </c>
      <c r="G36" s="56" t="s">
        <v>125</v>
      </c>
    </row>
    <row r="37" spans="5:15" x14ac:dyDescent="0.25">
      <c r="E37" s="74" t="s">
        <v>126</v>
      </c>
    </row>
    <row r="38" spans="5:15" x14ac:dyDescent="0.25">
      <c r="E38" s="56" t="s">
        <v>127</v>
      </c>
      <c r="F38" s="56">
        <v>136.35</v>
      </c>
      <c r="G38" s="56" t="s">
        <v>125</v>
      </c>
    </row>
    <row r="39" spans="5:15" x14ac:dyDescent="0.25">
      <c r="E39" s="74" t="s">
        <v>128</v>
      </c>
    </row>
    <row r="40" spans="5:15" x14ac:dyDescent="0.25">
      <c r="E40" s="56" t="s">
        <v>129</v>
      </c>
      <c r="F40" s="56">
        <v>0.27565000000000001</v>
      </c>
      <c r="G40" s="56" t="s">
        <v>125</v>
      </c>
    </row>
    <row r="41" spans="5:15" x14ac:dyDescent="0.25">
      <c r="E41" s="74" t="s">
        <v>130</v>
      </c>
    </row>
    <row r="42" spans="5:15" x14ac:dyDescent="0.25">
      <c r="E42" s="56" t="s">
        <v>131</v>
      </c>
      <c r="F42" s="56">
        <v>18.100000000000001</v>
      </c>
      <c r="G42" s="56" t="s">
        <v>125</v>
      </c>
    </row>
    <row r="43" spans="5:15" x14ac:dyDescent="0.25">
      <c r="E43" s="74" t="s">
        <v>132</v>
      </c>
    </row>
    <row r="44" spans="5:15" x14ac:dyDescent="0.25">
      <c r="E44" s="56" t="s">
        <v>133</v>
      </c>
      <c r="F44" s="56">
        <v>4.9411000000000004E-3</v>
      </c>
      <c r="G44" s="56" t="s">
        <v>125</v>
      </c>
    </row>
    <row r="45" spans="5:15" x14ac:dyDescent="0.25">
      <c r="E45" s="74" t="s">
        <v>134</v>
      </c>
    </row>
    <row r="46" spans="5:15" x14ac:dyDescent="0.25">
      <c r="E46" s="56" t="s">
        <v>135</v>
      </c>
      <c r="F46" s="56">
        <v>7.8036000000000002E-4</v>
      </c>
      <c r="G46" s="56" t="s">
        <v>125</v>
      </c>
      <c r="O46" t="s">
        <v>441</v>
      </c>
    </row>
    <row r="47" spans="5:15" x14ac:dyDescent="0.25">
      <c r="E47" s="74" t="s">
        <v>136</v>
      </c>
      <c r="O47" t="s">
        <v>441</v>
      </c>
    </row>
    <row r="48" spans="5:15" ht="30" x14ac:dyDescent="0.25">
      <c r="E48" s="56" t="s">
        <v>137</v>
      </c>
      <c r="F48" s="56">
        <v>7.4824000000000002</v>
      </c>
      <c r="G48" s="56" t="s">
        <v>125</v>
      </c>
      <c r="O48" t="s">
        <v>441</v>
      </c>
    </row>
    <row r="49" spans="5:17" x14ac:dyDescent="0.25">
      <c r="E49" s="74" t="s">
        <v>138</v>
      </c>
      <c r="O49" t="s">
        <v>441</v>
      </c>
    </row>
    <row r="50" spans="5:17" x14ac:dyDescent="0.25">
      <c r="E50" s="56" t="s">
        <v>139</v>
      </c>
      <c r="F50" s="56">
        <v>2.0598999999999998</v>
      </c>
      <c r="G50" s="56" t="s">
        <v>125</v>
      </c>
      <c r="O50" t="s">
        <v>441</v>
      </c>
    </row>
    <row r="51" spans="5:17" x14ac:dyDescent="0.25">
      <c r="O51" t="s">
        <v>441</v>
      </c>
    </row>
    <row r="52" spans="5:17" x14ac:dyDescent="0.25">
      <c r="O52" t="s">
        <v>441</v>
      </c>
    </row>
    <row r="53" spans="5:17" x14ac:dyDescent="0.25">
      <c r="E53" t="s">
        <v>247</v>
      </c>
      <c r="F53" t="s">
        <v>248</v>
      </c>
      <c r="G53" t="s">
        <v>249</v>
      </c>
      <c r="H53" t="s">
        <v>250</v>
      </c>
      <c r="I53" t="s">
        <v>251</v>
      </c>
      <c r="J53" t="s">
        <v>252</v>
      </c>
      <c r="K53" t="s">
        <v>253</v>
      </c>
      <c r="L53" t="s">
        <v>254</v>
      </c>
      <c r="M53" t="s">
        <v>255</v>
      </c>
      <c r="N53" t="s">
        <v>25</v>
      </c>
      <c r="O53" t="s">
        <v>441</v>
      </c>
    </row>
    <row r="54" spans="5:17" x14ac:dyDescent="0.25">
      <c r="E54" t="s">
        <v>284</v>
      </c>
      <c r="F54" t="s">
        <v>285</v>
      </c>
      <c r="G54">
        <v>0.17</v>
      </c>
      <c r="H54" t="s">
        <v>86</v>
      </c>
      <c r="J54" t="s">
        <v>286</v>
      </c>
      <c r="L54" t="s">
        <v>287</v>
      </c>
      <c r="M54" t="s">
        <v>288</v>
      </c>
      <c r="N54" t="s">
        <v>289</v>
      </c>
      <c r="O54" t="s">
        <v>441</v>
      </c>
    </row>
    <row r="55" spans="5:17" x14ac:dyDescent="0.25">
      <c r="E55" t="s">
        <v>290</v>
      </c>
      <c r="F55" t="s">
        <v>291</v>
      </c>
      <c r="G55">
        <v>23.12</v>
      </c>
      <c r="H55" t="s">
        <v>92</v>
      </c>
      <c r="J55" t="s">
        <v>292</v>
      </c>
      <c r="L55" t="s">
        <v>293</v>
      </c>
      <c r="M55" t="s">
        <v>288</v>
      </c>
      <c r="N55" t="s">
        <v>294</v>
      </c>
      <c r="O55" t="s">
        <v>441</v>
      </c>
    </row>
    <row r="56" spans="5:17" x14ac:dyDescent="0.25">
      <c r="E56" t="s">
        <v>295</v>
      </c>
      <c r="F56" t="s">
        <v>296</v>
      </c>
      <c r="G56">
        <v>2.9411862926337598E-3</v>
      </c>
      <c r="H56" t="s">
        <v>87</v>
      </c>
      <c r="J56" t="s">
        <v>297</v>
      </c>
      <c r="L56" t="s">
        <v>298</v>
      </c>
      <c r="M56" t="s">
        <v>288</v>
      </c>
      <c r="N56" t="s">
        <v>299</v>
      </c>
      <c r="O56" t="s">
        <v>295</v>
      </c>
      <c r="P56">
        <f>SUM(G56:G77)</f>
        <v>11.000000000000002</v>
      </c>
      <c r="Q56" t="s">
        <v>87</v>
      </c>
    </row>
    <row r="57" spans="5:17" x14ac:dyDescent="0.25">
      <c r="E57" t="s">
        <v>295</v>
      </c>
      <c r="F57" t="s">
        <v>296</v>
      </c>
      <c r="G57">
        <v>3.9130554035482499E-3</v>
      </c>
      <c r="H57" t="s">
        <v>87</v>
      </c>
      <c r="J57" t="s">
        <v>300</v>
      </c>
      <c r="L57" t="s">
        <v>301</v>
      </c>
      <c r="M57" t="s">
        <v>288</v>
      </c>
      <c r="N57" t="s">
        <v>299</v>
      </c>
      <c r="O57" t="s">
        <v>441</v>
      </c>
    </row>
    <row r="58" spans="5:17" x14ac:dyDescent="0.25">
      <c r="E58" t="s">
        <v>295</v>
      </c>
      <c r="F58" t="s">
        <v>296</v>
      </c>
      <c r="G58">
        <v>9.8986308471095998E-3</v>
      </c>
      <c r="H58" t="s">
        <v>87</v>
      </c>
      <c r="J58" t="s">
        <v>302</v>
      </c>
      <c r="L58" t="s">
        <v>303</v>
      </c>
      <c r="M58" t="s">
        <v>288</v>
      </c>
      <c r="N58" t="s">
        <v>299</v>
      </c>
      <c r="O58" t="s">
        <v>441</v>
      </c>
    </row>
    <row r="59" spans="5:17" x14ac:dyDescent="0.25">
      <c r="E59" t="s">
        <v>295</v>
      </c>
      <c r="F59" t="s">
        <v>296</v>
      </c>
      <c r="G59">
        <v>1.6169271739569498E-2</v>
      </c>
      <c r="H59" t="s">
        <v>87</v>
      </c>
      <c r="J59" t="s">
        <v>304</v>
      </c>
      <c r="L59" t="s">
        <v>305</v>
      </c>
      <c r="M59" t="s">
        <v>288</v>
      </c>
      <c r="N59" t="s">
        <v>299</v>
      </c>
      <c r="O59" t="s">
        <v>441</v>
      </c>
    </row>
    <row r="60" spans="5:17" x14ac:dyDescent="0.25">
      <c r="E60" t="s">
        <v>295</v>
      </c>
      <c r="F60" t="s">
        <v>296</v>
      </c>
      <c r="G60">
        <v>0.48545468376561701</v>
      </c>
      <c r="H60" t="s">
        <v>87</v>
      </c>
      <c r="J60" t="s">
        <v>306</v>
      </c>
      <c r="L60" t="s">
        <v>307</v>
      </c>
      <c r="M60" t="s">
        <v>288</v>
      </c>
      <c r="N60" t="s">
        <v>299</v>
      </c>
      <c r="O60" t="s">
        <v>441</v>
      </c>
    </row>
    <row r="61" spans="5:17" x14ac:dyDescent="0.25">
      <c r="E61" t="s">
        <v>295</v>
      </c>
      <c r="F61" t="s">
        <v>296</v>
      </c>
      <c r="G61">
        <v>0.36090195445303802</v>
      </c>
      <c r="H61" t="s">
        <v>87</v>
      </c>
      <c r="J61" t="s">
        <v>308</v>
      </c>
      <c r="L61" t="s">
        <v>309</v>
      </c>
      <c r="M61" t="s">
        <v>288</v>
      </c>
      <c r="N61" t="s">
        <v>299</v>
      </c>
      <c r="O61" t="s">
        <v>441</v>
      </c>
    </row>
    <row r="62" spans="5:17" x14ac:dyDescent="0.25">
      <c r="E62" t="s">
        <v>295</v>
      </c>
      <c r="F62" t="s">
        <v>296</v>
      </c>
      <c r="G62">
        <v>1.17532845831761E-3</v>
      </c>
      <c r="H62" t="s">
        <v>87</v>
      </c>
      <c r="J62" t="s">
        <v>310</v>
      </c>
      <c r="L62" t="s">
        <v>311</v>
      </c>
      <c r="M62" t="s">
        <v>288</v>
      </c>
      <c r="N62" t="s">
        <v>299</v>
      </c>
      <c r="O62" t="s">
        <v>441</v>
      </c>
    </row>
    <row r="63" spans="5:17" x14ac:dyDescent="0.25">
      <c r="E63" t="s">
        <v>295</v>
      </c>
      <c r="F63" t="s">
        <v>296</v>
      </c>
      <c r="G63">
        <v>0.73385577342839103</v>
      </c>
      <c r="H63" t="s">
        <v>87</v>
      </c>
      <c r="J63" t="s">
        <v>312</v>
      </c>
      <c r="L63" t="s">
        <v>313</v>
      </c>
      <c r="M63" t="s">
        <v>288</v>
      </c>
      <c r="N63" t="s">
        <v>299</v>
      </c>
      <c r="O63" t="s">
        <v>441</v>
      </c>
    </row>
    <row r="64" spans="5:17" x14ac:dyDescent="0.25">
      <c r="E64" t="s">
        <v>295</v>
      </c>
      <c r="F64" t="s">
        <v>296</v>
      </c>
      <c r="G64">
        <v>2.4437265668901098</v>
      </c>
      <c r="H64" t="s">
        <v>87</v>
      </c>
      <c r="J64" t="s">
        <v>314</v>
      </c>
      <c r="L64" t="s">
        <v>315</v>
      </c>
      <c r="M64" t="s">
        <v>288</v>
      </c>
      <c r="N64" t="s">
        <v>299</v>
      </c>
      <c r="O64" t="s">
        <v>441</v>
      </c>
    </row>
    <row r="65" spans="5:15" x14ac:dyDescent="0.25">
      <c r="E65" t="s">
        <v>295</v>
      </c>
      <c r="F65" t="s">
        <v>296</v>
      </c>
      <c r="G65">
        <v>0.113009339870491</v>
      </c>
      <c r="H65" t="s">
        <v>87</v>
      </c>
      <c r="J65" t="s">
        <v>316</v>
      </c>
      <c r="L65" t="s">
        <v>317</v>
      </c>
      <c r="M65" t="s">
        <v>288</v>
      </c>
      <c r="N65" t="s">
        <v>299</v>
      </c>
      <c r="O65" t="s">
        <v>441</v>
      </c>
    </row>
    <row r="66" spans="5:15" x14ac:dyDescent="0.25">
      <c r="E66" t="s">
        <v>295</v>
      </c>
      <c r="F66" t="s">
        <v>296</v>
      </c>
      <c r="G66">
        <v>7.1409896652180296E-2</v>
      </c>
      <c r="H66" t="s">
        <v>87</v>
      </c>
      <c r="J66" t="s">
        <v>318</v>
      </c>
      <c r="L66" t="s">
        <v>319</v>
      </c>
      <c r="M66" t="s">
        <v>288</v>
      </c>
      <c r="N66" t="s">
        <v>299</v>
      </c>
      <c r="O66" t="s">
        <v>441</v>
      </c>
    </row>
    <row r="67" spans="5:15" x14ac:dyDescent="0.25">
      <c r="E67" t="s">
        <v>295</v>
      </c>
      <c r="F67" t="s">
        <v>296</v>
      </c>
      <c r="G67">
        <v>1.65865260353774E-2</v>
      </c>
      <c r="H67" t="s">
        <v>87</v>
      </c>
      <c r="J67" t="s">
        <v>320</v>
      </c>
      <c r="L67" t="s">
        <v>321</v>
      </c>
      <c r="M67" t="s">
        <v>288</v>
      </c>
      <c r="N67" t="s">
        <v>299</v>
      </c>
      <c r="O67" t="s">
        <v>441</v>
      </c>
    </row>
    <row r="68" spans="5:15" x14ac:dyDescent="0.25">
      <c r="E68" t="s">
        <v>295</v>
      </c>
      <c r="F68" t="s">
        <v>296</v>
      </c>
      <c r="G68">
        <v>1.4141511849907499E-2</v>
      </c>
      <c r="H68" t="s">
        <v>87</v>
      </c>
      <c r="J68" t="s">
        <v>322</v>
      </c>
      <c r="L68" t="s">
        <v>323</v>
      </c>
      <c r="M68" t="s">
        <v>288</v>
      </c>
      <c r="N68" t="s">
        <v>299</v>
      </c>
      <c r="O68" t="s">
        <v>441</v>
      </c>
    </row>
    <row r="69" spans="5:15" x14ac:dyDescent="0.25">
      <c r="E69" t="s">
        <v>295</v>
      </c>
      <c r="F69" t="s">
        <v>296</v>
      </c>
      <c r="G69">
        <v>3.5400410333773199E-3</v>
      </c>
      <c r="H69" t="s">
        <v>87</v>
      </c>
      <c r="J69" t="s">
        <v>324</v>
      </c>
      <c r="L69" t="s">
        <v>325</v>
      </c>
      <c r="M69" t="s">
        <v>288</v>
      </c>
      <c r="N69" t="s">
        <v>299</v>
      </c>
      <c r="O69" t="s">
        <v>441</v>
      </c>
    </row>
    <row r="70" spans="5:15" x14ac:dyDescent="0.25">
      <c r="E70" t="s">
        <v>295</v>
      </c>
      <c r="F70" t="s">
        <v>296</v>
      </c>
      <c r="G70">
        <v>4.0332473527739103E-2</v>
      </c>
      <c r="H70" t="s">
        <v>87</v>
      </c>
      <c r="J70" t="s">
        <v>326</v>
      </c>
      <c r="L70" t="s">
        <v>327</v>
      </c>
      <c r="M70" t="s">
        <v>288</v>
      </c>
      <c r="N70" t="s">
        <v>299</v>
      </c>
      <c r="O70" t="s">
        <v>441</v>
      </c>
    </row>
    <row r="71" spans="5:15" x14ac:dyDescent="0.25">
      <c r="E71" t="s">
        <v>295</v>
      </c>
      <c r="F71" t="s">
        <v>296</v>
      </c>
      <c r="G71">
        <v>2.1538279452977201E-2</v>
      </c>
      <c r="H71" t="s">
        <v>87</v>
      </c>
      <c r="J71" t="s">
        <v>328</v>
      </c>
      <c r="L71" t="s">
        <v>329</v>
      </c>
      <c r="M71" t="s">
        <v>288</v>
      </c>
      <c r="N71" t="s">
        <v>299</v>
      </c>
      <c r="O71" t="s">
        <v>441</v>
      </c>
    </row>
    <row r="72" spans="5:15" x14ac:dyDescent="0.25">
      <c r="E72" t="s">
        <v>295</v>
      </c>
      <c r="F72" t="s">
        <v>296</v>
      </c>
      <c r="G72">
        <v>5.2318809755111797</v>
      </c>
      <c r="H72" t="s">
        <v>87</v>
      </c>
      <c r="J72" t="s">
        <v>330</v>
      </c>
      <c r="L72" t="s">
        <v>331</v>
      </c>
      <c r="M72" t="s">
        <v>288</v>
      </c>
      <c r="N72" t="s">
        <v>299</v>
      </c>
      <c r="O72" t="s">
        <v>441</v>
      </c>
    </row>
    <row r="73" spans="5:15" x14ac:dyDescent="0.25">
      <c r="E73" t="s">
        <v>295</v>
      </c>
      <c r="F73" t="s">
        <v>296</v>
      </c>
      <c r="G73">
        <v>6.1737678831434396E-3</v>
      </c>
      <c r="H73" t="s">
        <v>87</v>
      </c>
      <c r="J73" t="s">
        <v>332</v>
      </c>
      <c r="L73" t="s">
        <v>333</v>
      </c>
      <c r="M73" t="s">
        <v>288</v>
      </c>
      <c r="N73" t="s">
        <v>299</v>
      </c>
      <c r="O73" t="s">
        <v>441</v>
      </c>
    </row>
    <row r="74" spans="5:15" x14ac:dyDescent="0.25">
      <c r="E74" t="s">
        <v>295</v>
      </c>
      <c r="F74" t="s">
        <v>296</v>
      </c>
      <c r="G74">
        <v>4.1085042258297297E-3</v>
      </c>
      <c r="H74" t="s">
        <v>87</v>
      </c>
      <c r="J74" t="s">
        <v>334</v>
      </c>
      <c r="L74" t="s">
        <v>335</v>
      </c>
      <c r="M74" t="s">
        <v>288</v>
      </c>
      <c r="N74" t="s">
        <v>299</v>
      </c>
      <c r="O74" t="s">
        <v>441</v>
      </c>
    </row>
    <row r="75" spans="5:15" x14ac:dyDescent="0.25">
      <c r="E75" t="s">
        <v>295</v>
      </c>
      <c r="F75" t="s">
        <v>296</v>
      </c>
      <c r="G75">
        <v>1.2007433429654899</v>
      </c>
      <c r="H75" t="s">
        <v>87</v>
      </c>
      <c r="J75" t="s">
        <v>336</v>
      </c>
      <c r="L75" t="s">
        <v>337</v>
      </c>
      <c r="M75" t="s">
        <v>288</v>
      </c>
      <c r="N75" t="s">
        <v>299</v>
      </c>
      <c r="O75" t="s">
        <v>441</v>
      </c>
    </row>
    <row r="76" spans="5:15" x14ac:dyDescent="0.25">
      <c r="E76" t="s">
        <v>295</v>
      </c>
      <c r="F76" t="s">
        <v>296</v>
      </c>
      <c r="G76">
        <v>0.14748926766391099</v>
      </c>
      <c r="H76" t="s">
        <v>87</v>
      </c>
      <c r="J76" t="s">
        <v>338</v>
      </c>
      <c r="L76" t="s">
        <v>339</v>
      </c>
      <c r="M76" t="s">
        <v>288</v>
      </c>
      <c r="N76" t="s">
        <v>299</v>
      </c>
      <c r="O76" t="s">
        <v>441</v>
      </c>
    </row>
    <row r="77" spans="5:15" x14ac:dyDescent="0.25">
      <c r="E77" t="s">
        <v>295</v>
      </c>
      <c r="F77" t="s">
        <v>296</v>
      </c>
      <c r="G77">
        <v>7.1009622050062796E-2</v>
      </c>
      <c r="H77" t="s">
        <v>87</v>
      </c>
      <c r="J77" t="s">
        <v>340</v>
      </c>
      <c r="L77" t="s">
        <v>341</v>
      </c>
      <c r="M77" t="s">
        <v>288</v>
      </c>
      <c r="N77" t="s">
        <v>299</v>
      </c>
      <c r="O77" t="s">
        <v>441</v>
      </c>
    </row>
    <row r="78" spans="5:15" x14ac:dyDescent="0.25">
      <c r="E78" t="s">
        <v>342</v>
      </c>
      <c r="F78" t="s">
        <v>343</v>
      </c>
      <c r="G78">
        <v>0.1</v>
      </c>
      <c r="H78" t="s">
        <v>86</v>
      </c>
      <c r="J78" t="s">
        <v>344</v>
      </c>
      <c r="L78" t="s">
        <v>345</v>
      </c>
      <c r="M78" t="s">
        <v>288</v>
      </c>
      <c r="N78" t="s">
        <v>346</v>
      </c>
      <c r="O78" t="s">
        <v>441</v>
      </c>
    </row>
    <row r="79" spans="5:15" x14ac:dyDescent="0.25">
      <c r="E79" t="s">
        <v>347</v>
      </c>
      <c r="F79" t="s">
        <v>348</v>
      </c>
      <c r="G79">
        <v>0.02</v>
      </c>
      <c r="H79" t="s">
        <v>86</v>
      </c>
      <c r="J79" t="s">
        <v>349</v>
      </c>
      <c r="L79" t="s">
        <v>350</v>
      </c>
      <c r="M79" t="s">
        <v>351</v>
      </c>
      <c r="N79" t="s">
        <v>289</v>
      </c>
      <c r="O79" t="s">
        <v>441</v>
      </c>
    </row>
    <row r="80" spans="5:15" x14ac:dyDescent="0.25">
      <c r="E80" t="s">
        <v>352</v>
      </c>
      <c r="F80" t="s">
        <v>353</v>
      </c>
      <c r="G80">
        <v>0.5</v>
      </c>
      <c r="H80" t="s">
        <v>86</v>
      </c>
      <c r="J80" t="s">
        <v>354</v>
      </c>
      <c r="L80" t="s">
        <v>355</v>
      </c>
      <c r="M80" t="s">
        <v>288</v>
      </c>
      <c r="N80" t="s">
        <v>289</v>
      </c>
      <c r="O80" t="s">
        <v>441</v>
      </c>
    </row>
    <row r="81" spans="5:17" x14ac:dyDescent="0.25">
      <c r="E81" t="s">
        <v>279</v>
      </c>
      <c r="F81" t="s">
        <v>267</v>
      </c>
      <c r="G81">
        <v>2.7</v>
      </c>
      <c r="H81" t="s">
        <v>86</v>
      </c>
      <c r="J81" t="s">
        <v>356</v>
      </c>
      <c r="L81" t="s">
        <v>357</v>
      </c>
      <c r="M81" t="s">
        <v>288</v>
      </c>
      <c r="N81" t="s">
        <v>289</v>
      </c>
      <c r="O81" t="s">
        <v>441</v>
      </c>
    </row>
    <row r="82" spans="5:17" x14ac:dyDescent="0.25">
      <c r="E82" t="s">
        <v>358</v>
      </c>
      <c r="F82" t="s">
        <v>359</v>
      </c>
      <c r="G82" s="77">
        <v>9.9999999999999994E-12</v>
      </c>
      <c r="H82" t="s">
        <v>360</v>
      </c>
      <c r="J82" t="s">
        <v>361</v>
      </c>
      <c r="L82" t="s">
        <v>362</v>
      </c>
      <c r="M82" t="s">
        <v>363</v>
      </c>
      <c r="N82" t="s">
        <v>364</v>
      </c>
      <c r="O82" t="s">
        <v>441</v>
      </c>
    </row>
    <row r="83" spans="5:17" x14ac:dyDescent="0.25">
      <c r="E83" t="s">
        <v>365</v>
      </c>
      <c r="F83" t="s">
        <v>285</v>
      </c>
      <c r="G83">
        <v>0.54808941556767099</v>
      </c>
      <c r="H83" t="s">
        <v>86</v>
      </c>
      <c r="J83" t="s">
        <v>366</v>
      </c>
      <c r="L83" t="s">
        <v>367</v>
      </c>
      <c r="M83" t="s">
        <v>288</v>
      </c>
      <c r="N83" t="s">
        <v>368</v>
      </c>
      <c r="O83" t="s">
        <v>442</v>
      </c>
      <c r="P83">
        <f>SUM(G83:G85)</f>
        <v>0.54975700000000038</v>
      </c>
      <c r="Q83" t="s">
        <v>86</v>
      </c>
    </row>
    <row r="84" spans="5:17" x14ac:dyDescent="0.25">
      <c r="E84" t="s">
        <v>365</v>
      </c>
      <c r="F84" t="s">
        <v>285</v>
      </c>
      <c r="G84">
        <v>1.24184335165086E-3</v>
      </c>
      <c r="H84" t="s">
        <v>86</v>
      </c>
      <c r="J84" t="s">
        <v>369</v>
      </c>
      <c r="L84" t="s">
        <v>370</v>
      </c>
      <c r="M84" t="s">
        <v>288</v>
      </c>
      <c r="N84" t="s">
        <v>368</v>
      </c>
      <c r="O84" t="s">
        <v>441</v>
      </c>
    </row>
    <row r="85" spans="5:17" x14ac:dyDescent="0.25">
      <c r="E85" t="s">
        <v>365</v>
      </c>
      <c r="F85" t="s">
        <v>285</v>
      </c>
      <c r="G85" s="77">
        <v>4.25741080678471E-4</v>
      </c>
      <c r="H85" t="s">
        <v>86</v>
      </c>
      <c r="J85" t="s">
        <v>371</v>
      </c>
      <c r="L85" t="s">
        <v>372</v>
      </c>
      <c r="M85" t="s">
        <v>288</v>
      </c>
      <c r="N85" t="s">
        <v>368</v>
      </c>
      <c r="O85" t="s">
        <v>441</v>
      </c>
    </row>
    <row r="86" spans="5:17" x14ac:dyDescent="0.25">
      <c r="O86" t="s">
        <v>441</v>
      </c>
    </row>
    <row r="87" spans="5:17" x14ac:dyDescent="0.25">
      <c r="E87" t="s">
        <v>247</v>
      </c>
      <c r="F87" t="s">
        <v>248</v>
      </c>
      <c r="G87" t="s">
        <v>249</v>
      </c>
      <c r="H87" t="s">
        <v>250</v>
      </c>
      <c r="I87" t="s">
        <v>251</v>
      </c>
      <c r="J87" t="s">
        <v>252</v>
      </c>
      <c r="K87" t="s">
        <v>278</v>
      </c>
      <c r="L87" t="s">
        <v>254</v>
      </c>
      <c r="M87" t="s">
        <v>255</v>
      </c>
      <c r="N87" t="s">
        <v>25</v>
      </c>
      <c r="O87" t="s">
        <v>441</v>
      </c>
    </row>
    <row r="88" spans="5:17" x14ac:dyDescent="0.25">
      <c r="E88" t="s">
        <v>373</v>
      </c>
      <c r="F88" t="s">
        <v>374</v>
      </c>
      <c r="G88" s="77">
        <v>1.5508E-6</v>
      </c>
      <c r="H88" t="s">
        <v>86</v>
      </c>
      <c r="J88" t="s">
        <v>375</v>
      </c>
      <c r="M88" t="s">
        <v>351</v>
      </c>
      <c r="N88" t="s">
        <v>376</v>
      </c>
      <c r="O88" t="s">
        <v>441</v>
      </c>
    </row>
    <row r="89" spans="5:17" x14ac:dyDescent="0.25">
      <c r="E89" t="s">
        <v>377</v>
      </c>
      <c r="F89" t="s">
        <v>374</v>
      </c>
      <c r="G89" s="77">
        <v>7.8518999999999993E-9</v>
      </c>
      <c r="H89" t="s">
        <v>86</v>
      </c>
      <c r="J89" t="s">
        <v>378</v>
      </c>
      <c r="M89" t="s">
        <v>351</v>
      </c>
      <c r="N89" t="s">
        <v>376</v>
      </c>
      <c r="O89" t="s">
        <v>441</v>
      </c>
    </row>
    <row r="90" spans="5:17" x14ac:dyDescent="0.25">
      <c r="E90" t="s">
        <v>379</v>
      </c>
      <c r="F90" t="s">
        <v>374</v>
      </c>
      <c r="G90" s="77">
        <v>9.4222999999999996E-9</v>
      </c>
      <c r="H90" t="s">
        <v>86</v>
      </c>
      <c r="J90" t="s">
        <v>380</v>
      </c>
      <c r="M90" t="s">
        <v>351</v>
      </c>
      <c r="N90" t="s">
        <v>376</v>
      </c>
      <c r="O90" t="s">
        <v>441</v>
      </c>
    </row>
    <row r="91" spans="5:17" x14ac:dyDescent="0.25">
      <c r="E91" t="s">
        <v>381</v>
      </c>
      <c r="F91" t="s">
        <v>374</v>
      </c>
      <c r="G91" s="77">
        <v>2.7914E-7</v>
      </c>
      <c r="H91" t="s">
        <v>86</v>
      </c>
      <c r="J91" t="s">
        <v>382</v>
      </c>
      <c r="M91" t="s">
        <v>351</v>
      </c>
      <c r="N91" t="s">
        <v>376</v>
      </c>
      <c r="O91" t="s">
        <v>441</v>
      </c>
    </row>
    <row r="92" spans="5:17" x14ac:dyDescent="0.25">
      <c r="E92" t="s">
        <v>383</v>
      </c>
      <c r="F92" t="s">
        <v>374</v>
      </c>
      <c r="G92" s="77">
        <v>3.1408000000000002E-10</v>
      </c>
      <c r="H92" t="s">
        <v>86</v>
      </c>
      <c r="J92" t="s">
        <v>384</v>
      </c>
      <c r="M92" t="s">
        <v>351</v>
      </c>
      <c r="N92" t="s">
        <v>376</v>
      </c>
      <c r="O92" t="s">
        <v>441</v>
      </c>
    </row>
    <row r="93" spans="5:17" x14ac:dyDescent="0.25">
      <c r="E93" t="s">
        <v>385</v>
      </c>
      <c r="F93" t="s">
        <v>374</v>
      </c>
      <c r="G93" s="77">
        <v>7.7538E-7</v>
      </c>
      <c r="H93" t="s">
        <v>86</v>
      </c>
      <c r="J93" t="s">
        <v>386</v>
      </c>
      <c r="M93" t="s">
        <v>351</v>
      </c>
      <c r="N93" t="s">
        <v>376</v>
      </c>
      <c r="O93" t="s">
        <v>441</v>
      </c>
    </row>
    <row r="94" spans="5:17" x14ac:dyDescent="0.25">
      <c r="E94" t="s">
        <v>387</v>
      </c>
      <c r="F94" t="s">
        <v>374</v>
      </c>
      <c r="G94">
        <v>1.6097999999999999</v>
      </c>
      <c r="H94" t="s">
        <v>86</v>
      </c>
      <c r="J94" t="s">
        <v>388</v>
      </c>
      <c r="M94" t="s">
        <v>288</v>
      </c>
      <c r="N94" t="s">
        <v>389</v>
      </c>
      <c r="O94" t="s">
        <v>441</v>
      </c>
    </row>
    <row r="95" spans="5:17" x14ac:dyDescent="0.25">
      <c r="E95" t="s">
        <v>390</v>
      </c>
      <c r="F95" t="s">
        <v>374</v>
      </c>
      <c r="G95">
        <v>3.5808</v>
      </c>
      <c r="H95" t="s">
        <v>86</v>
      </c>
      <c r="J95" t="s">
        <v>391</v>
      </c>
      <c r="M95" t="s">
        <v>288</v>
      </c>
      <c r="N95" t="s">
        <v>392</v>
      </c>
      <c r="O95" t="s">
        <v>441</v>
      </c>
    </row>
    <row r="96" spans="5:17" x14ac:dyDescent="0.25">
      <c r="E96" t="s">
        <v>393</v>
      </c>
      <c r="F96" t="s">
        <v>374</v>
      </c>
      <c r="G96">
        <v>1.3797E-3</v>
      </c>
      <c r="H96" t="s">
        <v>86</v>
      </c>
      <c r="J96" t="s">
        <v>394</v>
      </c>
      <c r="M96" t="s">
        <v>351</v>
      </c>
      <c r="N96" t="s">
        <v>395</v>
      </c>
      <c r="O96" t="s">
        <v>441</v>
      </c>
    </row>
    <row r="97" spans="5:15" x14ac:dyDescent="0.25">
      <c r="E97" t="s">
        <v>396</v>
      </c>
      <c r="F97" t="s">
        <v>374</v>
      </c>
      <c r="G97" s="77">
        <v>6.2027000000000002E-4</v>
      </c>
      <c r="H97" t="s">
        <v>86</v>
      </c>
      <c r="J97" t="s">
        <v>397</v>
      </c>
      <c r="M97" t="s">
        <v>351</v>
      </c>
      <c r="N97" t="s">
        <v>395</v>
      </c>
      <c r="O97" t="s">
        <v>441</v>
      </c>
    </row>
    <row r="98" spans="5:15" x14ac:dyDescent="0.25">
      <c r="E98" t="s">
        <v>398</v>
      </c>
      <c r="F98" t="s">
        <v>374</v>
      </c>
      <c r="G98" s="77">
        <v>7.8519000000000003E-8</v>
      </c>
      <c r="H98" t="s">
        <v>86</v>
      </c>
      <c r="J98" t="s">
        <v>399</v>
      </c>
      <c r="M98" t="s">
        <v>351</v>
      </c>
      <c r="N98" t="s">
        <v>395</v>
      </c>
      <c r="O98" t="s">
        <v>441</v>
      </c>
    </row>
    <row r="99" spans="5:15" x14ac:dyDescent="0.25">
      <c r="E99" t="s">
        <v>400</v>
      </c>
      <c r="F99" t="s">
        <v>374</v>
      </c>
      <c r="G99" s="77">
        <v>7.8518999999999993E-9</v>
      </c>
      <c r="H99" t="s">
        <v>86</v>
      </c>
      <c r="J99" t="s">
        <v>378</v>
      </c>
      <c r="M99" t="s">
        <v>351</v>
      </c>
      <c r="N99" t="s">
        <v>401</v>
      </c>
      <c r="O99" t="s">
        <v>441</v>
      </c>
    </row>
    <row r="100" spans="5:15" x14ac:dyDescent="0.25">
      <c r="E100" t="s">
        <v>402</v>
      </c>
      <c r="F100" t="s">
        <v>374</v>
      </c>
      <c r="G100" s="77">
        <v>6.8704000000000003E-6</v>
      </c>
      <c r="H100" t="s">
        <v>86</v>
      </c>
      <c r="J100" t="s">
        <v>403</v>
      </c>
      <c r="M100" t="s">
        <v>351</v>
      </c>
      <c r="N100" t="s">
        <v>364</v>
      </c>
      <c r="O100" t="s">
        <v>441</v>
      </c>
    </row>
    <row r="101" spans="5:15" x14ac:dyDescent="0.25">
      <c r="E101" t="s">
        <v>404</v>
      </c>
      <c r="F101" t="s">
        <v>374</v>
      </c>
      <c r="G101" s="77">
        <v>3.8769000000000001E-8</v>
      </c>
      <c r="H101" t="s">
        <v>86</v>
      </c>
      <c r="J101" t="s">
        <v>405</v>
      </c>
      <c r="M101" t="s">
        <v>351</v>
      </c>
      <c r="N101" t="s">
        <v>401</v>
      </c>
      <c r="O101" t="s">
        <v>441</v>
      </c>
    </row>
    <row r="102" spans="5:15" x14ac:dyDescent="0.25">
      <c r="E102" t="s">
        <v>406</v>
      </c>
      <c r="F102" t="s">
        <v>374</v>
      </c>
      <c r="G102" s="77">
        <v>5.0000000000000001E-4</v>
      </c>
      <c r="H102" t="s">
        <v>86</v>
      </c>
      <c r="J102" t="s">
        <v>407</v>
      </c>
      <c r="M102" t="s">
        <v>351</v>
      </c>
      <c r="N102" t="s">
        <v>364</v>
      </c>
      <c r="O102" t="s">
        <v>441</v>
      </c>
    </row>
    <row r="103" spans="5:15" x14ac:dyDescent="0.25">
      <c r="E103" t="s">
        <v>408</v>
      </c>
      <c r="F103" t="s">
        <v>374</v>
      </c>
      <c r="G103" s="77">
        <v>5.0000000000000001E-4</v>
      </c>
      <c r="H103" t="s">
        <v>86</v>
      </c>
      <c r="J103" t="s">
        <v>407</v>
      </c>
      <c r="M103" t="s">
        <v>351</v>
      </c>
      <c r="N103" t="s">
        <v>364</v>
      </c>
      <c r="O103" t="s">
        <v>441</v>
      </c>
    </row>
    <row r="104" spans="5:15" x14ac:dyDescent="0.25">
      <c r="E104" t="s">
        <v>409</v>
      </c>
      <c r="F104" t="s">
        <v>374</v>
      </c>
      <c r="G104" s="77">
        <v>3.8769000000000001E-6</v>
      </c>
      <c r="H104" t="s">
        <v>86</v>
      </c>
      <c r="J104" t="s">
        <v>410</v>
      </c>
      <c r="M104" t="s">
        <v>351</v>
      </c>
      <c r="N104" t="s">
        <v>401</v>
      </c>
      <c r="O104" t="s">
        <v>441</v>
      </c>
    </row>
    <row r="105" spans="5:15" x14ac:dyDescent="0.25">
      <c r="E105" t="s">
        <v>411</v>
      </c>
      <c r="F105" t="s">
        <v>374</v>
      </c>
      <c r="G105" s="77">
        <v>3.4351999999999999E-7</v>
      </c>
      <c r="H105" t="s">
        <v>86</v>
      </c>
      <c r="J105" t="s">
        <v>412</v>
      </c>
      <c r="M105" t="s">
        <v>351</v>
      </c>
      <c r="N105" t="s">
        <v>401</v>
      </c>
      <c r="O105" t="s">
        <v>441</v>
      </c>
    </row>
    <row r="106" spans="5:15" x14ac:dyDescent="0.25">
      <c r="E106" t="s">
        <v>413</v>
      </c>
      <c r="F106" t="s">
        <v>374</v>
      </c>
      <c r="G106" s="77">
        <v>7.8518999999999993E-9</v>
      </c>
      <c r="H106" t="s">
        <v>86</v>
      </c>
      <c r="J106" t="s">
        <v>378</v>
      </c>
      <c r="M106" t="s">
        <v>351</v>
      </c>
      <c r="N106" t="s">
        <v>401</v>
      </c>
      <c r="O106" t="s">
        <v>441</v>
      </c>
    </row>
    <row r="107" spans="5:15" x14ac:dyDescent="0.25">
      <c r="E107" t="s">
        <v>414</v>
      </c>
      <c r="F107" t="s">
        <v>374</v>
      </c>
      <c r="G107">
        <v>9.7432000000000005E-3</v>
      </c>
      <c r="H107" t="s">
        <v>86</v>
      </c>
      <c r="J107" t="s">
        <v>415</v>
      </c>
      <c r="M107" t="s">
        <v>416</v>
      </c>
      <c r="N107" t="s">
        <v>417</v>
      </c>
      <c r="O107" t="s">
        <v>441</v>
      </c>
    </row>
    <row r="108" spans="5:15" x14ac:dyDescent="0.25">
      <c r="E108" t="s">
        <v>418</v>
      </c>
      <c r="F108" t="s">
        <v>374</v>
      </c>
      <c r="G108" s="77">
        <v>9.6000000000000002E-5</v>
      </c>
      <c r="H108" t="s">
        <v>86</v>
      </c>
      <c r="J108" t="s">
        <v>419</v>
      </c>
      <c r="M108" t="s">
        <v>351</v>
      </c>
      <c r="N108" t="s">
        <v>420</v>
      </c>
      <c r="O108" t="s">
        <v>441</v>
      </c>
    </row>
    <row r="109" spans="5:15" x14ac:dyDescent="0.25">
      <c r="E109" t="s">
        <v>421</v>
      </c>
      <c r="F109" t="s">
        <v>374</v>
      </c>
      <c r="G109">
        <v>7.7537999999999999E-3</v>
      </c>
      <c r="H109" t="s">
        <v>86</v>
      </c>
      <c r="J109" t="s">
        <v>422</v>
      </c>
      <c r="M109" t="s">
        <v>416</v>
      </c>
      <c r="N109" t="s">
        <v>417</v>
      </c>
      <c r="O109" t="s">
        <v>441</v>
      </c>
    </row>
    <row r="110" spans="5:15" x14ac:dyDescent="0.25">
      <c r="E110" t="s">
        <v>423</v>
      </c>
      <c r="F110" t="s">
        <v>374</v>
      </c>
      <c r="G110" s="77">
        <v>6.2030000000000001E-5</v>
      </c>
      <c r="H110" t="s">
        <v>86</v>
      </c>
      <c r="J110" t="s">
        <v>424</v>
      </c>
      <c r="M110" t="s">
        <v>351</v>
      </c>
      <c r="N110" t="s">
        <v>401</v>
      </c>
      <c r="O110" t="s">
        <v>441</v>
      </c>
    </row>
    <row r="111" spans="5:15" x14ac:dyDescent="0.25">
      <c r="E111" t="s">
        <v>425</v>
      </c>
      <c r="F111" t="s">
        <v>374</v>
      </c>
      <c r="G111">
        <v>7.5133999999999999E-3</v>
      </c>
      <c r="H111" t="s">
        <v>86</v>
      </c>
      <c r="J111" t="s">
        <v>426</v>
      </c>
      <c r="M111" t="s">
        <v>351</v>
      </c>
      <c r="N111" t="s">
        <v>427</v>
      </c>
      <c r="O111" t="s">
        <v>441</v>
      </c>
    </row>
    <row r="112" spans="5:15" x14ac:dyDescent="0.25">
      <c r="E112" t="s">
        <v>428</v>
      </c>
      <c r="F112" t="s">
        <v>348</v>
      </c>
      <c r="G112">
        <v>1</v>
      </c>
      <c r="H112" t="s">
        <v>86</v>
      </c>
      <c r="I112" t="s">
        <v>429</v>
      </c>
      <c r="J112" t="s">
        <v>281</v>
      </c>
      <c r="N112" t="s">
        <v>430</v>
      </c>
      <c r="O112" t="s">
        <v>441</v>
      </c>
    </row>
    <row r="113" spans="5:15" x14ac:dyDescent="0.25">
      <c r="E113" t="s">
        <v>431</v>
      </c>
      <c r="F113" t="s">
        <v>432</v>
      </c>
      <c r="G113">
        <v>2.5000000000000001E-2</v>
      </c>
      <c r="H113" t="s">
        <v>86</v>
      </c>
      <c r="J113" t="s">
        <v>433</v>
      </c>
      <c r="L113" t="s">
        <v>434</v>
      </c>
      <c r="M113" t="s">
        <v>288</v>
      </c>
      <c r="N113" t="s">
        <v>435</v>
      </c>
      <c r="O113" t="s">
        <v>441</v>
      </c>
    </row>
    <row r="114" spans="5:15" x14ac:dyDescent="0.25">
      <c r="E114" t="s">
        <v>436</v>
      </c>
      <c r="F114" t="s">
        <v>374</v>
      </c>
      <c r="G114" s="77">
        <v>7.7538E-7</v>
      </c>
      <c r="H114" t="s">
        <v>86</v>
      </c>
      <c r="J114" t="s">
        <v>437</v>
      </c>
      <c r="M114" t="s">
        <v>351</v>
      </c>
      <c r="N114" t="s">
        <v>401</v>
      </c>
      <c r="O114" t="s">
        <v>441</v>
      </c>
    </row>
    <row r="115" spans="5:15" x14ac:dyDescent="0.25">
      <c r="E115" t="s">
        <v>438</v>
      </c>
      <c r="F115" t="s">
        <v>374</v>
      </c>
      <c r="G115">
        <v>1.2241E-2</v>
      </c>
      <c r="H115" t="s">
        <v>86</v>
      </c>
      <c r="J115" t="s">
        <v>439</v>
      </c>
      <c r="M115" t="s">
        <v>416</v>
      </c>
      <c r="N115" t="s">
        <v>417</v>
      </c>
      <c r="O115" t="s">
        <v>441</v>
      </c>
    </row>
    <row r="116" spans="5:15" x14ac:dyDescent="0.25">
      <c r="E116" t="s">
        <v>440</v>
      </c>
      <c r="F116" t="s">
        <v>374</v>
      </c>
      <c r="G116" s="77">
        <v>7.8518999999999993E-9</v>
      </c>
      <c r="H116" t="s">
        <v>86</v>
      </c>
      <c r="J116" t="s">
        <v>378</v>
      </c>
      <c r="M116" t="s">
        <v>351</v>
      </c>
      <c r="N116" t="s">
        <v>401</v>
      </c>
      <c r="O116" t="s">
        <v>441</v>
      </c>
    </row>
    <row r="117" spans="5:15" x14ac:dyDescent="0.25">
      <c r="O117" t="s">
        <v>441</v>
      </c>
    </row>
    <row r="118" spans="5:15" x14ac:dyDescent="0.25">
      <c r="O118" t="s">
        <v>441</v>
      </c>
    </row>
    <row r="119" spans="5:15" x14ac:dyDescent="0.25">
      <c r="O119" t="s">
        <v>441</v>
      </c>
    </row>
    <row r="120" spans="5:15" x14ac:dyDescent="0.25">
      <c r="O120" t="s">
        <v>441</v>
      </c>
    </row>
    <row r="121" spans="5:15" x14ac:dyDescent="0.25">
      <c r="E121" s="54" t="s">
        <v>448</v>
      </c>
      <c r="O121" t="s">
        <v>441</v>
      </c>
    </row>
    <row r="122" spans="5:15" x14ac:dyDescent="0.25">
      <c r="E122" s="217" t="s">
        <v>140</v>
      </c>
      <c r="F122" s="217"/>
      <c r="G122" s="217"/>
      <c r="O122" t="s">
        <v>441</v>
      </c>
    </row>
    <row r="123" spans="5:15" x14ac:dyDescent="0.25">
      <c r="E123" s="74" t="s">
        <v>123</v>
      </c>
      <c r="O123" t="s">
        <v>441</v>
      </c>
    </row>
    <row r="124" spans="5:15" x14ac:dyDescent="0.25">
      <c r="E124" s="56" t="s">
        <v>124</v>
      </c>
      <c r="F124" s="56">
        <v>29.959</v>
      </c>
      <c r="G124" s="56" t="s">
        <v>125</v>
      </c>
      <c r="O124" t="s">
        <v>441</v>
      </c>
    </row>
    <row r="125" spans="5:15" x14ac:dyDescent="0.25">
      <c r="E125" s="74" t="s">
        <v>126</v>
      </c>
      <c r="O125" t="s">
        <v>441</v>
      </c>
    </row>
    <row r="126" spans="5:15" x14ac:dyDescent="0.25">
      <c r="E126" s="56" t="s">
        <v>127</v>
      </c>
      <c r="F126" s="56">
        <v>667.09</v>
      </c>
      <c r="G126" s="56" t="s">
        <v>125</v>
      </c>
      <c r="O126" t="s">
        <v>441</v>
      </c>
    </row>
    <row r="127" spans="5:15" x14ac:dyDescent="0.25">
      <c r="E127" s="74" t="s">
        <v>128</v>
      </c>
      <c r="O127" t="s">
        <v>441</v>
      </c>
    </row>
    <row r="128" spans="5:15" x14ac:dyDescent="0.25">
      <c r="E128" s="56" t="s">
        <v>129</v>
      </c>
      <c r="F128" s="56">
        <v>1.4178999999999999</v>
      </c>
      <c r="G128" s="56" t="s">
        <v>125</v>
      </c>
      <c r="O128" t="s">
        <v>441</v>
      </c>
    </row>
    <row r="129" spans="5:17" x14ac:dyDescent="0.25">
      <c r="E129" s="74" t="s">
        <v>130</v>
      </c>
      <c r="O129" t="s">
        <v>441</v>
      </c>
    </row>
    <row r="130" spans="5:17" x14ac:dyDescent="0.25">
      <c r="E130" s="56" t="s">
        <v>131</v>
      </c>
      <c r="F130" s="56">
        <v>67.626999999999995</v>
      </c>
      <c r="G130" s="56" t="s">
        <v>125</v>
      </c>
      <c r="O130" t="s">
        <v>441</v>
      </c>
    </row>
    <row r="131" spans="5:17" x14ac:dyDescent="0.25">
      <c r="E131" s="74" t="s">
        <v>132</v>
      </c>
      <c r="O131" t="s">
        <v>441</v>
      </c>
    </row>
    <row r="132" spans="5:17" x14ac:dyDescent="0.25">
      <c r="E132" s="56" t="s">
        <v>133</v>
      </c>
      <c r="F132" s="56">
        <v>2.3980000000000001E-2</v>
      </c>
      <c r="G132" s="56" t="s">
        <v>125</v>
      </c>
      <c r="O132" t="s">
        <v>441</v>
      </c>
    </row>
    <row r="133" spans="5:17" x14ac:dyDescent="0.25">
      <c r="E133" s="74" t="s">
        <v>134</v>
      </c>
      <c r="O133" t="s">
        <v>441</v>
      </c>
    </row>
    <row r="134" spans="5:17" x14ac:dyDescent="0.25">
      <c r="E134" s="56" t="s">
        <v>135</v>
      </c>
      <c r="F134" s="56">
        <v>5.4546000000000004E-3</v>
      </c>
      <c r="G134" s="56" t="s">
        <v>125</v>
      </c>
      <c r="O134" t="s">
        <v>441</v>
      </c>
    </row>
    <row r="135" spans="5:17" x14ac:dyDescent="0.25">
      <c r="E135" s="74" t="s">
        <v>136</v>
      </c>
      <c r="O135" t="s">
        <v>441</v>
      </c>
    </row>
    <row r="136" spans="5:17" ht="30" x14ac:dyDescent="0.25">
      <c r="E136" s="56" t="s">
        <v>137</v>
      </c>
      <c r="F136" s="56">
        <v>297.89</v>
      </c>
      <c r="G136" s="56" t="s">
        <v>125</v>
      </c>
      <c r="O136" t="s">
        <v>441</v>
      </c>
    </row>
    <row r="137" spans="5:17" x14ac:dyDescent="0.25">
      <c r="E137" s="74" t="s">
        <v>138</v>
      </c>
      <c r="O137" t="s">
        <v>441</v>
      </c>
    </row>
    <row r="138" spans="5:17" x14ac:dyDescent="0.25">
      <c r="E138" s="56" t="s">
        <v>139</v>
      </c>
      <c r="F138" s="56">
        <v>8.9114000000000004</v>
      </c>
      <c r="G138" s="56" t="s">
        <v>125</v>
      </c>
      <c r="O138" t="s">
        <v>441</v>
      </c>
    </row>
    <row r="139" spans="5:17" x14ac:dyDescent="0.25">
      <c r="O139" t="s">
        <v>441</v>
      </c>
    </row>
    <row r="140" spans="5:17" x14ac:dyDescent="0.25">
      <c r="E140" t="s">
        <v>247</v>
      </c>
      <c r="F140" t="s">
        <v>248</v>
      </c>
      <c r="G140" t="s">
        <v>249</v>
      </c>
      <c r="H140" t="s">
        <v>250</v>
      </c>
      <c r="I140" t="s">
        <v>251</v>
      </c>
      <c r="J140" t="s">
        <v>252</v>
      </c>
      <c r="K140" t="s">
        <v>253</v>
      </c>
      <c r="L140" t="s">
        <v>254</v>
      </c>
      <c r="M140" t="s">
        <v>255</v>
      </c>
      <c r="N140" t="s">
        <v>25</v>
      </c>
      <c r="O140" t="s">
        <v>449</v>
      </c>
      <c r="P140">
        <f>SUM(G141:G147)</f>
        <v>110.00000000000006</v>
      </c>
      <c r="Q140" t="s">
        <v>87</v>
      </c>
    </row>
    <row r="141" spans="5:17" x14ac:dyDescent="0.25">
      <c r="E141" t="s">
        <v>449</v>
      </c>
      <c r="F141" t="s">
        <v>450</v>
      </c>
      <c r="G141">
        <v>0.107749932395689</v>
      </c>
      <c r="H141" t="s">
        <v>87</v>
      </c>
      <c r="J141" t="s">
        <v>451</v>
      </c>
      <c r="L141" t="s">
        <v>452</v>
      </c>
      <c r="M141" t="s">
        <v>453</v>
      </c>
      <c r="N141" t="s">
        <v>454</v>
      </c>
      <c r="O141" t="s">
        <v>277</v>
      </c>
      <c r="P141">
        <f>SUM(G148:G149)</f>
        <v>185.0000000000004</v>
      </c>
      <c r="Q141" t="s">
        <v>92</v>
      </c>
    </row>
    <row r="142" spans="5:17" x14ac:dyDescent="0.25">
      <c r="E142" t="s">
        <v>449</v>
      </c>
      <c r="F142" t="s">
        <v>450</v>
      </c>
      <c r="G142">
        <v>4.1367526619944499</v>
      </c>
      <c r="H142" t="s">
        <v>87</v>
      </c>
      <c r="J142" t="s">
        <v>455</v>
      </c>
      <c r="L142" t="s">
        <v>456</v>
      </c>
      <c r="M142" t="s">
        <v>453</v>
      </c>
      <c r="N142" t="s">
        <v>454</v>
      </c>
      <c r="O142" t="s">
        <v>441</v>
      </c>
    </row>
    <row r="143" spans="5:17" x14ac:dyDescent="0.25">
      <c r="E143" t="s">
        <v>449</v>
      </c>
      <c r="F143" t="s">
        <v>450</v>
      </c>
      <c r="G143">
        <v>26.178089577422199</v>
      </c>
      <c r="H143" t="s">
        <v>87</v>
      </c>
      <c r="J143" t="s">
        <v>457</v>
      </c>
      <c r="L143" t="s">
        <v>458</v>
      </c>
      <c r="M143" t="s">
        <v>453</v>
      </c>
      <c r="N143" t="s">
        <v>454</v>
      </c>
      <c r="O143" t="s">
        <v>441</v>
      </c>
    </row>
    <row r="144" spans="5:17" x14ac:dyDescent="0.25">
      <c r="E144" t="s">
        <v>449</v>
      </c>
      <c r="F144" t="s">
        <v>450</v>
      </c>
      <c r="G144">
        <v>12.191468391810099</v>
      </c>
      <c r="H144" t="s">
        <v>87</v>
      </c>
      <c r="J144" t="s">
        <v>459</v>
      </c>
      <c r="L144" t="s">
        <v>460</v>
      </c>
      <c r="M144" t="s">
        <v>453</v>
      </c>
      <c r="N144" t="s">
        <v>454</v>
      </c>
      <c r="O144" t="s">
        <v>441</v>
      </c>
    </row>
    <row r="145" spans="5:15" x14ac:dyDescent="0.25">
      <c r="E145" t="s">
        <v>449</v>
      </c>
      <c r="F145" t="s">
        <v>450</v>
      </c>
      <c r="G145">
        <v>1.82042443536618</v>
      </c>
      <c r="H145" t="s">
        <v>87</v>
      </c>
      <c r="J145" t="s">
        <v>461</v>
      </c>
      <c r="L145" t="s">
        <v>462</v>
      </c>
      <c r="M145" t="s">
        <v>453</v>
      </c>
      <c r="N145" t="s">
        <v>454</v>
      </c>
      <c r="O145" t="s">
        <v>441</v>
      </c>
    </row>
    <row r="146" spans="5:15" x14ac:dyDescent="0.25">
      <c r="E146" t="s">
        <v>449</v>
      </c>
      <c r="F146" t="s">
        <v>450</v>
      </c>
      <c r="G146">
        <v>0.56551500101143803</v>
      </c>
      <c r="H146" t="s">
        <v>87</v>
      </c>
      <c r="J146" t="s">
        <v>463</v>
      </c>
      <c r="L146" t="s">
        <v>464</v>
      </c>
      <c r="M146" t="s">
        <v>453</v>
      </c>
      <c r="N146" t="s">
        <v>454</v>
      </c>
      <c r="O146" t="s">
        <v>441</v>
      </c>
    </row>
    <row r="147" spans="5:15" x14ac:dyDescent="0.25">
      <c r="E147" t="s">
        <v>449</v>
      </c>
      <c r="F147" t="s">
        <v>450</v>
      </c>
      <c r="G147">
        <v>65</v>
      </c>
      <c r="H147" t="s">
        <v>87</v>
      </c>
      <c r="J147" t="s">
        <v>465</v>
      </c>
      <c r="L147" t="s">
        <v>466</v>
      </c>
      <c r="M147" t="s">
        <v>453</v>
      </c>
      <c r="N147" t="s">
        <v>454</v>
      </c>
      <c r="O147" t="s">
        <v>441</v>
      </c>
    </row>
    <row r="148" spans="5:15" x14ac:dyDescent="0.25">
      <c r="E148" t="s">
        <v>467</v>
      </c>
      <c r="F148" t="s">
        <v>296</v>
      </c>
      <c r="G148">
        <v>181.98091428177801</v>
      </c>
      <c r="H148" t="s">
        <v>92</v>
      </c>
      <c r="J148" t="s">
        <v>468</v>
      </c>
      <c r="L148" t="s">
        <v>469</v>
      </c>
      <c r="M148" t="s">
        <v>453</v>
      </c>
      <c r="N148" t="s">
        <v>470</v>
      </c>
      <c r="O148" t="s">
        <v>441</v>
      </c>
    </row>
    <row r="149" spans="5:15" x14ac:dyDescent="0.25">
      <c r="E149" t="s">
        <v>467</v>
      </c>
      <c r="F149" t="s">
        <v>296</v>
      </c>
      <c r="G149">
        <v>3.0190857182223798</v>
      </c>
      <c r="H149" t="s">
        <v>92</v>
      </c>
      <c r="J149" t="s">
        <v>471</v>
      </c>
      <c r="L149" t="s">
        <v>472</v>
      </c>
      <c r="M149" t="s">
        <v>453</v>
      </c>
      <c r="N149" t="s">
        <v>470</v>
      </c>
      <c r="O149" t="s">
        <v>441</v>
      </c>
    </row>
    <row r="150" spans="5:15" x14ac:dyDescent="0.25">
      <c r="E150" t="s">
        <v>473</v>
      </c>
      <c r="F150" t="s">
        <v>348</v>
      </c>
      <c r="G150">
        <v>1.6016999999999999</v>
      </c>
      <c r="H150" t="s">
        <v>86</v>
      </c>
      <c r="J150" t="s">
        <v>474</v>
      </c>
      <c r="L150" t="s">
        <v>475</v>
      </c>
      <c r="M150" t="s">
        <v>476</v>
      </c>
      <c r="N150" t="s">
        <v>477</v>
      </c>
      <c r="O150" t="s">
        <v>441</v>
      </c>
    </row>
    <row r="151" spans="5:15" x14ac:dyDescent="0.25">
      <c r="E151" t="s">
        <v>478</v>
      </c>
      <c r="F151" t="s">
        <v>353</v>
      </c>
      <c r="G151">
        <v>5.0139000000000003E-2</v>
      </c>
      <c r="H151" t="s">
        <v>86</v>
      </c>
      <c r="J151" t="s">
        <v>479</v>
      </c>
      <c r="L151" t="s">
        <v>480</v>
      </c>
      <c r="M151" t="s">
        <v>476</v>
      </c>
      <c r="N151" t="s">
        <v>477</v>
      </c>
      <c r="O151" t="s">
        <v>441</v>
      </c>
    </row>
    <row r="152" spans="5:15" x14ac:dyDescent="0.25">
      <c r="E152" t="s">
        <v>428</v>
      </c>
      <c r="F152" t="s">
        <v>348</v>
      </c>
      <c r="G152">
        <v>1.1299999999999999</v>
      </c>
      <c r="H152" t="s">
        <v>86</v>
      </c>
      <c r="J152" t="s">
        <v>481</v>
      </c>
      <c r="L152" t="s">
        <v>482</v>
      </c>
      <c r="M152" t="s">
        <v>453</v>
      </c>
      <c r="N152" t="s">
        <v>483</v>
      </c>
      <c r="O152" t="s">
        <v>441</v>
      </c>
    </row>
    <row r="153" spans="5:15" x14ac:dyDescent="0.25">
      <c r="E153" t="s">
        <v>358</v>
      </c>
      <c r="F153" t="s">
        <v>359</v>
      </c>
      <c r="G153" s="77">
        <v>9.9999999999999994E-12</v>
      </c>
      <c r="H153" t="s">
        <v>360</v>
      </c>
      <c r="J153" t="s">
        <v>361</v>
      </c>
      <c r="L153" t="s">
        <v>362</v>
      </c>
      <c r="M153" t="s">
        <v>484</v>
      </c>
      <c r="N153" t="s">
        <v>485</v>
      </c>
      <c r="O153" t="s">
        <v>441</v>
      </c>
    </row>
    <row r="154" spans="5:15" x14ac:dyDescent="0.25">
      <c r="E154" t="s">
        <v>486</v>
      </c>
      <c r="F154" t="s">
        <v>348</v>
      </c>
      <c r="G154">
        <v>0.34819</v>
      </c>
      <c r="H154" t="s">
        <v>86</v>
      </c>
      <c r="J154" t="s">
        <v>487</v>
      </c>
      <c r="L154" t="s">
        <v>488</v>
      </c>
      <c r="M154" t="s">
        <v>476</v>
      </c>
      <c r="N154" t="s">
        <v>477</v>
      </c>
      <c r="O154" t="s">
        <v>441</v>
      </c>
    </row>
    <row r="155" spans="5:15" x14ac:dyDescent="0.25">
      <c r="O155" t="s">
        <v>441</v>
      </c>
    </row>
    <row r="156" spans="5:15" x14ac:dyDescent="0.25">
      <c r="O156" t="s">
        <v>441</v>
      </c>
    </row>
    <row r="157" spans="5:15" x14ac:dyDescent="0.25">
      <c r="O157" t="s">
        <v>441</v>
      </c>
    </row>
    <row r="158" spans="5:15" x14ac:dyDescent="0.25">
      <c r="E158" t="s">
        <v>247</v>
      </c>
      <c r="F158" t="s">
        <v>248</v>
      </c>
      <c r="G158" t="s">
        <v>249</v>
      </c>
      <c r="H158" t="s">
        <v>250</v>
      </c>
      <c r="I158" t="s">
        <v>251</v>
      </c>
      <c r="J158" t="s">
        <v>252</v>
      </c>
      <c r="K158" t="s">
        <v>278</v>
      </c>
      <c r="L158" t="s">
        <v>254</v>
      </c>
      <c r="M158" t="s">
        <v>255</v>
      </c>
      <c r="N158" t="s">
        <v>25</v>
      </c>
      <c r="O158" t="s">
        <v>441</v>
      </c>
    </row>
    <row r="159" spans="5:15" x14ac:dyDescent="0.25">
      <c r="E159" t="s">
        <v>489</v>
      </c>
      <c r="F159" t="s">
        <v>490</v>
      </c>
      <c r="G159" s="77">
        <v>1.2619000000000001E-5</v>
      </c>
      <c r="H159" t="s">
        <v>86</v>
      </c>
      <c r="J159" t="s">
        <v>491</v>
      </c>
      <c r="M159" t="s">
        <v>363</v>
      </c>
      <c r="N159" t="s">
        <v>492</v>
      </c>
      <c r="O159" t="s">
        <v>441</v>
      </c>
    </row>
    <row r="160" spans="5:15" x14ac:dyDescent="0.25">
      <c r="E160" t="s">
        <v>493</v>
      </c>
      <c r="F160" t="s">
        <v>490</v>
      </c>
      <c r="G160" s="77">
        <v>2.0471000000000001E-4</v>
      </c>
      <c r="H160" t="s">
        <v>86</v>
      </c>
      <c r="J160" t="s">
        <v>494</v>
      </c>
      <c r="M160" t="s">
        <v>363</v>
      </c>
      <c r="N160" t="s">
        <v>492</v>
      </c>
      <c r="O160" t="s">
        <v>441</v>
      </c>
    </row>
    <row r="161" spans="5:15" x14ac:dyDescent="0.25">
      <c r="E161" t="s">
        <v>495</v>
      </c>
      <c r="F161" t="s">
        <v>490</v>
      </c>
      <c r="G161">
        <v>3.5991000000000002E-2</v>
      </c>
      <c r="H161" t="s">
        <v>86</v>
      </c>
      <c r="J161" t="s">
        <v>496</v>
      </c>
      <c r="M161" t="s">
        <v>363</v>
      </c>
      <c r="N161" t="s">
        <v>492</v>
      </c>
      <c r="O161" t="s">
        <v>441</v>
      </c>
    </row>
    <row r="162" spans="5:15" x14ac:dyDescent="0.25">
      <c r="E162" t="s">
        <v>497</v>
      </c>
      <c r="F162" t="s">
        <v>490</v>
      </c>
      <c r="G162">
        <v>2.0200000000000001E-3</v>
      </c>
      <c r="H162" t="s">
        <v>86</v>
      </c>
      <c r="J162" t="s">
        <v>498</v>
      </c>
      <c r="M162" t="s">
        <v>363</v>
      </c>
      <c r="N162" t="s">
        <v>492</v>
      </c>
      <c r="O162" t="s">
        <v>441</v>
      </c>
    </row>
    <row r="163" spans="5:15" x14ac:dyDescent="0.25">
      <c r="E163" t="s">
        <v>499</v>
      </c>
      <c r="F163" t="s">
        <v>490</v>
      </c>
      <c r="G163" s="77">
        <v>1.0236E-7</v>
      </c>
      <c r="H163" t="s">
        <v>86</v>
      </c>
      <c r="J163" t="s">
        <v>500</v>
      </c>
      <c r="M163" t="s">
        <v>363</v>
      </c>
      <c r="N163" t="s">
        <v>492</v>
      </c>
      <c r="O163" t="s">
        <v>441</v>
      </c>
    </row>
    <row r="164" spans="5:15" x14ac:dyDescent="0.25">
      <c r="E164" t="s">
        <v>501</v>
      </c>
      <c r="F164" t="s">
        <v>490</v>
      </c>
      <c r="G164" s="77">
        <v>9.0998000000000001E-4</v>
      </c>
      <c r="H164" t="s">
        <v>86</v>
      </c>
      <c r="J164" t="s">
        <v>502</v>
      </c>
      <c r="M164" t="s">
        <v>503</v>
      </c>
      <c r="N164" t="s">
        <v>504</v>
      </c>
      <c r="O164" t="s">
        <v>441</v>
      </c>
    </row>
    <row r="165" spans="5:15" x14ac:dyDescent="0.25">
      <c r="E165" t="s">
        <v>505</v>
      </c>
      <c r="F165" t="s">
        <v>490</v>
      </c>
      <c r="G165" s="77">
        <v>5.6084999999999997E-6</v>
      </c>
      <c r="H165" t="s">
        <v>86</v>
      </c>
      <c r="J165" t="s">
        <v>506</v>
      </c>
      <c r="M165" t="s">
        <v>363</v>
      </c>
      <c r="N165" t="s">
        <v>492</v>
      </c>
      <c r="O165" t="s">
        <v>441</v>
      </c>
    </row>
    <row r="166" spans="5:15" x14ac:dyDescent="0.25">
      <c r="E166" t="s">
        <v>507</v>
      </c>
      <c r="F166" t="s">
        <v>490</v>
      </c>
      <c r="G166" s="77">
        <v>2.0751E-4</v>
      </c>
      <c r="H166" t="s">
        <v>86</v>
      </c>
      <c r="J166" t="s">
        <v>508</v>
      </c>
      <c r="M166" t="s">
        <v>363</v>
      </c>
      <c r="N166" t="s">
        <v>492</v>
      </c>
      <c r="O166" t="s">
        <v>441</v>
      </c>
    </row>
    <row r="167" spans="5:15" x14ac:dyDescent="0.25">
      <c r="E167" t="s">
        <v>509</v>
      </c>
      <c r="F167" t="s">
        <v>490</v>
      </c>
      <c r="G167" s="77">
        <v>2.8043E-6</v>
      </c>
      <c r="H167" t="s">
        <v>86</v>
      </c>
      <c r="J167" t="s">
        <v>510</v>
      </c>
      <c r="M167" t="s">
        <v>363</v>
      </c>
      <c r="N167" t="s">
        <v>492</v>
      </c>
      <c r="O167" t="s">
        <v>441</v>
      </c>
    </row>
    <row r="168" spans="5:15" x14ac:dyDescent="0.25">
      <c r="E168" t="s">
        <v>511</v>
      </c>
      <c r="F168" t="s">
        <v>348</v>
      </c>
      <c r="G168">
        <v>1</v>
      </c>
      <c r="H168" t="s">
        <v>86</v>
      </c>
      <c r="I168" t="s">
        <v>512</v>
      </c>
      <c r="J168" t="s">
        <v>281</v>
      </c>
      <c r="N168" t="s">
        <v>513</v>
      </c>
      <c r="O168" t="s">
        <v>441</v>
      </c>
    </row>
    <row r="169" spans="5:15" x14ac:dyDescent="0.25">
      <c r="E169" t="s">
        <v>514</v>
      </c>
      <c r="F169" t="s">
        <v>490</v>
      </c>
      <c r="G169">
        <v>3.3790000000000001E-2</v>
      </c>
      <c r="H169" t="s">
        <v>86</v>
      </c>
      <c r="J169" t="s">
        <v>515</v>
      </c>
      <c r="M169" t="s">
        <v>363</v>
      </c>
      <c r="N169" t="s">
        <v>492</v>
      </c>
      <c r="O169" t="s">
        <v>441</v>
      </c>
    </row>
    <row r="170" spans="5:15" x14ac:dyDescent="0.25">
      <c r="E170" t="s">
        <v>516</v>
      </c>
      <c r="F170" t="s">
        <v>490</v>
      </c>
      <c r="G170" s="77">
        <v>9.0998000000000001E-4</v>
      </c>
      <c r="H170" t="s">
        <v>86</v>
      </c>
      <c r="J170" t="s">
        <v>517</v>
      </c>
      <c r="M170" t="s">
        <v>363</v>
      </c>
      <c r="N170" t="s">
        <v>492</v>
      </c>
      <c r="O170" t="s">
        <v>441</v>
      </c>
    </row>
    <row r="171" spans="5:15" x14ac:dyDescent="0.25">
      <c r="E171" t="s">
        <v>518</v>
      </c>
      <c r="F171" t="s">
        <v>490</v>
      </c>
      <c r="G171" s="77">
        <v>1.9630000000000001E-6</v>
      </c>
      <c r="H171" t="s">
        <v>86</v>
      </c>
      <c r="J171" t="s">
        <v>519</v>
      </c>
      <c r="M171" t="s">
        <v>363</v>
      </c>
      <c r="N171" t="s">
        <v>492</v>
      </c>
      <c r="O171" t="s">
        <v>441</v>
      </c>
    </row>
    <row r="172" spans="5:15" x14ac:dyDescent="0.25">
      <c r="O172" t="s">
        <v>441</v>
      </c>
    </row>
    <row r="173" spans="5:15" x14ac:dyDescent="0.25">
      <c r="O173" t="s">
        <v>441</v>
      </c>
    </row>
    <row r="174" spans="5:15" x14ac:dyDescent="0.25">
      <c r="E174" s="78" t="s">
        <v>520</v>
      </c>
      <c r="O174" t="s">
        <v>441</v>
      </c>
    </row>
    <row r="175" spans="5:15" x14ac:dyDescent="0.25">
      <c r="E175" s="218" t="s">
        <v>140</v>
      </c>
      <c r="F175" s="218"/>
      <c r="G175" s="218"/>
      <c r="O175" t="s">
        <v>441</v>
      </c>
    </row>
    <row r="176" spans="5:15" x14ac:dyDescent="0.25">
      <c r="E176" s="74" t="s">
        <v>123</v>
      </c>
      <c r="O176" t="s">
        <v>441</v>
      </c>
    </row>
    <row r="177" spans="5:15" x14ac:dyDescent="0.25">
      <c r="E177" s="56" t="s">
        <v>124</v>
      </c>
      <c r="F177" s="56">
        <v>35.398000000000003</v>
      </c>
      <c r="G177" s="56" t="s">
        <v>125</v>
      </c>
      <c r="O177" t="s">
        <v>441</v>
      </c>
    </row>
    <row r="178" spans="5:15" x14ac:dyDescent="0.25">
      <c r="E178" s="74" t="s">
        <v>126</v>
      </c>
      <c r="O178" t="s">
        <v>441</v>
      </c>
    </row>
    <row r="179" spans="5:15" x14ac:dyDescent="0.25">
      <c r="E179" s="56" t="s">
        <v>127</v>
      </c>
      <c r="F179" s="56">
        <v>921.21</v>
      </c>
      <c r="G179" s="56" t="s">
        <v>125</v>
      </c>
      <c r="O179" t="s">
        <v>441</v>
      </c>
    </row>
    <row r="180" spans="5:15" x14ac:dyDescent="0.25">
      <c r="E180" s="74" t="s">
        <v>128</v>
      </c>
      <c r="O180" t="s">
        <v>441</v>
      </c>
    </row>
    <row r="181" spans="5:15" x14ac:dyDescent="0.25">
      <c r="E181" s="56" t="s">
        <v>129</v>
      </c>
      <c r="F181" s="56">
        <v>2.0165000000000002</v>
      </c>
      <c r="G181" s="56" t="s">
        <v>125</v>
      </c>
      <c r="O181" t="s">
        <v>441</v>
      </c>
    </row>
    <row r="182" spans="5:15" x14ac:dyDescent="0.25">
      <c r="E182" s="74" t="s">
        <v>130</v>
      </c>
      <c r="O182" t="s">
        <v>441</v>
      </c>
    </row>
    <row r="183" spans="5:15" x14ac:dyDescent="0.25">
      <c r="E183" s="56" t="s">
        <v>131</v>
      </c>
      <c r="F183" s="56">
        <v>122.63</v>
      </c>
      <c r="G183" s="56" t="s">
        <v>125</v>
      </c>
      <c r="O183" t="s">
        <v>441</v>
      </c>
    </row>
    <row r="184" spans="5:15" x14ac:dyDescent="0.25">
      <c r="E184" s="74" t="s">
        <v>132</v>
      </c>
      <c r="O184" t="s">
        <v>441</v>
      </c>
    </row>
    <row r="185" spans="5:15" x14ac:dyDescent="0.25">
      <c r="E185" s="56" t="s">
        <v>133</v>
      </c>
      <c r="F185" s="56">
        <v>2.9711999999999999E-2</v>
      </c>
      <c r="G185" s="56" t="s">
        <v>125</v>
      </c>
      <c r="O185" t="s">
        <v>441</v>
      </c>
    </row>
    <row r="186" spans="5:15" x14ac:dyDescent="0.25">
      <c r="E186" s="74" t="s">
        <v>134</v>
      </c>
      <c r="O186" t="s">
        <v>441</v>
      </c>
    </row>
    <row r="187" spans="5:15" x14ac:dyDescent="0.25">
      <c r="E187" s="56" t="s">
        <v>135</v>
      </c>
      <c r="F187" s="56">
        <v>1.1396E-2</v>
      </c>
      <c r="G187" s="56" t="s">
        <v>125</v>
      </c>
      <c r="O187" t="s">
        <v>441</v>
      </c>
    </row>
    <row r="188" spans="5:15" x14ac:dyDescent="0.25">
      <c r="E188" s="74" t="s">
        <v>136</v>
      </c>
      <c r="O188" t="s">
        <v>441</v>
      </c>
    </row>
    <row r="189" spans="5:15" ht="30" x14ac:dyDescent="0.25">
      <c r="E189" s="56" t="s">
        <v>137</v>
      </c>
      <c r="F189" s="56">
        <v>294.56</v>
      </c>
      <c r="G189" s="56" t="s">
        <v>125</v>
      </c>
      <c r="O189" t="s">
        <v>441</v>
      </c>
    </row>
    <row r="190" spans="5:15" x14ac:dyDescent="0.25">
      <c r="E190" s="74" t="s">
        <v>138</v>
      </c>
      <c r="O190" t="s">
        <v>441</v>
      </c>
    </row>
    <row r="191" spans="5:15" x14ac:dyDescent="0.25">
      <c r="E191" s="56" t="s">
        <v>139</v>
      </c>
      <c r="F191" s="56">
        <v>20.78</v>
      </c>
      <c r="G191" s="56" t="s">
        <v>125</v>
      </c>
      <c r="O191" t="s">
        <v>441</v>
      </c>
    </row>
    <row r="192" spans="5:15" x14ac:dyDescent="0.25">
      <c r="O192" t="s">
        <v>441</v>
      </c>
    </row>
    <row r="193" spans="5:17" x14ac:dyDescent="0.25">
      <c r="E193" t="s">
        <v>247</v>
      </c>
      <c r="F193" t="s">
        <v>248</v>
      </c>
      <c r="G193" t="s">
        <v>249</v>
      </c>
      <c r="H193" t="s">
        <v>250</v>
      </c>
      <c r="I193" t="s">
        <v>251</v>
      </c>
      <c r="J193" t="s">
        <v>252</v>
      </c>
      <c r="K193" t="s">
        <v>253</v>
      </c>
      <c r="L193" t="s">
        <v>254</v>
      </c>
      <c r="M193" t="s">
        <v>255</v>
      </c>
      <c r="N193" t="s">
        <v>25</v>
      </c>
      <c r="O193" t="s">
        <v>441</v>
      </c>
    </row>
    <row r="194" spans="5:17" x14ac:dyDescent="0.25">
      <c r="E194" t="s">
        <v>521</v>
      </c>
      <c r="F194" t="s">
        <v>348</v>
      </c>
      <c r="G194">
        <v>0.26661000000000001</v>
      </c>
      <c r="H194" t="s">
        <v>86</v>
      </c>
      <c r="J194" t="s">
        <v>522</v>
      </c>
      <c r="L194" t="s">
        <v>523</v>
      </c>
      <c r="M194" t="s">
        <v>524</v>
      </c>
      <c r="N194" t="s">
        <v>525</v>
      </c>
      <c r="O194" t="s">
        <v>441</v>
      </c>
    </row>
    <row r="195" spans="5:17" x14ac:dyDescent="0.25">
      <c r="E195" t="s">
        <v>526</v>
      </c>
      <c r="F195" t="s">
        <v>527</v>
      </c>
      <c r="G195">
        <v>0.34204000000000001</v>
      </c>
      <c r="H195" t="s">
        <v>86</v>
      </c>
      <c r="J195" t="s">
        <v>528</v>
      </c>
      <c r="L195" t="s">
        <v>529</v>
      </c>
      <c r="M195" t="s">
        <v>524</v>
      </c>
      <c r="N195" t="s">
        <v>530</v>
      </c>
      <c r="O195">
        <f>SUM(G196:G202)</f>
        <v>19.295000000000012</v>
      </c>
      <c r="P195" t="s">
        <v>87</v>
      </c>
      <c r="Q195" t="s">
        <v>295</v>
      </c>
    </row>
    <row r="196" spans="5:17" x14ac:dyDescent="0.25">
      <c r="E196" t="s">
        <v>295</v>
      </c>
      <c r="F196" t="s">
        <v>296</v>
      </c>
      <c r="G196">
        <v>0.79043944914685604</v>
      </c>
      <c r="H196" t="s">
        <v>87</v>
      </c>
      <c r="J196" t="s">
        <v>531</v>
      </c>
      <c r="L196" t="s">
        <v>309</v>
      </c>
      <c r="M196" t="s">
        <v>524</v>
      </c>
      <c r="N196" t="s">
        <v>532</v>
      </c>
      <c r="O196" t="s">
        <v>441</v>
      </c>
    </row>
    <row r="197" spans="5:17" x14ac:dyDescent="0.25">
      <c r="E197" t="s">
        <v>295</v>
      </c>
      <c r="F197" t="s">
        <v>296</v>
      </c>
      <c r="G197">
        <v>11.4587495724496</v>
      </c>
      <c r="H197" t="s">
        <v>87</v>
      </c>
      <c r="J197" t="s">
        <v>533</v>
      </c>
      <c r="L197" t="s">
        <v>331</v>
      </c>
      <c r="M197" t="s">
        <v>524</v>
      </c>
      <c r="N197" t="s">
        <v>532</v>
      </c>
      <c r="O197" t="s">
        <v>441</v>
      </c>
    </row>
    <row r="198" spans="5:17" x14ac:dyDescent="0.25">
      <c r="E198" t="s">
        <v>295</v>
      </c>
      <c r="F198" t="s">
        <v>296</v>
      </c>
      <c r="G198">
        <v>4.7172661539569699E-2</v>
      </c>
      <c r="H198" t="s">
        <v>87</v>
      </c>
      <c r="J198" t="s">
        <v>534</v>
      </c>
      <c r="L198" t="s">
        <v>329</v>
      </c>
      <c r="M198" t="s">
        <v>524</v>
      </c>
      <c r="N198" t="s">
        <v>532</v>
      </c>
      <c r="O198" t="s">
        <v>441</v>
      </c>
    </row>
    <row r="199" spans="5:17" x14ac:dyDescent="0.25">
      <c r="E199" t="s">
        <v>295</v>
      </c>
      <c r="F199" t="s">
        <v>296</v>
      </c>
      <c r="G199">
        <v>1.6072746244367</v>
      </c>
      <c r="H199" t="s">
        <v>87</v>
      </c>
      <c r="J199" t="s">
        <v>535</v>
      </c>
      <c r="L199" t="s">
        <v>313</v>
      </c>
      <c r="M199" t="s">
        <v>524</v>
      </c>
      <c r="N199" t="s">
        <v>532</v>
      </c>
      <c r="O199" t="s">
        <v>441</v>
      </c>
    </row>
    <row r="200" spans="5:17" x14ac:dyDescent="0.25">
      <c r="E200" t="s">
        <v>295</v>
      </c>
      <c r="F200" t="s">
        <v>296</v>
      </c>
      <c r="G200">
        <v>0.37872772043899999</v>
      </c>
      <c r="H200" t="s">
        <v>87</v>
      </c>
      <c r="J200" t="s">
        <v>536</v>
      </c>
      <c r="L200" t="s">
        <v>537</v>
      </c>
      <c r="M200" t="s">
        <v>524</v>
      </c>
      <c r="N200" t="s">
        <v>532</v>
      </c>
      <c r="O200" t="s">
        <v>441</v>
      </c>
    </row>
    <row r="201" spans="5:17" x14ac:dyDescent="0.25">
      <c r="E201" t="s">
        <v>295</v>
      </c>
      <c r="F201" t="s">
        <v>296</v>
      </c>
      <c r="G201">
        <v>0.24751054754208701</v>
      </c>
      <c r="H201" t="s">
        <v>87</v>
      </c>
      <c r="J201" t="s">
        <v>538</v>
      </c>
      <c r="L201" t="s">
        <v>317</v>
      </c>
      <c r="M201" t="s">
        <v>524</v>
      </c>
      <c r="N201" t="s">
        <v>532</v>
      </c>
      <c r="O201" t="s">
        <v>441</v>
      </c>
    </row>
    <row r="202" spans="5:17" x14ac:dyDescent="0.25">
      <c r="E202" t="s">
        <v>295</v>
      </c>
      <c r="F202" t="s">
        <v>296</v>
      </c>
      <c r="G202">
        <v>4.7651254244462002</v>
      </c>
      <c r="H202" t="s">
        <v>87</v>
      </c>
      <c r="J202" t="s">
        <v>539</v>
      </c>
      <c r="L202" t="s">
        <v>540</v>
      </c>
      <c r="M202" t="s">
        <v>524</v>
      </c>
      <c r="N202" t="s">
        <v>532</v>
      </c>
      <c r="O202" t="s">
        <v>441</v>
      </c>
    </row>
    <row r="203" spans="5:17" x14ac:dyDescent="0.25">
      <c r="E203" t="s">
        <v>541</v>
      </c>
      <c r="F203" t="s">
        <v>348</v>
      </c>
      <c r="G203" s="77">
        <v>1.1943E-4</v>
      </c>
      <c r="H203" t="s">
        <v>86</v>
      </c>
      <c r="J203" t="s">
        <v>542</v>
      </c>
      <c r="L203" t="s">
        <v>543</v>
      </c>
      <c r="M203" t="s">
        <v>524</v>
      </c>
      <c r="N203" t="s">
        <v>544</v>
      </c>
      <c r="O203" t="s">
        <v>441</v>
      </c>
    </row>
    <row r="204" spans="5:17" x14ac:dyDescent="0.25">
      <c r="E204" t="s">
        <v>545</v>
      </c>
      <c r="F204" t="s">
        <v>348</v>
      </c>
      <c r="G204">
        <v>4.6746999999999997E-2</v>
      </c>
      <c r="H204" t="s">
        <v>86</v>
      </c>
      <c r="J204" t="s">
        <v>546</v>
      </c>
      <c r="L204" t="s">
        <v>547</v>
      </c>
      <c r="M204" t="s">
        <v>524</v>
      </c>
      <c r="N204" t="s">
        <v>544</v>
      </c>
      <c r="O204" t="s">
        <v>441</v>
      </c>
    </row>
    <row r="205" spans="5:17" x14ac:dyDescent="0.25">
      <c r="E205" t="s">
        <v>548</v>
      </c>
      <c r="F205" t="s">
        <v>348</v>
      </c>
      <c r="G205">
        <v>0.165944708</v>
      </c>
      <c r="H205" t="s">
        <v>86</v>
      </c>
      <c r="J205" t="s">
        <v>549</v>
      </c>
      <c r="L205" t="s">
        <v>550</v>
      </c>
      <c r="M205" t="s">
        <v>524</v>
      </c>
      <c r="N205" t="s">
        <v>551</v>
      </c>
      <c r="O205" t="s">
        <v>441</v>
      </c>
    </row>
    <row r="206" spans="5:17" x14ac:dyDescent="0.25">
      <c r="E206" t="s">
        <v>511</v>
      </c>
      <c r="F206" t="s">
        <v>348</v>
      </c>
      <c r="G206">
        <v>0.97425757239999999</v>
      </c>
      <c r="H206" t="s">
        <v>86</v>
      </c>
      <c r="J206" t="s">
        <v>552</v>
      </c>
      <c r="L206" t="s">
        <v>553</v>
      </c>
      <c r="M206" t="s">
        <v>524</v>
      </c>
      <c r="N206" t="s">
        <v>551</v>
      </c>
      <c r="O206" t="s">
        <v>441</v>
      </c>
    </row>
    <row r="207" spans="5:17" x14ac:dyDescent="0.25">
      <c r="E207" t="s">
        <v>358</v>
      </c>
      <c r="F207" t="s">
        <v>359</v>
      </c>
      <c r="G207" s="77">
        <v>9.9999999999999994E-12</v>
      </c>
      <c r="H207" t="s">
        <v>360</v>
      </c>
      <c r="J207" t="s">
        <v>361</v>
      </c>
      <c r="L207" t="s">
        <v>362</v>
      </c>
      <c r="M207" t="s">
        <v>363</v>
      </c>
      <c r="N207" t="s">
        <v>554</v>
      </c>
      <c r="O207" t="s">
        <v>441</v>
      </c>
    </row>
    <row r="208" spans="5:17" x14ac:dyDescent="0.25">
      <c r="E208" t="s">
        <v>555</v>
      </c>
      <c r="F208" t="s">
        <v>556</v>
      </c>
      <c r="G208">
        <v>5</v>
      </c>
      <c r="H208" t="s">
        <v>557</v>
      </c>
      <c r="J208" t="s">
        <v>558</v>
      </c>
      <c r="M208" t="s">
        <v>351</v>
      </c>
      <c r="N208" t="s">
        <v>559</v>
      </c>
      <c r="O208" t="s">
        <v>441</v>
      </c>
    </row>
    <row r="209" spans="5:15" x14ac:dyDescent="0.25">
      <c r="O209" t="s">
        <v>441</v>
      </c>
    </row>
    <row r="210" spans="5:15" x14ac:dyDescent="0.25">
      <c r="E210" t="s">
        <v>247</v>
      </c>
      <c r="F210" t="s">
        <v>248</v>
      </c>
      <c r="G210" t="s">
        <v>249</v>
      </c>
      <c r="H210" t="s">
        <v>250</v>
      </c>
      <c r="I210" t="s">
        <v>251</v>
      </c>
      <c r="J210" t="s">
        <v>252</v>
      </c>
      <c r="K210" t="s">
        <v>278</v>
      </c>
      <c r="L210" t="s">
        <v>254</v>
      </c>
      <c r="M210" t="s">
        <v>255</v>
      </c>
      <c r="N210" t="s">
        <v>25</v>
      </c>
      <c r="O210" t="s">
        <v>441</v>
      </c>
    </row>
    <row r="211" spans="5:15" x14ac:dyDescent="0.25">
      <c r="E211" t="s">
        <v>560</v>
      </c>
      <c r="F211" t="s">
        <v>348</v>
      </c>
      <c r="G211">
        <v>1</v>
      </c>
      <c r="H211" t="s">
        <v>86</v>
      </c>
      <c r="I211" t="s">
        <v>561</v>
      </c>
      <c r="J211" t="s">
        <v>281</v>
      </c>
      <c r="N211" t="s">
        <v>562</v>
      </c>
      <c r="O211" t="s">
        <v>441</v>
      </c>
    </row>
    <row r="212" spans="5:15" x14ac:dyDescent="0.25">
      <c r="E212" t="s">
        <v>563</v>
      </c>
      <c r="F212" t="s">
        <v>564</v>
      </c>
      <c r="G212">
        <v>1.9375</v>
      </c>
      <c r="H212" t="s">
        <v>557</v>
      </c>
      <c r="J212" t="s">
        <v>565</v>
      </c>
      <c r="M212" t="s">
        <v>288</v>
      </c>
      <c r="N212" t="s">
        <v>566</v>
      </c>
      <c r="O212" t="s">
        <v>441</v>
      </c>
    </row>
    <row r="213" spans="5:15" x14ac:dyDescent="0.25">
      <c r="E213" t="s">
        <v>563</v>
      </c>
      <c r="F213" t="s">
        <v>567</v>
      </c>
      <c r="G213">
        <v>3.0625</v>
      </c>
      <c r="H213" t="s">
        <v>557</v>
      </c>
      <c r="J213" t="s">
        <v>568</v>
      </c>
      <c r="M213" t="s">
        <v>288</v>
      </c>
      <c r="N213" t="s">
        <v>566</v>
      </c>
      <c r="O213" t="s">
        <v>441</v>
      </c>
    </row>
    <row r="214" spans="5:15" x14ac:dyDescent="0.25">
      <c r="O214" t="s">
        <v>441</v>
      </c>
    </row>
    <row r="215" spans="5:15" x14ac:dyDescent="0.25">
      <c r="O215" t="s">
        <v>441</v>
      </c>
    </row>
    <row r="216" spans="5:15" x14ac:dyDescent="0.25">
      <c r="E216" s="73" t="s">
        <v>569</v>
      </c>
      <c r="O216" t="s">
        <v>441</v>
      </c>
    </row>
    <row r="217" spans="5:15" x14ac:dyDescent="0.25">
      <c r="E217" s="217" t="s">
        <v>140</v>
      </c>
      <c r="F217" s="217"/>
      <c r="G217" s="217"/>
      <c r="O217" t="s">
        <v>441</v>
      </c>
    </row>
    <row r="218" spans="5:15" x14ac:dyDescent="0.25">
      <c r="E218" s="74" t="s">
        <v>123</v>
      </c>
      <c r="O218" t="s">
        <v>441</v>
      </c>
    </row>
    <row r="219" spans="5:15" x14ac:dyDescent="0.25">
      <c r="E219" s="56" t="s">
        <v>124</v>
      </c>
      <c r="F219" s="56">
        <v>55.470999999999997</v>
      </c>
      <c r="G219" s="56" t="s">
        <v>125</v>
      </c>
      <c r="O219" t="s">
        <v>441</v>
      </c>
    </row>
    <row r="220" spans="5:15" x14ac:dyDescent="0.25">
      <c r="E220" s="74" t="s">
        <v>126</v>
      </c>
      <c r="O220" t="s">
        <v>441</v>
      </c>
    </row>
    <row r="221" spans="5:15" x14ac:dyDescent="0.25">
      <c r="E221" s="56" t="s">
        <v>127</v>
      </c>
      <c r="F221" s="56">
        <v>1639.7</v>
      </c>
      <c r="G221" s="56" t="s">
        <v>125</v>
      </c>
      <c r="O221" t="s">
        <v>441</v>
      </c>
    </row>
    <row r="222" spans="5:15" x14ac:dyDescent="0.25">
      <c r="E222" s="74" t="s">
        <v>128</v>
      </c>
      <c r="O222" t="s">
        <v>441</v>
      </c>
    </row>
    <row r="223" spans="5:15" x14ac:dyDescent="0.25">
      <c r="E223" s="56" t="s">
        <v>129</v>
      </c>
      <c r="F223" s="56">
        <v>3.1865999999999999</v>
      </c>
      <c r="G223" s="56" t="s">
        <v>125</v>
      </c>
      <c r="O223" t="s">
        <v>441</v>
      </c>
    </row>
    <row r="224" spans="5:15" x14ac:dyDescent="0.25">
      <c r="E224" s="74" t="s">
        <v>130</v>
      </c>
      <c r="O224" t="s">
        <v>441</v>
      </c>
    </row>
    <row r="225" spans="5:15" x14ac:dyDescent="0.25">
      <c r="E225" s="56" t="s">
        <v>131</v>
      </c>
      <c r="F225" s="56">
        <v>202.05</v>
      </c>
      <c r="G225" s="56" t="s">
        <v>125</v>
      </c>
      <c r="O225" t="s">
        <v>441</v>
      </c>
    </row>
    <row r="226" spans="5:15" x14ac:dyDescent="0.25">
      <c r="E226" s="74" t="s">
        <v>132</v>
      </c>
      <c r="O226" t="s">
        <v>441</v>
      </c>
    </row>
    <row r="227" spans="5:15" x14ac:dyDescent="0.25">
      <c r="E227" s="56" t="s">
        <v>133</v>
      </c>
      <c r="F227" s="56">
        <v>6.1906000000000003E-2</v>
      </c>
      <c r="G227" s="56" t="s">
        <v>125</v>
      </c>
      <c r="O227" t="s">
        <v>441</v>
      </c>
    </row>
    <row r="228" spans="5:15" x14ac:dyDescent="0.25">
      <c r="E228" s="74" t="s">
        <v>134</v>
      </c>
      <c r="O228" t="s">
        <v>441</v>
      </c>
    </row>
    <row r="229" spans="5:15" x14ac:dyDescent="0.25">
      <c r="E229" s="56" t="s">
        <v>135</v>
      </c>
      <c r="F229" s="56">
        <v>2.7744999999999999E-2</v>
      </c>
      <c r="G229" s="56" t="s">
        <v>125</v>
      </c>
      <c r="O229" t="s">
        <v>441</v>
      </c>
    </row>
    <row r="230" spans="5:15" x14ac:dyDescent="0.25">
      <c r="E230" s="74" t="s">
        <v>136</v>
      </c>
      <c r="O230" t="s">
        <v>441</v>
      </c>
    </row>
    <row r="231" spans="5:15" ht="30" x14ac:dyDescent="0.25">
      <c r="E231" s="56" t="s">
        <v>137</v>
      </c>
      <c r="F231" s="56">
        <v>361.57</v>
      </c>
      <c r="G231" s="56" t="s">
        <v>125</v>
      </c>
      <c r="O231" t="s">
        <v>441</v>
      </c>
    </row>
    <row r="232" spans="5:15" x14ac:dyDescent="0.25">
      <c r="E232" s="74" t="s">
        <v>138</v>
      </c>
      <c r="O232" t="s">
        <v>441</v>
      </c>
    </row>
    <row r="233" spans="5:15" x14ac:dyDescent="0.25">
      <c r="E233" s="56" t="s">
        <v>139</v>
      </c>
      <c r="F233" s="56">
        <v>30.843</v>
      </c>
      <c r="G233" s="56" t="s">
        <v>125</v>
      </c>
      <c r="O233" t="s">
        <v>441</v>
      </c>
    </row>
    <row r="234" spans="5:15" x14ac:dyDescent="0.25">
      <c r="O234" t="s">
        <v>441</v>
      </c>
    </row>
    <row r="235" spans="5:15" x14ac:dyDescent="0.25">
      <c r="E235" t="s">
        <v>247</v>
      </c>
      <c r="F235" t="s">
        <v>248</v>
      </c>
      <c r="G235" t="s">
        <v>249</v>
      </c>
      <c r="H235" t="s">
        <v>250</v>
      </c>
      <c r="I235" t="s">
        <v>251</v>
      </c>
      <c r="J235" t="s">
        <v>252</v>
      </c>
      <c r="K235" t="s">
        <v>253</v>
      </c>
      <c r="L235" t="s">
        <v>254</v>
      </c>
      <c r="M235" t="s">
        <v>255</v>
      </c>
      <c r="N235" t="s">
        <v>25</v>
      </c>
      <c r="O235" t="s">
        <v>441</v>
      </c>
    </row>
    <row r="236" spans="5:15" x14ac:dyDescent="0.25">
      <c r="E236" t="s">
        <v>570</v>
      </c>
      <c r="F236" t="s">
        <v>348</v>
      </c>
      <c r="G236">
        <v>3.9E-2</v>
      </c>
      <c r="H236" t="s">
        <v>86</v>
      </c>
      <c r="J236" t="s">
        <v>571</v>
      </c>
      <c r="L236" t="s">
        <v>572</v>
      </c>
      <c r="M236" t="s">
        <v>524</v>
      </c>
      <c r="N236" t="s">
        <v>573</v>
      </c>
      <c r="O236" t="s">
        <v>441</v>
      </c>
    </row>
    <row r="237" spans="5:15" x14ac:dyDescent="0.25">
      <c r="E237" t="s">
        <v>574</v>
      </c>
      <c r="F237" t="s">
        <v>575</v>
      </c>
      <c r="G237">
        <v>2E-3</v>
      </c>
      <c r="H237" t="s">
        <v>86</v>
      </c>
      <c r="J237" t="s">
        <v>576</v>
      </c>
      <c r="L237" t="s">
        <v>577</v>
      </c>
      <c r="M237" t="s">
        <v>524</v>
      </c>
      <c r="N237" t="s">
        <v>578</v>
      </c>
      <c r="O237" t="s">
        <v>441</v>
      </c>
    </row>
    <row r="238" spans="5:15" x14ac:dyDescent="0.25">
      <c r="E238" t="s">
        <v>579</v>
      </c>
      <c r="F238" t="s">
        <v>580</v>
      </c>
      <c r="G238">
        <v>0.24</v>
      </c>
      <c r="H238" t="s">
        <v>86</v>
      </c>
      <c r="J238" t="s">
        <v>581</v>
      </c>
      <c r="L238" t="s">
        <v>582</v>
      </c>
      <c r="M238" t="s">
        <v>524</v>
      </c>
      <c r="N238" t="s">
        <v>583</v>
      </c>
      <c r="O238" t="s">
        <v>441</v>
      </c>
    </row>
    <row r="239" spans="5:15" x14ac:dyDescent="0.25">
      <c r="E239" t="s">
        <v>584</v>
      </c>
      <c r="F239" t="s">
        <v>585</v>
      </c>
      <c r="G239">
        <v>7.45E-3</v>
      </c>
      <c r="H239" t="s">
        <v>86</v>
      </c>
      <c r="J239" t="s">
        <v>586</v>
      </c>
      <c r="L239" t="s">
        <v>587</v>
      </c>
      <c r="M239" t="s">
        <v>524</v>
      </c>
      <c r="N239" t="s">
        <v>588</v>
      </c>
      <c r="O239" t="s">
        <v>441</v>
      </c>
    </row>
    <row r="240" spans="5:15" x14ac:dyDescent="0.25">
      <c r="E240" t="s">
        <v>589</v>
      </c>
      <c r="F240" t="s">
        <v>348</v>
      </c>
      <c r="G240">
        <v>0.3</v>
      </c>
      <c r="H240" t="s">
        <v>86</v>
      </c>
      <c r="J240" t="s">
        <v>590</v>
      </c>
      <c r="L240" t="s">
        <v>591</v>
      </c>
      <c r="M240" t="s">
        <v>524</v>
      </c>
      <c r="N240" t="s">
        <v>573</v>
      </c>
      <c r="O240" t="s">
        <v>441</v>
      </c>
    </row>
    <row r="241" spans="5:17" x14ac:dyDescent="0.25">
      <c r="E241" t="s">
        <v>295</v>
      </c>
      <c r="F241" t="s">
        <v>296</v>
      </c>
      <c r="G241">
        <v>0.324227274473876</v>
      </c>
      <c r="H241" t="s">
        <v>87</v>
      </c>
      <c r="J241" t="s">
        <v>592</v>
      </c>
      <c r="L241" t="s">
        <v>309</v>
      </c>
      <c r="M241" t="s">
        <v>351</v>
      </c>
      <c r="N241" t="s">
        <v>593</v>
      </c>
      <c r="O241">
        <f>SUM(G241:G246)</f>
        <v>8</v>
      </c>
      <c r="P241" t="s">
        <v>87</v>
      </c>
      <c r="Q241" t="s">
        <v>295</v>
      </c>
    </row>
    <row r="242" spans="5:17" x14ac:dyDescent="0.25">
      <c r="E242" t="s">
        <v>295</v>
      </c>
      <c r="F242" t="s">
        <v>296</v>
      </c>
      <c r="G242">
        <v>0.65928170889572402</v>
      </c>
      <c r="H242" t="s">
        <v>87</v>
      </c>
      <c r="J242" t="s">
        <v>594</v>
      </c>
      <c r="L242" t="s">
        <v>313</v>
      </c>
      <c r="M242" t="s">
        <v>351</v>
      </c>
      <c r="N242" t="s">
        <v>593</v>
      </c>
      <c r="O242" t="s">
        <v>441</v>
      </c>
    </row>
    <row r="243" spans="5:17" x14ac:dyDescent="0.25">
      <c r="E243" t="s">
        <v>295</v>
      </c>
      <c r="F243" t="s">
        <v>296</v>
      </c>
      <c r="G243">
        <v>2.1953962691695099</v>
      </c>
      <c r="H243" t="s">
        <v>87</v>
      </c>
      <c r="J243" t="s">
        <v>595</v>
      </c>
      <c r="L243" t="s">
        <v>315</v>
      </c>
      <c r="M243" t="s">
        <v>351</v>
      </c>
      <c r="N243" t="s">
        <v>593</v>
      </c>
      <c r="O243" t="s">
        <v>441</v>
      </c>
    </row>
    <row r="244" spans="5:17" x14ac:dyDescent="0.25">
      <c r="E244" t="s">
        <v>295</v>
      </c>
      <c r="F244" t="s">
        <v>296</v>
      </c>
      <c r="G244">
        <v>4.7002197913628798</v>
      </c>
      <c r="H244" t="s">
        <v>87</v>
      </c>
      <c r="J244" t="s">
        <v>596</v>
      </c>
      <c r="L244" t="s">
        <v>331</v>
      </c>
      <c r="M244" t="s">
        <v>351</v>
      </c>
      <c r="N244" t="s">
        <v>593</v>
      </c>
      <c r="O244" t="s">
        <v>441</v>
      </c>
    </row>
    <row r="245" spans="5:17" x14ac:dyDescent="0.25">
      <c r="E245" t="s">
        <v>295</v>
      </c>
      <c r="F245" t="s">
        <v>296</v>
      </c>
      <c r="G245">
        <v>0.10152538606179599</v>
      </c>
      <c r="H245" t="s">
        <v>87</v>
      </c>
      <c r="J245" t="s">
        <v>597</v>
      </c>
      <c r="L245" t="s">
        <v>317</v>
      </c>
      <c r="M245" t="s">
        <v>351</v>
      </c>
      <c r="N245" t="s">
        <v>593</v>
      </c>
      <c r="O245" t="s">
        <v>441</v>
      </c>
    </row>
    <row r="246" spans="5:17" x14ac:dyDescent="0.25">
      <c r="E246" t="s">
        <v>295</v>
      </c>
      <c r="F246" t="s">
        <v>296</v>
      </c>
      <c r="G246">
        <v>1.9349570036213799E-2</v>
      </c>
      <c r="H246" t="s">
        <v>87</v>
      </c>
      <c r="J246" t="s">
        <v>598</v>
      </c>
      <c r="L246" t="s">
        <v>329</v>
      </c>
      <c r="M246" t="s">
        <v>351</v>
      </c>
      <c r="N246" t="s">
        <v>593</v>
      </c>
      <c r="O246" t="s">
        <v>441</v>
      </c>
    </row>
    <row r="247" spans="5:17" x14ac:dyDescent="0.25">
      <c r="E247" t="s">
        <v>599</v>
      </c>
      <c r="F247" t="s">
        <v>600</v>
      </c>
      <c r="G247">
        <v>0.01</v>
      </c>
      <c r="H247" t="s">
        <v>86</v>
      </c>
      <c r="J247" t="s">
        <v>601</v>
      </c>
      <c r="L247" t="s">
        <v>602</v>
      </c>
      <c r="M247" t="s">
        <v>288</v>
      </c>
      <c r="N247" t="s">
        <v>603</v>
      </c>
      <c r="O247" t="s">
        <v>441</v>
      </c>
    </row>
    <row r="248" spans="5:17" x14ac:dyDescent="0.25">
      <c r="E248" t="s">
        <v>467</v>
      </c>
      <c r="F248" t="s">
        <v>296</v>
      </c>
      <c r="G248">
        <v>3.5412502238616201</v>
      </c>
      <c r="H248" t="s">
        <v>92</v>
      </c>
      <c r="J248" t="s">
        <v>604</v>
      </c>
      <c r="L248" t="s">
        <v>469</v>
      </c>
      <c r="M248" t="s">
        <v>524</v>
      </c>
      <c r="N248" t="s">
        <v>573</v>
      </c>
      <c r="O248">
        <f>SUM(G248:G249)</f>
        <v>3.6000000000000014</v>
      </c>
      <c r="P248" t="s">
        <v>92</v>
      </c>
      <c r="Q248" t="s">
        <v>277</v>
      </c>
    </row>
    <row r="249" spans="5:17" x14ac:dyDescent="0.25">
      <c r="E249" t="s">
        <v>467</v>
      </c>
      <c r="F249" t="s">
        <v>296</v>
      </c>
      <c r="G249">
        <v>5.8749776138381497E-2</v>
      </c>
      <c r="H249" t="s">
        <v>92</v>
      </c>
      <c r="J249" t="s">
        <v>605</v>
      </c>
      <c r="L249" t="s">
        <v>472</v>
      </c>
      <c r="M249" t="s">
        <v>524</v>
      </c>
      <c r="N249" t="s">
        <v>573</v>
      </c>
      <c r="O249" t="s">
        <v>441</v>
      </c>
    </row>
    <row r="250" spans="5:17" x14ac:dyDescent="0.25">
      <c r="E250" t="s">
        <v>473</v>
      </c>
      <c r="F250" t="s">
        <v>348</v>
      </c>
      <c r="G250">
        <v>2.7000000000000001E-3</v>
      </c>
      <c r="H250" t="s">
        <v>86</v>
      </c>
      <c r="J250" t="s">
        <v>606</v>
      </c>
      <c r="L250" t="s">
        <v>475</v>
      </c>
      <c r="M250" t="s">
        <v>524</v>
      </c>
      <c r="N250" t="s">
        <v>583</v>
      </c>
      <c r="O250" t="s">
        <v>441</v>
      </c>
    </row>
    <row r="251" spans="5:17" x14ac:dyDescent="0.25">
      <c r="E251" t="s">
        <v>607</v>
      </c>
      <c r="F251" t="s">
        <v>608</v>
      </c>
      <c r="G251">
        <v>0.1</v>
      </c>
      <c r="H251" t="s">
        <v>86</v>
      </c>
      <c r="J251" t="s">
        <v>609</v>
      </c>
      <c r="L251" t="s">
        <v>610</v>
      </c>
      <c r="M251" t="s">
        <v>611</v>
      </c>
      <c r="N251" t="s">
        <v>573</v>
      </c>
      <c r="O251" t="s">
        <v>441</v>
      </c>
    </row>
    <row r="252" spans="5:17" x14ac:dyDescent="0.25">
      <c r="E252" t="s">
        <v>612</v>
      </c>
      <c r="F252" t="s">
        <v>613</v>
      </c>
      <c r="G252">
        <v>0.19</v>
      </c>
      <c r="H252" t="s">
        <v>86</v>
      </c>
      <c r="J252" t="s">
        <v>614</v>
      </c>
      <c r="L252" t="s">
        <v>615</v>
      </c>
      <c r="M252" t="s">
        <v>351</v>
      </c>
      <c r="N252" t="s">
        <v>616</v>
      </c>
      <c r="O252" t="s">
        <v>441</v>
      </c>
    </row>
    <row r="253" spans="5:17" x14ac:dyDescent="0.25">
      <c r="E253" t="s">
        <v>617</v>
      </c>
      <c r="F253" t="s">
        <v>618</v>
      </c>
      <c r="G253">
        <v>0.2</v>
      </c>
      <c r="H253" t="s">
        <v>86</v>
      </c>
      <c r="J253" t="s">
        <v>619</v>
      </c>
      <c r="L253" t="s">
        <v>620</v>
      </c>
      <c r="M253" t="s">
        <v>611</v>
      </c>
      <c r="N253" t="s">
        <v>621</v>
      </c>
      <c r="O253" t="s">
        <v>441</v>
      </c>
    </row>
    <row r="254" spans="5:17" x14ac:dyDescent="0.25">
      <c r="E254" t="s">
        <v>622</v>
      </c>
      <c r="F254" t="s">
        <v>623</v>
      </c>
      <c r="G254">
        <v>2.63</v>
      </c>
      <c r="H254" t="s">
        <v>86</v>
      </c>
      <c r="J254" t="s">
        <v>624</v>
      </c>
      <c r="L254" t="s">
        <v>625</v>
      </c>
      <c r="M254" t="s">
        <v>524</v>
      </c>
      <c r="N254" t="s">
        <v>573</v>
      </c>
      <c r="O254" t="s">
        <v>441</v>
      </c>
    </row>
    <row r="255" spans="5:17" x14ac:dyDescent="0.25">
      <c r="E255" t="s">
        <v>560</v>
      </c>
      <c r="F255" t="s">
        <v>348</v>
      </c>
      <c r="G255">
        <v>1.01314914285714E-2</v>
      </c>
      <c r="H255" t="s">
        <v>86</v>
      </c>
      <c r="J255" t="s">
        <v>626</v>
      </c>
      <c r="L255" t="s">
        <v>627</v>
      </c>
      <c r="M255" t="s">
        <v>524</v>
      </c>
      <c r="N255" t="s">
        <v>573</v>
      </c>
      <c r="O255" t="s">
        <v>441</v>
      </c>
    </row>
    <row r="256" spans="5:17" x14ac:dyDescent="0.25">
      <c r="E256" t="s">
        <v>560</v>
      </c>
      <c r="F256" t="s">
        <v>348</v>
      </c>
      <c r="G256">
        <v>1.1300685085714299</v>
      </c>
      <c r="H256" t="s">
        <v>86</v>
      </c>
      <c r="J256" t="s">
        <v>628</v>
      </c>
      <c r="L256" t="s">
        <v>629</v>
      </c>
      <c r="M256" t="s">
        <v>524</v>
      </c>
      <c r="N256" t="s">
        <v>573</v>
      </c>
      <c r="O256" t="s">
        <v>441</v>
      </c>
    </row>
    <row r="257" spans="5:17" x14ac:dyDescent="0.25">
      <c r="E257" t="s">
        <v>486</v>
      </c>
      <c r="F257" t="s">
        <v>348</v>
      </c>
      <c r="G257">
        <v>1.4999999999999999E-2</v>
      </c>
      <c r="H257" t="s">
        <v>86</v>
      </c>
      <c r="J257" t="s">
        <v>630</v>
      </c>
      <c r="L257" t="s">
        <v>488</v>
      </c>
      <c r="M257" t="s">
        <v>524</v>
      </c>
      <c r="N257" t="s">
        <v>583</v>
      </c>
      <c r="O257" t="s">
        <v>441</v>
      </c>
    </row>
    <row r="258" spans="5:17" x14ac:dyDescent="0.25">
      <c r="E258" t="s">
        <v>631</v>
      </c>
      <c r="F258" t="s">
        <v>632</v>
      </c>
      <c r="G258">
        <v>1.4825999999999999</v>
      </c>
      <c r="H258" t="s">
        <v>86</v>
      </c>
      <c r="J258" t="s">
        <v>633</v>
      </c>
      <c r="L258" t="s">
        <v>634</v>
      </c>
      <c r="M258" t="s">
        <v>524</v>
      </c>
      <c r="N258" t="s">
        <v>573</v>
      </c>
      <c r="O258" t="s">
        <v>441</v>
      </c>
    </row>
    <row r="259" spans="5:17" x14ac:dyDescent="0.25">
      <c r="E259" t="s">
        <v>635</v>
      </c>
      <c r="F259" t="s">
        <v>636</v>
      </c>
      <c r="G259">
        <v>5.3614129448556003E-3</v>
      </c>
      <c r="H259" t="s">
        <v>86</v>
      </c>
      <c r="J259" t="s">
        <v>637</v>
      </c>
      <c r="L259" t="s">
        <v>638</v>
      </c>
      <c r="M259" t="s">
        <v>524</v>
      </c>
      <c r="N259" t="s">
        <v>573</v>
      </c>
      <c r="O259">
        <f>SUM(G259:G265)</f>
        <v>6.000000000000001E-3</v>
      </c>
      <c r="P259" t="s">
        <v>86</v>
      </c>
      <c r="Q259" t="s">
        <v>635</v>
      </c>
    </row>
    <row r="260" spans="5:17" x14ac:dyDescent="0.25">
      <c r="E260" t="s">
        <v>635</v>
      </c>
      <c r="F260" t="s">
        <v>636</v>
      </c>
      <c r="G260" s="77">
        <v>4.6851131927797999E-4</v>
      </c>
      <c r="H260" t="s">
        <v>86</v>
      </c>
      <c r="J260" t="s">
        <v>639</v>
      </c>
      <c r="L260" t="s">
        <v>640</v>
      </c>
      <c r="M260" t="s">
        <v>524</v>
      </c>
      <c r="N260" t="s">
        <v>573</v>
      </c>
      <c r="O260" t="s">
        <v>441</v>
      </c>
    </row>
    <row r="261" spans="5:17" x14ac:dyDescent="0.25">
      <c r="E261" t="s">
        <v>635</v>
      </c>
      <c r="F261" t="s">
        <v>636</v>
      </c>
      <c r="G261" s="77">
        <v>9.3396119746334903E-5</v>
      </c>
      <c r="H261" t="s">
        <v>86</v>
      </c>
      <c r="J261" t="s">
        <v>641</v>
      </c>
      <c r="L261" t="s">
        <v>642</v>
      </c>
      <c r="M261" t="s">
        <v>524</v>
      </c>
      <c r="N261" t="s">
        <v>573</v>
      </c>
      <c r="O261" t="s">
        <v>441</v>
      </c>
    </row>
    <row r="262" spans="5:17" x14ac:dyDescent="0.25">
      <c r="E262" t="s">
        <v>635</v>
      </c>
      <c r="F262" t="s">
        <v>636</v>
      </c>
      <c r="G262" s="77">
        <v>1.1242384481848701E-5</v>
      </c>
      <c r="H262" t="s">
        <v>86</v>
      </c>
      <c r="J262" t="s">
        <v>643</v>
      </c>
      <c r="L262" t="s">
        <v>644</v>
      </c>
      <c r="M262" t="s">
        <v>524</v>
      </c>
      <c r="N262" t="s">
        <v>573</v>
      </c>
      <c r="O262" t="s">
        <v>441</v>
      </c>
    </row>
    <row r="263" spans="5:17" x14ac:dyDescent="0.25">
      <c r="E263" t="s">
        <v>635</v>
      </c>
      <c r="F263" t="s">
        <v>636</v>
      </c>
      <c r="G263" s="77">
        <v>1.2188204168489801E-5</v>
      </c>
      <c r="H263" t="s">
        <v>86</v>
      </c>
      <c r="J263" t="s">
        <v>645</v>
      </c>
      <c r="L263" t="s">
        <v>646</v>
      </c>
      <c r="M263" t="s">
        <v>524</v>
      </c>
      <c r="N263" t="s">
        <v>573</v>
      </c>
      <c r="O263" t="s">
        <v>441</v>
      </c>
    </row>
    <row r="264" spans="5:17" x14ac:dyDescent="0.25">
      <c r="E264" t="s">
        <v>635</v>
      </c>
      <c r="F264" t="s">
        <v>636</v>
      </c>
      <c r="G264" s="77">
        <v>3.46691399521968E-5</v>
      </c>
      <c r="H264" t="s">
        <v>86</v>
      </c>
      <c r="J264" t="s">
        <v>647</v>
      </c>
      <c r="L264" t="s">
        <v>648</v>
      </c>
      <c r="M264" t="s">
        <v>524</v>
      </c>
      <c r="N264" t="s">
        <v>573</v>
      </c>
      <c r="O264" t="s">
        <v>441</v>
      </c>
    </row>
    <row r="265" spans="5:17" x14ac:dyDescent="0.25">
      <c r="E265" t="s">
        <v>635</v>
      </c>
      <c r="F265" t="s">
        <v>636</v>
      </c>
      <c r="G265" s="77">
        <v>1.8579887517549602E-5</v>
      </c>
      <c r="H265" t="s">
        <v>86</v>
      </c>
      <c r="J265" t="s">
        <v>649</v>
      </c>
      <c r="L265" t="s">
        <v>650</v>
      </c>
      <c r="M265" t="s">
        <v>524</v>
      </c>
      <c r="N265" t="s">
        <v>573</v>
      </c>
      <c r="O265" t="s">
        <v>441</v>
      </c>
    </row>
    <row r="266" spans="5:17" x14ac:dyDescent="0.25">
      <c r="E266" t="s">
        <v>651</v>
      </c>
      <c r="F266" t="s">
        <v>348</v>
      </c>
      <c r="G266">
        <v>2.71</v>
      </c>
      <c r="H266" t="s">
        <v>86</v>
      </c>
      <c r="J266" t="s">
        <v>652</v>
      </c>
      <c r="L266" t="s">
        <v>653</v>
      </c>
      <c r="M266" t="s">
        <v>524</v>
      </c>
      <c r="N266" t="s">
        <v>573</v>
      </c>
      <c r="O266" t="s">
        <v>441</v>
      </c>
    </row>
    <row r="267" spans="5:17" x14ac:dyDescent="0.25">
      <c r="E267" t="s">
        <v>654</v>
      </c>
      <c r="F267" t="s">
        <v>359</v>
      </c>
      <c r="G267" s="77">
        <v>3.9999999999999998E-6</v>
      </c>
      <c r="H267" t="s">
        <v>360</v>
      </c>
      <c r="J267" t="s">
        <v>655</v>
      </c>
      <c r="L267" t="s">
        <v>656</v>
      </c>
      <c r="M267" t="s">
        <v>524</v>
      </c>
      <c r="N267" t="s">
        <v>657</v>
      </c>
      <c r="O267" t="s">
        <v>441</v>
      </c>
    </row>
    <row r="268" spans="5:17" x14ac:dyDescent="0.25">
      <c r="E268" t="s">
        <v>658</v>
      </c>
      <c r="F268" t="s">
        <v>636</v>
      </c>
      <c r="G268">
        <v>27.826416655177201</v>
      </c>
      <c r="H268" t="s">
        <v>86</v>
      </c>
      <c r="J268" t="s">
        <v>659</v>
      </c>
      <c r="L268" t="s">
        <v>660</v>
      </c>
      <c r="M268" t="s">
        <v>524</v>
      </c>
      <c r="N268" t="s">
        <v>583</v>
      </c>
      <c r="O268" t="s">
        <v>441</v>
      </c>
    </row>
    <row r="269" spans="5:17" x14ac:dyDescent="0.25">
      <c r="E269" t="s">
        <v>658</v>
      </c>
      <c r="F269" t="s">
        <v>636</v>
      </c>
      <c r="G269">
        <v>37.173583344822802</v>
      </c>
      <c r="H269" t="s">
        <v>86</v>
      </c>
      <c r="J269" t="s">
        <v>661</v>
      </c>
      <c r="L269" t="s">
        <v>662</v>
      </c>
      <c r="M269" t="s">
        <v>524</v>
      </c>
      <c r="N269" t="s">
        <v>583</v>
      </c>
      <c r="O269" t="s">
        <v>441</v>
      </c>
    </row>
    <row r="270" spans="5:17" x14ac:dyDescent="0.25">
      <c r="E270" t="s">
        <v>663</v>
      </c>
      <c r="F270" t="s">
        <v>632</v>
      </c>
      <c r="G270">
        <v>1.49</v>
      </c>
      <c r="H270" t="s">
        <v>86</v>
      </c>
      <c r="J270" t="s">
        <v>664</v>
      </c>
      <c r="L270" t="s">
        <v>665</v>
      </c>
      <c r="M270" t="s">
        <v>524</v>
      </c>
      <c r="N270" t="s">
        <v>573</v>
      </c>
      <c r="O270" t="s">
        <v>441</v>
      </c>
    </row>
    <row r="271" spans="5:17" x14ac:dyDescent="0.25">
      <c r="O271" t="s">
        <v>441</v>
      </c>
    </row>
    <row r="272" spans="5:17" x14ac:dyDescent="0.25">
      <c r="E272" t="s">
        <v>247</v>
      </c>
      <c r="F272" t="s">
        <v>248</v>
      </c>
      <c r="G272" t="s">
        <v>249</v>
      </c>
      <c r="H272" t="s">
        <v>250</v>
      </c>
      <c r="I272" t="s">
        <v>251</v>
      </c>
      <c r="J272" t="s">
        <v>252</v>
      </c>
      <c r="K272" t="s">
        <v>278</v>
      </c>
      <c r="L272" t="s">
        <v>254</v>
      </c>
      <c r="M272" t="s">
        <v>255</v>
      </c>
      <c r="N272" t="s">
        <v>25</v>
      </c>
      <c r="O272" t="s">
        <v>441</v>
      </c>
    </row>
    <row r="273" spans="5:15" x14ac:dyDescent="0.25">
      <c r="E273" t="s">
        <v>489</v>
      </c>
      <c r="F273" t="s">
        <v>490</v>
      </c>
      <c r="G273" s="77">
        <v>5.0129000000000005E-4</v>
      </c>
      <c r="H273" t="s">
        <v>86</v>
      </c>
      <c r="J273" t="s">
        <v>666</v>
      </c>
      <c r="M273" t="s">
        <v>667</v>
      </c>
      <c r="N273" t="s">
        <v>668</v>
      </c>
      <c r="O273" t="s">
        <v>441</v>
      </c>
    </row>
    <row r="274" spans="5:15" x14ac:dyDescent="0.25">
      <c r="E274" t="s">
        <v>493</v>
      </c>
      <c r="F274" t="s">
        <v>490</v>
      </c>
      <c r="G274">
        <v>2.9555000000000001E-2</v>
      </c>
      <c r="H274" t="s">
        <v>86</v>
      </c>
      <c r="J274" t="s">
        <v>669</v>
      </c>
      <c r="M274" t="s">
        <v>351</v>
      </c>
      <c r="N274" t="s">
        <v>504</v>
      </c>
      <c r="O274" t="s">
        <v>441</v>
      </c>
    </row>
    <row r="275" spans="5:15" x14ac:dyDescent="0.25">
      <c r="E275" t="s">
        <v>670</v>
      </c>
      <c r="F275" t="s">
        <v>490</v>
      </c>
      <c r="G275" s="77">
        <v>6.0507999999999997E-6</v>
      </c>
      <c r="H275" t="s">
        <v>86</v>
      </c>
      <c r="J275" t="s">
        <v>671</v>
      </c>
      <c r="M275" t="s">
        <v>667</v>
      </c>
      <c r="N275" t="s">
        <v>672</v>
      </c>
      <c r="O275" t="s">
        <v>441</v>
      </c>
    </row>
    <row r="276" spans="5:15" x14ac:dyDescent="0.25">
      <c r="E276" t="s">
        <v>673</v>
      </c>
      <c r="F276" t="s">
        <v>490</v>
      </c>
      <c r="G276" s="77">
        <v>3.0253999999999999E-5</v>
      </c>
      <c r="H276" t="s">
        <v>86</v>
      </c>
      <c r="J276" t="s">
        <v>674</v>
      </c>
      <c r="M276" t="s">
        <v>667</v>
      </c>
      <c r="N276" t="s">
        <v>672</v>
      </c>
      <c r="O276" t="s">
        <v>441</v>
      </c>
    </row>
    <row r="277" spans="5:15" x14ac:dyDescent="0.25">
      <c r="E277" t="s">
        <v>497</v>
      </c>
      <c r="F277" t="s">
        <v>490</v>
      </c>
      <c r="G277">
        <v>2.9555000000000001E-2</v>
      </c>
      <c r="H277" t="s">
        <v>86</v>
      </c>
      <c r="J277" t="s">
        <v>669</v>
      </c>
      <c r="M277" t="s">
        <v>667</v>
      </c>
      <c r="N277" t="s">
        <v>672</v>
      </c>
      <c r="O277" t="s">
        <v>441</v>
      </c>
    </row>
    <row r="278" spans="5:15" x14ac:dyDescent="0.25">
      <c r="E278" t="s">
        <v>499</v>
      </c>
      <c r="F278" t="s">
        <v>490</v>
      </c>
      <c r="G278" s="77">
        <v>6.0507999999999997E-5</v>
      </c>
      <c r="H278" t="s">
        <v>86</v>
      </c>
      <c r="J278" t="s">
        <v>675</v>
      </c>
      <c r="M278" t="s">
        <v>667</v>
      </c>
      <c r="N278" t="s">
        <v>672</v>
      </c>
      <c r="O278" t="s">
        <v>441</v>
      </c>
    </row>
    <row r="279" spans="5:15" x14ac:dyDescent="0.25">
      <c r="E279" t="s">
        <v>501</v>
      </c>
      <c r="F279" t="s">
        <v>490</v>
      </c>
      <c r="G279">
        <v>1.1083000000000001E-2</v>
      </c>
      <c r="H279" t="s">
        <v>86</v>
      </c>
      <c r="J279" t="s">
        <v>676</v>
      </c>
      <c r="M279" t="s">
        <v>351</v>
      </c>
      <c r="N279" t="s">
        <v>504</v>
      </c>
      <c r="O279" t="s">
        <v>441</v>
      </c>
    </row>
    <row r="280" spans="5:15" x14ac:dyDescent="0.25">
      <c r="E280" t="s">
        <v>411</v>
      </c>
      <c r="F280" t="s">
        <v>490</v>
      </c>
      <c r="G280" s="77">
        <v>3.0253999999999999E-5</v>
      </c>
      <c r="H280" t="s">
        <v>86</v>
      </c>
      <c r="J280" t="s">
        <v>677</v>
      </c>
      <c r="M280" t="s">
        <v>667</v>
      </c>
      <c r="N280" t="s">
        <v>672</v>
      </c>
      <c r="O280" t="s">
        <v>441</v>
      </c>
    </row>
    <row r="281" spans="5:15" x14ac:dyDescent="0.25">
      <c r="E281" t="s">
        <v>413</v>
      </c>
      <c r="F281" t="s">
        <v>490</v>
      </c>
      <c r="G281" s="77">
        <v>6.0507999999999997E-6</v>
      </c>
      <c r="H281" t="s">
        <v>86</v>
      </c>
      <c r="J281" t="s">
        <v>678</v>
      </c>
      <c r="M281" t="s">
        <v>667</v>
      </c>
      <c r="N281" t="s">
        <v>672</v>
      </c>
      <c r="O281" t="s">
        <v>441</v>
      </c>
    </row>
    <row r="282" spans="5:15" x14ac:dyDescent="0.25">
      <c r="E282" t="s">
        <v>679</v>
      </c>
      <c r="F282" t="s">
        <v>680</v>
      </c>
      <c r="G282">
        <v>1</v>
      </c>
      <c r="H282" t="s">
        <v>681</v>
      </c>
      <c r="I282" t="s">
        <v>682</v>
      </c>
      <c r="J282" t="s">
        <v>281</v>
      </c>
      <c r="N282" t="s">
        <v>573</v>
      </c>
      <c r="O282" t="s">
        <v>441</v>
      </c>
    </row>
    <row r="283" spans="5:15" x14ac:dyDescent="0.25">
      <c r="E283" t="s">
        <v>683</v>
      </c>
      <c r="F283" t="s">
        <v>490</v>
      </c>
      <c r="G283" s="77">
        <v>6.0507999999999997E-5</v>
      </c>
      <c r="H283" t="s">
        <v>86</v>
      </c>
      <c r="J283" t="s">
        <v>684</v>
      </c>
      <c r="M283" t="s">
        <v>667</v>
      </c>
      <c r="N283" t="s">
        <v>672</v>
      </c>
      <c r="O283" t="s">
        <v>441</v>
      </c>
    </row>
    <row r="284" spans="5:15" x14ac:dyDescent="0.25">
      <c r="E284" t="s">
        <v>507</v>
      </c>
      <c r="F284" t="s">
        <v>490</v>
      </c>
      <c r="G284">
        <v>9.9448999999999996E-3</v>
      </c>
      <c r="H284" t="s">
        <v>86</v>
      </c>
      <c r="J284" t="s">
        <v>685</v>
      </c>
      <c r="M284" t="s">
        <v>667</v>
      </c>
      <c r="N284" t="s">
        <v>686</v>
      </c>
      <c r="O284" t="s">
        <v>441</v>
      </c>
    </row>
    <row r="285" spans="5:15" x14ac:dyDescent="0.25">
      <c r="E285" t="s">
        <v>509</v>
      </c>
      <c r="F285" t="s">
        <v>490</v>
      </c>
      <c r="G285" s="77">
        <v>5.0129000000000005E-4</v>
      </c>
      <c r="H285" t="s">
        <v>86</v>
      </c>
      <c r="J285" t="s">
        <v>666</v>
      </c>
      <c r="M285" t="s">
        <v>667</v>
      </c>
      <c r="N285" t="s">
        <v>687</v>
      </c>
      <c r="O285" t="s">
        <v>441</v>
      </c>
    </row>
    <row r="286" spans="5:15" x14ac:dyDescent="0.25">
      <c r="E286" t="s">
        <v>516</v>
      </c>
      <c r="F286" t="s">
        <v>490</v>
      </c>
      <c r="G286">
        <v>1.1083000000000001E-2</v>
      </c>
      <c r="H286" t="s">
        <v>86</v>
      </c>
      <c r="J286" t="s">
        <v>676</v>
      </c>
      <c r="M286" t="s">
        <v>351</v>
      </c>
      <c r="N286" t="s">
        <v>504</v>
      </c>
      <c r="O286" t="s">
        <v>441</v>
      </c>
    </row>
    <row r="287" spans="5:15" x14ac:dyDescent="0.25">
      <c r="E287" t="s">
        <v>688</v>
      </c>
      <c r="F287" t="s">
        <v>432</v>
      </c>
      <c r="G287">
        <v>0.17</v>
      </c>
      <c r="H287" t="s">
        <v>86</v>
      </c>
      <c r="J287" t="s">
        <v>286</v>
      </c>
      <c r="L287" t="s">
        <v>689</v>
      </c>
      <c r="M287" t="s">
        <v>524</v>
      </c>
      <c r="N287" t="s">
        <v>657</v>
      </c>
      <c r="O287" t="s">
        <v>441</v>
      </c>
    </row>
    <row r="288" spans="5:15" x14ac:dyDescent="0.25">
      <c r="E288" t="s">
        <v>563</v>
      </c>
      <c r="F288" t="s">
        <v>564</v>
      </c>
      <c r="G288">
        <v>9.7508999999999998E-3</v>
      </c>
      <c r="H288" t="s">
        <v>557</v>
      </c>
      <c r="J288" t="s">
        <v>690</v>
      </c>
      <c r="M288" t="s">
        <v>288</v>
      </c>
      <c r="N288" t="s">
        <v>691</v>
      </c>
      <c r="O288" t="s">
        <v>441</v>
      </c>
    </row>
    <row r="289" spans="5:15" x14ac:dyDescent="0.25">
      <c r="E289" t="s">
        <v>563</v>
      </c>
      <c r="F289" t="s">
        <v>567</v>
      </c>
      <c r="G289">
        <v>5.5255100000000001E-2</v>
      </c>
      <c r="H289" t="s">
        <v>557</v>
      </c>
      <c r="J289" t="s">
        <v>692</v>
      </c>
      <c r="M289" t="s">
        <v>288</v>
      </c>
      <c r="N289" t="s">
        <v>691</v>
      </c>
      <c r="O289" t="s">
        <v>441</v>
      </c>
    </row>
    <row r="290" spans="5:15" x14ac:dyDescent="0.25">
      <c r="O290" t="s">
        <v>441</v>
      </c>
    </row>
    <row r="291" spans="5:15" x14ac:dyDescent="0.25">
      <c r="O291" t="s">
        <v>441</v>
      </c>
    </row>
    <row r="292" spans="5:15" x14ac:dyDescent="0.25">
      <c r="O292" t="s">
        <v>441</v>
      </c>
    </row>
    <row r="293" spans="5:15" x14ac:dyDescent="0.25">
      <c r="E293" s="79" t="s">
        <v>693</v>
      </c>
      <c r="O293" t="s">
        <v>441</v>
      </c>
    </row>
    <row r="294" spans="5:15" x14ac:dyDescent="0.25">
      <c r="E294" s="218" t="s">
        <v>140</v>
      </c>
      <c r="F294" s="218"/>
      <c r="G294" s="218"/>
      <c r="O294" t="s">
        <v>441</v>
      </c>
    </row>
    <row r="295" spans="5:15" x14ac:dyDescent="0.25">
      <c r="E295" s="74" t="s">
        <v>123</v>
      </c>
      <c r="O295" t="s">
        <v>441</v>
      </c>
    </row>
    <row r="296" spans="5:15" x14ac:dyDescent="0.25">
      <c r="E296" s="56" t="s">
        <v>124</v>
      </c>
      <c r="F296" s="56">
        <v>65.009</v>
      </c>
      <c r="G296" s="56" t="s">
        <v>125</v>
      </c>
      <c r="O296" t="s">
        <v>441</v>
      </c>
    </row>
    <row r="297" spans="5:15" x14ac:dyDescent="0.25">
      <c r="E297" s="74" t="s">
        <v>126</v>
      </c>
      <c r="O297" t="s">
        <v>441</v>
      </c>
    </row>
    <row r="298" spans="5:15" x14ac:dyDescent="0.25">
      <c r="E298" s="56" t="s">
        <v>127</v>
      </c>
      <c r="F298" s="56">
        <v>2088.3000000000002</v>
      </c>
      <c r="G298" s="56" t="s">
        <v>125</v>
      </c>
      <c r="O298" t="s">
        <v>441</v>
      </c>
    </row>
    <row r="299" spans="5:15" x14ac:dyDescent="0.25">
      <c r="E299" s="74" t="s">
        <v>128</v>
      </c>
      <c r="O299" t="s">
        <v>441</v>
      </c>
    </row>
    <row r="300" spans="5:15" x14ac:dyDescent="0.25">
      <c r="E300" s="56" t="s">
        <v>129</v>
      </c>
      <c r="F300" s="56">
        <v>4.3103999999999996</v>
      </c>
      <c r="G300" s="56" t="s">
        <v>125</v>
      </c>
      <c r="O300" t="s">
        <v>441</v>
      </c>
    </row>
    <row r="301" spans="5:15" x14ac:dyDescent="0.25">
      <c r="E301" s="74" t="s">
        <v>130</v>
      </c>
      <c r="O301" t="s">
        <v>441</v>
      </c>
    </row>
    <row r="302" spans="5:15" x14ac:dyDescent="0.25">
      <c r="E302" s="56" t="s">
        <v>131</v>
      </c>
      <c r="F302" s="56">
        <v>265</v>
      </c>
      <c r="G302" s="56" t="s">
        <v>125</v>
      </c>
      <c r="O302" t="s">
        <v>441</v>
      </c>
    </row>
    <row r="303" spans="5:15" x14ac:dyDescent="0.25">
      <c r="E303" s="74" t="s">
        <v>132</v>
      </c>
      <c r="O303" t="s">
        <v>441</v>
      </c>
    </row>
    <row r="304" spans="5:15" x14ac:dyDescent="0.25">
      <c r="E304" s="56" t="s">
        <v>133</v>
      </c>
      <c r="F304" s="56">
        <v>7.5816999999999996E-2</v>
      </c>
      <c r="G304" s="56" t="s">
        <v>125</v>
      </c>
      <c r="O304" t="s">
        <v>441</v>
      </c>
    </row>
    <row r="305" spans="5:17" x14ac:dyDescent="0.25">
      <c r="E305" s="74" t="s">
        <v>134</v>
      </c>
      <c r="O305" t="s">
        <v>441</v>
      </c>
    </row>
    <row r="306" spans="5:17" x14ac:dyDescent="0.25">
      <c r="E306" s="56" t="s">
        <v>135</v>
      </c>
      <c r="F306" s="56">
        <v>4.7453000000000002E-2</v>
      </c>
      <c r="G306" s="56" t="s">
        <v>125</v>
      </c>
      <c r="O306" t="s">
        <v>441</v>
      </c>
    </row>
    <row r="307" spans="5:17" x14ac:dyDescent="0.25">
      <c r="E307" s="74" t="s">
        <v>136</v>
      </c>
      <c r="O307" t="s">
        <v>441</v>
      </c>
    </row>
    <row r="308" spans="5:17" ht="30" x14ac:dyDescent="0.25">
      <c r="E308" s="56" t="s">
        <v>137</v>
      </c>
      <c r="F308" s="56">
        <v>409.61</v>
      </c>
      <c r="G308" s="56" t="s">
        <v>125</v>
      </c>
      <c r="O308" t="s">
        <v>441</v>
      </c>
    </row>
    <row r="309" spans="5:17" x14ac:dyDescent="0.25">
      <c r="E309" s="74" t="s">
        <v>138</v>
      </c>
      <c r="O309" t="s">
        <v>441</v>
      </c>
    </row>
    <row r="310" spans="5:17" x14ac:dyDescent="0.25">
      <c r="E310" s="56" t="s">
        <v>139</v>
      </c>
      <c r="F310" s="56">
        <v>39.045000000000002</v>
      </c>
      <c r="G310" s="56" t="s">
        <v>125</v>
      </c>
      <c r="O310" t="s">
        <v>441</v>
      </c>
    </row>
    <row r="311" spans="5:17" x14ac:dyDescent="0.25">
      <c r="O311" t="s">
        <v>441</v>
      </c>
    </row>
    <row r="312" spans="5:17" x14ac:dyDescent="0.25">
      <c r="O312" t="s">
        <v>441</v>
      </c>
    </row>
    <row r="313" spans="5:17" x14ac:dyDescent="0.25">
      <c r="E313" t="s">
        <v>247</v>
      </c>
      <c r="F313" t="s">
        <v>248</v>
      </c>
      <c r="G313" t="s">
        <v>249</v>
      </c>
      <c r="H313" t="s">
        <v>250</v>
      </c>
      <c r="I313" t="s">
        <v>251</v>
      </c>
      <c r="J313" t="s">
        <v>252</v>
      </c>
      <c r="K313" t="s">
        <v>253</v>
      </c>
      <c r="L313" t="s">
        <v>254</v>
      </c>
      <c r="M313" t="s">
        <v>255</v>
      </c>
      <c r="N313" t="s">
        <v>25</v>
      </c>
      <c r="O313" t="s">
        <v>441</v>
      </c>
    </row>
    <row r="314" spans="5:17" x14ac:dyDescent="0.25">
      <c r="E314" t="s">
        <v>467</v>
      </c>
      <c r="F314" t="s">
        <v>296</v>
      </c>
      <c r="G314">
        <v>4.2199308292647002</v>
      </c>
      <c r="H314" t="s">
        <v>92</v>
      </c>
      <c r="J314" t="s">
        <v>694</v>
      </c>
      <c r="L314" t="s">
        <v>469</v>
      </c>
      <c r="M314" t="s">
        <v>524</v>
      </c>
      <c r="N314" t="s">
        <v>695</v>
      </c>
      <c r="O314">
        <f>SUM(G314:G317)</f>
        <v>5.3958350000000017</v>
      </c>
      <c r="P314" t="s">
        <v>92</v>
      </c>
      <c r="Q314" t="s">
        <v>277</v>
      </c>
    </row>
    <row r="315" spans="5:17" x14ac:dyDescent="0.25">
      <c r="E315" t="s">
        <v>467</v>
      </c>
      <c r="F315" t="s">
        <v>296</v>
      </c>
      <c r="G315">
        <v>7.0009170735302398E-2</v>
      </c>
      <c r="H315" t="s">
        <v>92</v>
      </c>
      <c r="J315" t="s">
        <v>696</v>
      </c>
      <c r="L315" t="s">
        <v>472</v>
      </c>
      <c r="M315" t="s">
        <v>524</v>
      </c>
      <c r="N315" t="s">
        <v>695</v>
      </c>
      <c r="O315" t="s">
        <v>441</v>
      </c>
    </row>
    <row r="316" spans="5:17" x14ac:dyDescent="0.25">
      <c r="E316" t="s">
        <v>256</v>
      </c>
      <c r="F316" t="s">
        <v>257</v>
      </c>
      <c r="G316" s="77">
        <v>1.78365331639432E-4</v>
      </c>
      <c r="H316" t="s">
        <v>92</v>
      </c>
      <c r="J316" t="s">
        <v>697</v>
      </c>
      <c r="L316" t="s">
        <v>263</v>
      </c>
      <c r="M316" t="s">
        <v>524</v>
      </c>
      <c r="N316" t="s">
        <v>695</v>
      </c>
      <c r="O316" t="s">
        <v>441</v>
      </c>
    </row>
    <row r="317" spans="5:17" x14ac:dyDescent="0.25">
      <c r="E317" t="s">
        <v>256</v>
      </c>
      <c r="F317" t="s">
        <v>257</v>
      </c>
      <c r="G317">
        <v>1.10571663466836</v>
      </c>
      <c r="H317" t="s">
        <v>92</v>
      </c>
      <c r="J317" t="s">
        <v>698</v>
      </c>
      <c r="L317" t="s">
        <v>265</v>
      </c>
      <c r="M317" t="s">
        <v>524</v>
      </c>
      <c r="N317" t="s">
        <v>695</v>
      </c>
      <c r="O317" t="s">
        <v>441</v>
      </c>
    </row>
    <row r="318" spans="5:17" x14ac:dyDescent="0.25">
      <c r="E318" t="s">
        <v>555</v>
      </c>
      <c r="F318" t="s">
        <v>556</v>
      </c>
      <c r="G318">
        <v>0.99851999999999996</v>
      </c>
      <c r="H318" t="s">
        <v>557</v>
      </c>
      <c r="J318" t="s">
        <v>699</v>
      </c>
      <c r="M318" t="s">
        <v>524</v>
      </c>
      <c r="N318" t="s">
        <v>695</v>
      </c>
      <c r="O318" t="s">
        <v>441</v>
      </c>
    </row>
    <row r="319" spans="5:17" x14ac:dyDescent="0.25">
      <c r="E319" t="s">
        <v>679</v>
      </c>
      <c r="F319" t="s">
        <v>680</v>
      </c>
      <c r="G319">
        <v>1.06</v>
      </c>
      <c r="H319" t="s">
        <v>681</v>
      </c>
      <c r="J319" t="s">
        <v>700</v>
      </c>
      <c r="L319" t="s">
        <v>701</v>
      </c>
      <c r="M319" t="s">
        <v>524</v>
      </c>
      <c r="N319" t="s">
        <v>573</v>
      </c>
      <c r="O319" t="s">
        <v>441</v>
      </c>
    </row>
    <row r="320" spans="5:17" x14ac:dyDescent="0.25">
      <c r="E320" t="s">
        <v>295</v>
      </c>
      <c r="F320" t="s">
        <v>296</v>
      </c>
      <c r="G320">
        <v>0.38380403133336199</v>
      </c>
      <c r="H320" t="s">
        <v>87</v>
      </c>
      <c r="J320" t="s">
        <v>702</v>
      </c>
      <c r="L320" t="s">
        <v>317</v>
      </c>
      <c r="M320" t="s">
        <v>524</v>
      </c>
      <c r="N320" t="s">
        <v>695</v>
      </c>
      <c r="O320">
        <f>SUM(G320:G325)</f>
        <v>30.243000000000038</v>
      </c>
      <c r="P320" t="s">
        <v>87</v>
      </c>
      <c r="Q320" t="s">
        <v>295</v>
      </c>
    </row>
    <row r="321" spans="5:17" x14ac:dyDescent="0.25">
      <c r="E321" t="s">
        <v>295</v>
      </c>
      <c r="F321" t="s">
        <v>296</v>
      </c>
      <c r="G321">
        <v>8.2994211710616703</v>
      </c>
      <c r="H321" t="s">
        <v>87</v>
      </c>
      <c r="J321" t="s">
        <v>703</v>
      </c>
      <c r="L321" t="s">
        <v>315</v>
      </c>
      <c r="M321" t="s">
        <v>524</v>
      </c>
      <c r="N321" t="s">
        <v>695</v>
      </c>
      <c r="O321" t="s">
        <v>441</v>
      </c>
    </row>
    <row r="322" spans="5:17" x14ac:dyDescent="0.25">
      <c r="E322" t="s">
        <v>295</v>
      </c>
      <c r="F322" t="s">
        <v>296</v>
      </c>
      <c r="G322">
        <v>7.3148630825651706E-2</v>
      </c>
      <c r="H322" t="s">
        <v>87</v>
      </c>
      <c r="J322" t="s">
        <v>704</v>
      </c>
      <c r="L322" t="s">
        <v>329</v>
      </c>
      <c r="M322" t="s">
        <v>524</v>
      </c>
      <c r="N322" t="s">
        <v>695</v>
      </c>
      <c r="O322" t="s">
        <v>441</v>
      </c>
    </row>
    <row r="323" spans="5:17" x14ac:dyDescent="0.25">
      <c r="E323" t="s">
        <v>295</v>
      </c>
      <c r="F323" t="s">
        <v>296</v>
      </c>
      <c r="G323">
        <v>1.2257006827391801</v>
      </c>
      <c r="H323" t="s">
        <v>87</v>
      </c>
      <c r="J323" t="s">
        <v>705</v>
      </c>
      <c r="L323" t="s">
        <v>309</v>
      </c>
      <c r="M323" t="s">
        <v>524</v>
      </c>
      <c r="N323" t="s">
        <v>695</v>
      </c>
      <c r="O323" t="s">
        <v>441</v>
      </c>
    </row>
    <row r="324" spans="5:17" x14ac:dyDescent="0.25">
      <c r="E324" t="s">
        <v>295</v>
      </c>
      <c r="F324" t="s">
        <v>296</v>
      </c>
      <c r="G324">
        <v>17.7685933937735</v>
      </c>
      <c r="H324" t="s">
        <v>87</v>
      </c>
      <c r="J324" t="s">
        <v>706</v>
      </c>
      <c r="L324" t="s">
        <v>331</v>
      </c>
      <c r="M324" t="s">
        <v>524</v>
      </c>
      <c r="N324" t="s">
        <v>695</v>
      </c>
      <c r="O324" t="s">
        <v>441</v>
      </c>
    </row>
    <row r="325" spans="5:17" x14ac:dyDescent="0.25">
      <c r="E325" t="s">
        <v>295</v>
      </c>
      <c r="F325" t="s">
        <v>296</v>
      </c>
      <c r="G325">
        <v>2.4923320902666699</v>
      </c>
      <c r="H325" t="s">
        <v>87</v>
      </c>
      <c r="J325" t="s">
        <v>707</v>
      </c>
      <c r="L325" t="s">
        <v>313</v>
      </c>
      <c r="M325" t="s">
        <v>524</v>
      </c>
      <c r="N325" t="s">
        <v>695</v>
      </c>
      <c r="O325" t="s">
        <v>441</v>
      </c>
    </row>
    <row r="326" spans="5:17" x14ac:dyDescent="0.25">
      <c r="E326" t="s">
        <v>570</v>
      </c>
      <c r="F326" t="s">
        <v>348</v>
      </c>
      <c r="G326">
        <v>2.8270999999999999E-3</v>
      </c>
      <c r="H326" t="s">
        <v>86</v>
      </c>
      <c r="J326" t="s">
        <v>708</v>
      </c>
      <c r="L326" t="s">
        <v>572</v>
      </c>
      <c r="M326" t="s">
        <v>524</v>
      </c>
      <c r="N326" t="s">
        <v>709</v>
      </c>
      <c r="O326" t="s">
        <v>441</v>
      </c>
    </row>
    <row r="327" spans="5:17" x14ac:dyDescent="0.25">
      <c r="E327" t="s">
        <v>710</v>
      </c>
      <c r="F327" t="s">
        <v>711</v>
      </c>
      <c r="G327" s="77">
        <v>1.71821860746794E-4</v>
      </c>
      <c r="H327" t="s">
        <v>86</v>
      </c>
      <c r="J327" t="s">
        <v>712</v>
      </c>
      <c r="L327" t="s">
        <v>713</v>
      </c>
      <c r="M327" t="s">
        <v>524</v>
      </c>
      <c r="N327" t="s">
        <v>573</v>
      </c>
      <c r="O327" s="77">
        <f>SUM(G327:G334)</f>
        <v>6.7390000000000002E-3</v>
      </c>
      <c r="P327" t="s">
        <v>86</v>
      </c>
      <c r="Q327" t="s">
        <v>710</v>
      </c>
    </row>
    <row r="328" spans="5:17" x14ac:dyDescent="0.25">
      <c r="E328" t="s">
        <v>710</v>
      </c>
      <c r="F328" t="s">
        <v>711</v>
      </c>
      <c r="G328" s="77">
        <v>3.7430025710639498E-4</v>
      </c>
      <c r="H328" t="s">
        <v>86</v>
      </c>
      <c r="J328" t="s">
        <v>714</v>
      </c>
      <c r="L328" t="s">
        <v>715</v>
      </c>
      <c r="M328" t="s">
        <v>524</v>
      </c>
      <c r="N328" t="s">
        <v>573</v>
      </c>
      <c r="O328" t="s">
        <v>441</v>
      </c>
    </row>
    <row r="329" spans="5:17" x14ac:dyDescent="0.25">
      <c r="E329" t="s">
        <v>710</v>
      </c>
      <c r="F329" t="s">
        <v>711</v>
      </c>
      <c r="G329" s="77">
        <v>3.6671538896158E-4</v>
      </c>
      <c r="H329" t="s">
        <v>86</v>
      </c>
      <c r="J329" t="s">
        <v>716</v>
      </c>
      <c r="L329" t="s">
        <v>717</v>
      </c>
      <c r="M329" t="s">
        <v>524</v>
      </c>
      <c r="N329" t="s">
        <v>573</v>
      </c>
      <c r="O329" t="s">
        <v>441</v>
      </c>
    </row>
    <row r="330" spans="5:17" x14ac:dyDescent="0.25">
      <c r="E330" t="s">
        <v>710</v>
      </c>
      <c r="F330" t="s">
        <v>711</v>
      </c>
      <c r="G330" s="77">
        <v>1.8891127389349601E-4</v>
      </c>
      <c r="H330" t="s">
        <v>86</v>
      </c>
      <c r="J330" t="s">
        <v>718</v>
      </c>
      <c r="L330" t="s">
        <v>719</v>
      </c>
      <c r="M330" t="s">
        <v>524</v>
      </c>
      <c r="N330" t="s">
        <v>573</v>
      </c>
      <c r="O330" t="s">
        <v>441</v>
      </c>
    </row>
    <row r="331" spans="5:17" x14ac:dyDescent="0.25">
      <c r="E331" t="s">
        <v>710</v>
      </c>
      <c r="F331" t="s">
        <v>711</v>
      </c>
      <c r="G331" s="77">
        <v>1.2142837404551801E-4</v>
      </c>
      <c r="H331" t="s">
        <v>86</v>
      </c>
      <c r="J331" t="s">
        <v>720</v>
      </c>
      <c r="L331" t="s">
        <v>721</v>
      </c>
      <c r="M331" t="s">
        <v>524</v>
      </c>
      <c r="N331" t="s">
        <v>573</v>
      </c>
      <c r="O331" t="s">
        <v>441</v>
      </c>
    </row>
    <row r="332" spans="5:17" x14ac:dyDescent="0.25">
      <c r="E332" t="s">
        <v>710</v>
      </c>
      <c r="F332" t="s">
        <v>711</v>
      </c>
      <c r="G332" s="77">
        <v>3.8435717425417001E-5</v>
      </c>
      <c r="H332" t="s">
        <v>86</v>
      </c>
      <c r="J332" t="s">
        <v>722</v>
      </c>
      <c r="L332" t="s">
        <v>723</v>
      </c>
      <c r="M332" t="s">
        <v>524</v>
      </c>
      <c r="N332" t="s">
        <v>573</v>
      </c>
      <c r="O332" t="s">
        <v>441</v>
      </c>
    </row>
    <row r="333" spans="5:17" x14ac:dyDescent="0.25">
      <c r="E333" t="s">
        <v>710</v>
      </c>
      <c r="F333" t="s">
        <v>711</v>
      </c>
      <c r="G333">
        <v>4.0648049623617302E-3</v>
      </c>
      <c r="H333" t="s">
        <v>86</v>
      </c>
      <c r="J333" t="s">
        <v>724</v>
      </c>
      <c r="L333" t="s">
        <v>725</v>
      </c>
      <c r="M333" t="s">
        <v>524</v>
      </c>
      <c r="N333" t="s">
        <v>573</v>
      </c>
      <c r="O333" t="s">
        <v>441</v>
      </c>
    </row>
    <row r="334" spans="5:17" x14ac:dyDescent="0.25">
      <c r="E334" t="s">
        <v>710</v>
      </c>
      <c r="F334" t="s">
        <v>711</v>
      </c>
      <c r="G334">
        <v>1.41258216545907E-3</v>
      </c>
      <c r="H334" t="s">
        <v>86</v>
      </c>
      <c r="J334" t="s">
        <v>726</v>
      </c>
      <c r="L334" t="s">
        <v>727</v>
      </c>
      <c r="M334" t="s">
        <v>524</v>
      </c>
      <c r="N334" t="s">
        <v>573</v>
      </c>
      <c r="O334" t="s">
        <v>441</v>
      </c>
    </row>
    <row r="335" spans="5:17" x14ac:dyDescent="0.25">
      <c r="E335" t="s">
        <v>521</v>
      </c>
      <c r="F335" t="s">
        <v>348</v>
      </c>
      <c r="G335">
        <v>2.5682E-2</v>
      </c>
      <c r="H335" t="s">
        <v>86</v>
      </c>
      <c r="J335" t="s">
        <v>728</v>
      </c>
      <c r="L335" t="s">
        <v>523</v>
      </c>
      <c r="M335" t="s">
        <v>524</v>
      </c>
      <c r="N335" t="s">
        <v>695</v>
      </c>
      <c r="O335" t="s">
        <v>441</v>
      </c>
    </row>
    <row r="336" spans="5:17" x14ac:dyDescent="0.25">
      <c r="E336" t="s">
        <v>729</v>
      </c>
      <c r="F336" t="s">
        <v>348</v>
      </c>
      <c r="G336">
        <v>2.1572999999999998E-2</v>
      </c>
      <c r="H336" t="s">
        <v>86</v>
      </c>
      <c r="J336" t="s">
        <v>730</v>
      </c>
      <c r="L336" t="s">
        <v>731</v>
      </c>
      <c r="M336" t="s">
        <v>524</v>
      </c>
      <c r="N336" t="s">
        <v>603</v>
      </c>
      <c r="O336" t="s">
        <v>441</v>
      </c>
    </row>
    <row r="337" spans="5:17" x14ac:dyDescent="0.25">
      <c r="E337" t="s">
        <v>732</v>
      </c>
      <c r="F337" t="s">
        <v>348</v>
      </c>
      <c r="G337" s="77">
        <v>6.4103000000000001E-4</v>
      </c>
      <c r="H337" t="s">
        <v>86</v>
      </c>
      <c r="J337" t="s">
        <v>733</v>
      </c>
      <c r="L337" t="s">
        <v>734</v>
      </c>
      <c r="M337" t="s">
        <v>524</v>
      </c>
      <c r="N337" t="s">
        <v>573</v>
      </c>
      <c r="O337" t="s">
        <v>441</v>
      </c>
    </row>
    <row r="338" spans="5:17" x14ac:dyDescent="0.25">
      <c r="E338" t="s">
        <v>473</v>
      </c>
      <c r="F338" t="s">
        <v>348</v>
      </c>
      <c r="G338">
        <v>4.5610999999999999E-2</v>
      </c>
      <c r="H338" t="s">
        <v>86</v>
      </c>
      <c r="J338" t="s">
        <v>735</v>
      </c>
      <c r="L338" t="s">
        <v>475</v>
      </c>
      <c r="M338" t="s">
        <v>524</v>
      </c>
      <c r="N338" t="s">
        <v>573</v>
      </c>
      <c r="O338" t="s">
        <v>441</v>
      </c>
    </row>
    <row r="339" spans="5:17" x14ac:dyDescent="0.25">
      <c r="E339" t="s">
        <v>736</v>
      </c>
      <c r="F339" t="s">
        <v>348</v>
      </c>
      <c r="G339">
        <v>3.7721999999999999E-2</v>
      </c>
      <c r="H339" t="s">
        <v>86</v>
      </c>
      <c r="J339" t="s">
        <v>737</v>
      </c>
      <c r="L339" t="s">
        <v>738</v>
      </c>
      <c r="M339" t="s">
        <v>524</v>
      </c>
      <c r="N339" t="s">
        <v>739</v>
      </c>
      <c r="O339" t="s">
        <v>441</v>
      </c>
    </row>
    <row r="340" spans="5:17" x14ac:dyDescent="0.25">
      <c r="E340" t="s">
        <v>740</v>
      </c>
      <c r="F340" t="s">
        <v>348</v>
      </c>
      <c r="G340">
        <v>7.8895000000000007E-2</v>
      </c>
      <c r="H340" t="s">
        <v>86</v>
      </c>
      <c r="J340" t="s">
        <v>741</v>
      </c>
      <c r="L340" t="s">
        <v>742</v>
      </c>
      <c r="M340" t="s">
        <v>524</v>
      </c>
      <c r="N340" t="s">
        <v>709</v>
      </c>
      <c r="O340" t="s">
        <v>441</v>
      </c>
    </row>
    <row r="341" spans="5:17" x14ac:dyDescent="0.25">
      <c r="E341" t="s">
        <v>743</v>
      </c>
      <c r="F341" t="s">
        <v>744</v>
      </c>
      <c r="G341">
        <v>4.9309999999999996E-3</v>
      </c>
      <c r="H341" t="s">
        <v>86</v>
      </c>
      <c r="J341" t="s">
        <v>745</v>
      </c>
      <c r="L341" t="s">
        <v>746</v>
      </c>
      <c r="M341" t="s">
        <v>524</v>
      </c>
      <c r="N341" t="s">
        <v>747</v>
      </c>
      <c r="O341" t="s">
        <v>441</v>
      </c>
    </row>
    <row r="342" spans="5:17" x14ac:dyDescent="0.25">
      <c r="E342" t="s">
        <v>748</v>
      </c>
      <c r="F342" t="s">
        <v>744</v>
      </c>
      <c r="G342">
        <v>7.1910000000000002E-2</v>
      </c>
      <c r="H342" t="s">
        <v>86</v>
      </c>
      <c r="J342" t="s">
        <v>749</v>
      </c>
      <c r="L342" t="s">
        <v>750</v>
      </c>
      <c r="M342" t="s">
        <v>524</v>
      </c>
      <c r="N342" t="s">
        <v>573</v>
      </c>
      <c r="O342" t="s">
        <v>441</v>
      </c>
    </row>
    <row r="343" spans="5:17" x14ac:dyDescent="0.25">
      <c r="E343" t="s">
        <v>751</v>
      </c>
      <c r="F343" t="s">
        <v>744</v>
      </c>
      <c r="G343">
        <v>7.3964E-3</v>
      </c>
      <c r="H343" t="s">
        <v>86</v>
      </c>
      <c r="J343" t="s">
        <v>752</v>
      </c>
      <c r="L343" t="s">
        <v>753</v>
      </c>
      <c r="M343" t="s">
        <v>524</v>
      </c>
      <c r="N343" t="s">
        <v>747</v>
      </c>
      <c r="O343" t="s">
        <v>441</v>
      </c>
    </row>
    <row r="344" spans="5:17" x14ac:dyDescent="0.25">
      <c r="E344" t="s">
        <v>754</v>
      </c>
      <c r="F344" t="s">
        <v>711</v>
      </c>
      <c r="G344">
        <v>1.25363549913097E-3</v>
      </c>
      <c r="H344" t="s">
        <v>86</v>
      </c>
      <c r="J344" t="s">
        <v>755</v>
      </c>
      <c r="L344" t="s">
        <v>756</v>
      </c>
      <c r="M344" t="s">
        <v>524</v>
      </c>
      <c r="N344" t="s">
        <v>757</v>
      </c>
      <c r="O344">
        <f>SUM(G344:G351)</f>
        <v>2.6668000000000008E-2</v>
      </c>
      <c r="P344" t="s">
        <v>86</v>
      </c>
      <c r="Q344" t="s">
        <v>754</v>
      </c>
    </row>
    <row r="345" spans="5:17" x14ac:dyDescent="0.25">
      <c r="E345" t="s">
        <v>754</v>
      </c>
      <c r="F345" t="s">
        <v>711</v>
      </c>
      <c r="G345">
        <v>5.1376079689953204E-3</v>
      </c>
      <c r="H345" t="s">
        <v>86</v>
      </c>
      <c r="J345" t="s">
        <v>758</v>
      </c>
      <c r="L345" t="s">
        <v>759</v>
      </c>
      <c r="M345" t="s">
        <v>524</v>
      </c>
      <c r="N345" t="s">
        <v>757</v>
      </c>
      <c r="O345" t="s">
        <v>441</v>
      </c>
    </row>
    <row r="346" spans="5:17" x14ac:dyDescent="0.25">
      <c r="E346" t="s">
        <v>754</v>
      </c>
      <c r="F346" t="s">
        <v>711</v>
      </c>
      <c r="G346">
        <v>1.2489957087626301E-3</v>
      </c>
      <c r="H346" t="s">
        <v>86</v>
      </c>
      <c r="J346" t="s">
        <v>760</v>
      </c>
      <c r="L346" t="s">
        <v>761</v>
      </c>
      <c r="M346" t="s">
        <v>524</v>
      </c>
      <c r="N346" t="s">
        <v>757</v>
      </c>
      <c r="O346" t="s">
        <v>441</v>
      </c>
    </row>
    <row r="347" spans="5:17" x14ac:dyDescent="0.25">
      <c r="E347" t="s">
        <v>754</v>
      </c>
      <c r="F347" t="s">
        <v>711</v>
      </c>
      <c r="G347">
        <v>9.5184184086705894E-3</v>
      </c>
      <c r="H347" t="s">
        <v>86</v>
      </c>
      <c r="J347" t="s">
        <v>762</v>
      </c>
      <c r="L347" t="s">
        <v>763</v>
      </c>
      <c r="M347" t="s">
        <v>524</v>
      </c>
      <c r="N347" t="s">
        <v>757</v>
      </c>
      <c r="O347" t="s">
        <v>441</v>
      </c>
    </row>
    <row r="348" spans="5:17" x14ac:dyDescent="0.25">
      <c r="E348" t="s">
        <v>754</v>
      </c>
      <c r="F348" t="s">
        <v>711</v>
      </c>
      <c r="G348" s="77">
        <v>8.4371942091954698E-4</v>
      </c>
      <c r="H348" t="s">
        <v>86</v>
      </c>
      <c r="J348" t="s">
        <v>764</v>
      </c>
      <c r="L348" t="s">
        <v>765</v>
      </c>
      <c r="M348" t="s">
        <v>524</v>
      </c>
      <c r="N348" t="s">
        <v>757</v>
      </c>
      <c r="O348" t="s">
        <v>441</v>
      </c>
    </row>
    <row r="349" spans="5:17" x14ac:dyDescent="0.25">
      <c r="E349" t="s">
        <v>754</v>
      </c>
      <c r="F349" t="s">
        <v>711</v>
      </c>
      <c r="G349">
        <v>3.11756022768958E-3</v>
      </c>
      <c r="H349" t="s">
        <v>86</v>
      </c>
      <c r="J349" t="s">
        <v>766</v>
      </c>
      <c r="L349" t="s">
        <v>767</v>
      </c>
      <c r="M349" t="s">
        <v>524</v>
      </c>
      <c r="N349" t="s">
        <v>757</v>
      </c>
      <c r="O349" t="s">
        <v>441</v>
      </c>
    </row>
    <row r="350" spans="5:17" x14ac:dyDescent="0.25">
      <c r="E350" t="s">
        <v>754</v>
      </c>
      <c r="F350" t="s">
        <v>711</v>
      </c>
      <c r="G350">
        <v>4.0542921897851096E-3</v>
      </c>
      <c r="H350" t="s">
        <v>86</v>
      </c>
      <c r="J350" t="s">
        <v>768</v>
      </c>
      <c r="L350" t="s">
        <v>769</v>
      </c>
      <c r="M350" t="s">
        <v>524</v>
      </c>
      <c r="N350" t="s">
        <v>757</v>
      </c>
      <c r="O350" t="s">
        <v>441</v>
      </c>
    </row>
    <row r="351" spans="5:17" x14ac:dyDescent="0.25">
      <c r="E351" t="s">
        <v>754</v>
      </c>
      <c r="F351" t="s">
        <v>711</v>
      </c>
      <c r="G351">
        <v>1.4937705760462599E-3</v>
      </c>
      <c r="H351" t="s">
        <v>86</v>
      </c>
      <c r="J351" t="s">
        <v>770</v>
      </c>
      <c r="L351" t="s">
        <v>771</v>
      </c>
      <c r="M351" t="s">
        <v>524</v>
      </c>
      <c r="N351" t="s">
        <v>757</v>
      </c>
      <c r="O351" t="s">
        <v>441</v>
      </c>
    </row>
    <row r="352" spans="5:17" x14ac:dyDescent="0.25">
      <c r="E352" t="s">
        <v>545</v>
      </c>
      <c r="F352" t="s">
        <v>348</v>
      </c>
      <c r="G352">
        <v>1.8532</v>
      </c>
      <c r="H352" t="s">
        <v>86</v>
      </c>
      <c r="J352" t="s">
        <v>772</v>
      </c>
      <c r="L352" t="s">
        <v>547</v>
      </c>
      <c r="M352" t="s">
        <v>524</v>
      </c>
      <c r="N352" t="s">
        <v>573</v>
      </c>
      <c r="O352" t="s">
        <v>441</v>
      </c>
    </row>
    <row r="353" spans="5:17" x14ac:dyDescent="0.25">
      <c r="E353" t="s">
        <v>347</v>
      </c>
      <c r="F353" t="s">
        <v>348</v>
      </c>
      <c r="G353">
        <v>0.10191</v>
      </c>
      <c r="H353" t="s">
        <v>86</v>
      </c>
      <c r="J353" t="s">
        <v>773</v>
      </c>
      <c r="L353" t="s">
        <v>350</v>
      </c>
      <c r="M353" t="s">
        <v>524</v>
      </c>
      <c r="N353" t="s">
        <v>573</v>
      </c>
      <c r="O353" t="s">
        <v>441</v>
      </c>
    </row>
    <row r="354" spans="5:17" x14ac:dyDescent="0.25">
      <c r="E354" t="s">
        <v>774</v>
      </c>
      <c r="F354" t="s">
        <v>711</v>
      </c>
      <c r="G354">
        <v>7.6743999999999996E-3</v>
      </c>
      <c r="H354" t="s">
        <v>86</v>
      </c>
      <c r="J354" t="s">
        <v>775</v>
      </c>
      <c r="L354" t="s">
        <v>776</v>
      </c>
      <c r="M354" t="s">
        <v>524</v>
      </c>
      <c r="N354" t="s">
        <v>739</v>
      </c>
      <c r="O354" t="s">
        <v>441</v>
      </c>
    </row>
    <row r="355" spans="5:17" x14ac:dyDescent="0.25">
      <c r="E355" t="s">
        <v>777</v>
      </c>
      <c r="F355" t="s">
        <v>348</v>
      </c>
      <c r="G355">
        <v>1.5950000000000001E-3</v>
      </c>
      <c r="H355" t="s">
        <v>86</v>
      </c>
      <c r="J355" t="s">
        <v>778</v>
      </c>
      <c r="L355" t="s">
        <v>779</v>
      </c>
      <c r="M355" t="s">
        <v>524</v>
      </c>
      <c r="N355" t="s">
        <v>780</v>
      </c>
      <c r="O355" t="s">
        <v>441</v>
      </c>
    </row>
    <row r="356" spans="5:17" x14ac:dyDescent="0.25">
      <c r="E356" t="s">
        <v>781</v>
      </c>
      <c r="F356" t="s">
        <v>618</v>
      </c>
      <c r="G356" s="77">
        <v>4.0722000000000002E-4</v>
      </c>
      <c r="H356" t="s">
        <v>86</v>
      </c>
      <c r="J356" t="s">
        <v>782</v>
      </c>
      <c r="L356" t="s">
        <v>783</v>
      </c>
      <c r="M356" t="s">
        <v>524</v>
      </c>
      <c r="N356" t="s">
        <v>784</v>
      </c>
      <c r="O356" t="s">
        <v>441</v>
      </c>
    </row>
    <row r="357" spans="5:17" x14ac:dyDescent="0.25">
      <c r="E357" t="s">
        <v>785</v>
      </c>
      <c r="F357" t="s">
        <v>618</v>
      </c>
      <c r="G357">
        <v>1.2122000000000001E-3</v>
      </c>
      <c r="H357" t="s">
        <v>86</v>
      </c>
      <c r="J357" t="s">
        <v>786</v>
      </c>
      <c r="L357" t="s">
        <v>787</v>
      </c>
      <c r="M357" t="s">
        <v>524</v>
      </c>
      <c r="N357" t="s">
        <v>788</v>
      </c>
      <c r="O357" t="s">
        <v>441</v>
      </c>
    </row>
    <row r="358" spans="5:17" x14ac:dyDescent="0.25">
      <c r="E358" t="s">
        <v>486</v>
      </c>
      <c r="F358" t="s">
        <v>348</v>
      </c>
      <c r="G358">
        <v>0.15697</v>
      </c>
      <c r="H358" t="s">
        <v>86</v>
      </c>
      <c r="J358" t="s">
        <v>789</v>
      </c>
      <c r="L358" t="s">
        <v>488</v>
      </c>
      <c r="M358" t="s">
        <v>524</v>
      </c>
      <c r="N358" t="s">
        <v>573</v>
      </c>
      <c r="O358" t="s">
        <v>441</v>
      </c>
    </row>
    <row r="359" spans="5:17" x14ac:dyDescent="0.25">
      <c r="E359" t="s">
        <v>790</v>
      </c>
      <c r="F359" t="s">
        <v>348</v>
      </c>
      <c r="G359">
        <v>7.4786000000000005E-2</v>
      </c>
      <c r="H359" t="s">
        <v>86</v>
      </c>
      <c r="J359" t="s">
        <v>791</v>
      </c>
      <c r="L359" t="s">
        <v>792</v>
      </c>
      <c r="M359" t="s">
        <v>524</v>
      </c>
      <c r="N359" t="s">
        <v>793</v>
      </c>
      <c r="O359" t="s">
        <v>441</v>
      </c>
    </row>
    <row r="360" spans="5:17" x14ac:dyDescent="0.25">
      <c r="E360" t="s">
        <v>794</v>
      </c>
      <c r="F360" t="s">
        <v>348</v>
      </c>
      <c r="G360">
        <v>1.4341E-3</v>
      </c>
      <c r="H360" t="s">
        <v>86</v>
      </c>
      <c r="J360" t="s">
        <v>795</v>
      </c>
      <c r="L360" t="s">
        <v>796</v>
      </c>
      <c r="M360" t="s">
        <v>524</v>
      </c>
      <c r="N360" t="s">
        <v>709</v>
      </c>
      <c r="O360" t="s">
        <v>441</v>
      </c>
    </row>
    <row r="361" spans="5:17" x14ac:dyDescent="0.25">
      <c r="E361" t="s">
        <v>797</v>
      </c>
      <c r="F361" t="s">
        <v>618</v>
      </c>
      <c r="G361">
        <v>3.1557999999999998E-3</v>
      </c>
      <c r="H361" t="s">
        <v>86</v>
      </c>
      <c r="J361" t="s">
        <v>798</v>
      </c>
      <c r="L361" t="s">
        <v>799</v>
      </c>
      <c r="M361" t="s">
        <v>524</v>
      </c>
      <c r="N361" t="s">
        <v>573</v>
      </c>
      <c r="O361" t="s">
        <v>441</v>
      </c>
    </row>
    <row r="362" spans="5:17" x14ac:dyDescent="0.25">
      <c r="E362" t="s">
        <v>800</v>
      </c>
      <c r="F362" t="s">
        <v>348</v>
      </c>
      <c r="G362" s="77">
        <v>1.4177E-6</v>
      </c>
      <c r="H362" t="s">
        <v>86</v>
      </c>
      <c r="J362" t="s">
        <v>801</v>
      </c>
      <c r="L362" t="s">
        <v>802</v>
      </c>
      <c r="M362" t="s">
        <v>524</v>
      </c>
      <c r="N362" t="s">
        <v>573</v>
      </c>
      <c r="O362" t="s">
        <v>441</v>
      </c>
    </row>
    <row r="363" spans="5:17" x14ac:dyDescent="0.25">
      <c r="E363" t="s">
        <v>658</v>
      </c>
      <c r="F363" t="s">
        <v>636</v>
      </c>
      <c r="G363">
        <v>78.493450985799001</v>
      </c>
      <c r="H363" t="s">
        <v>86</v>
      </c>
      <c r="J363" t="s">
        <v>803</v>
      </c>
      <c r="L363" t="s">
        <v>662</v>
      </c>
      <c r="M363" t="s">
        <v>524</v>
      </c>
      <c r="N363" t="s">
        <v>573</v>
      </c>
      <c r="O363">
        <f>SUM(G363:G364)</f>
        <v>137.25</v>
      </c>
      <c r="P363" t="s">
        <v>86</v>
      </c>
      <c r="Q363" t="s">
        <v>658</v>
      </c>
    </row>
    <row r="364" spans="5:17" x14ac:dyDescent="0.25">
      <c r="E364" t="s">
        <v>658</v>
      </c>
      <c r="F364" t="s">
        <v>636</v>
      </c>
      <c r="G364">
        <v>58.756549014200999</v>
      </c>
      <c r="H364" t="s">
        <v>86</v>
      </c>
      <c r="J364" t="s">
        <v>804</v>
      </c>
      <c r="L364" t="s">
        <v>660</v>
      </c>
      <c r="M364" t="s">
        <v>524</v>
      </c>
      <c r="N364" t="s">
        <v>573</v>
      </c>
      <c r="O364" t="s">
        <v>441</v>
      </c>
    </row>
    <row r="365" spans="5:17" x14ac:dyDescent="0.25">
      <c r="E365" t="s">
        <v>805</v>
      </c>
      <c r="F365" t="s">
        <v>359</v>
      </c>
      <c r="G365" s="77">
        <v>3.9999999999999998E-7</v>
      </c>
      <c r="H365" t="s">
        <v>360</v>
      </c>
      <c r="J365" t="s">
        <v>806</v>
      </c>
      <c r="L365" t="s">
        <v>807</v>
      </c>
      <c r="M365" t="s">
        <v>524</v>
      </c>
      <c r="N365" t="s">
        <v>657</v>
      </c>
      <c r="O365" t="s">
        <v>441</v>
      </c>
    </row>
    <row r="366" spans="5:17" x14ac:dyDescent="0.25">
      <c r="O366" t="s">
        <v>441</v>
      </c>
    </row>
    <row r="367" spans="5:17" x14ac:dyDescent="0.25">
      <c r="O367" t="s">
        <v>441</v>
      </c>
    </row>
    <row r="368" spans="5:17" x14ac:dyDescent="0.25">
      <c r="E368" t="s">
        <v>247</v>
      </c>
      <c r="F368" t="s">
        <v>248</v>
      </c>
      <c r="G368" t="s">
        <v>249</v>
      </c>
      <c r="H368" t="s">
        <v>250</v>
      </c>
      <c r="I368" t="s">
        <v>251</v>
      </c>
      <c r="J368" t="s">
        <v>252</v>
      </c>
      <c r="K368" t="s">
        <v>278</v>
      </c>
      <c r="L368" t="s">
        <v>254</v>
      </c>
      <c r="M368" t="s">
        <v>255</v>
      </c>
      <c r="N368" t="s">
        <v>25</v>
      </c>
      <c r="O368" t="s">
        <v>441</v>
      </c>
    </row>
    <row r="369" spans="5:15" x14ac:dyDescent="0.25">
      <c r="E369" t="s">
        <v>373</v>
      </c>
      <c r="F369" t="s">
        <v>808</v>
      </c>
      <c r="G369" s="77">
        <v>7.7251999999999996E-4</v>
      </c>
      <c r="H369" t="s">
        <v>86</v>
      </c>
      <c r="J369" t="s">
        <v>809</v>
      </c>
      <c r="M369" t="s">
        <v>524</v>
      </c>
      <c r="N369" t="s">
        <v>695</v>
      </c>
      <c r="O369" t="s">
        <v>441</v>
      </c>
    </row>
    <row r="370" spans="5:15" x14ac:dyDescent="0.25">
      <c r="E370" t="s">
        <v>810</v>
      </c>
      <c r="F370" t="s">
        <v>808</v>
      </c>
      <c r="G370" s="77">
        <v>1.1861E-4</v>
      </c>
      <c r="H370" t="s">
        <v>86</v>
      </c>
      <c r="J370" t="s">
        <v>811</v>
      </c>
      <c r="M370" t="s">
        <v>524</v>
      </c>
      <c r="N370" t="s">
        <v>812</v>
      </c>
      <c r="O370" t="s">
        <v>441</v>
      </c>
    </row>
    <row r="371" spans="5:15" x14ac:dyDescent="0.25">
      <c r="E371" t="s">
        <v>813</v>
      </c>
      <c r="F371" t="s">
        <v>808</v>
      </c>
      <c r="G371" s="77">
        <v>2.6626999999999998E-4</v>
      </c>
      <c r="H371" t="s">
        <v>86</v>
      </c>
      <c r="J371" t="s">
        <v>814</v>
      </c>
      <c r="M371" t="s">
        <v>524</v>
      </c>
      <c r="N371" t="s">
        <v>695</v>
      </c>
      <c r="O371" t="s">
        <v>441</v>
      </c>
    </row>
    <row r="372" spans="5:15" x14ac:dyDescent="0.25">
      <c r="E372" t="s">
        <v>406</v>
      </c>
      <c r="F372" t="s">
        <v>808</v>
      </c>
      <c r="G372" s="77">
        <v>4.8488000000000001E-6</v>
      </c>
      <c r="H372" t="s">
        <v>86</v>
      </c>
      <c r="J372" t="s">
        <v>815</v>
      </c>
      <c r="M372" t="s">
        <v>524</v>
      </c>
      <c r="N372" t="s">
        <v>695</v>
      </c>
      <c r="O372" t="s">
        <v>441</v>
      </c>
    </row>
    <row r="373" spans="5:15" x14ac:dyDescent="0.25">
      <c r="E373" t="s">
        <v>411</v>
      </c>
      <c r="F373" t="s">
        <v>808</v>
      </c>
      <c r="G373" s="77">
        <v>7.7251999999999996E-4</v>
      </c>
      <c r="H373" t="s">
        <v>86</v>
      </c>
      <c r="J373" t="s">
        <v>809</v>
      </c>
      <c r="M373" t="s">
        <v>524</v>
      </c>
      <c r="N373" t="s">
        <v>695</v>
      </c>
      <c r="O373" t="s">
        <v>441</v>
      </c>
    </row>
    <row r="374" spans="5:15" x14ac:dyDescent="0.25">
      <c r="E374" t="s">
        <v>816</v>
      </c>
      <c r="F374" t="s">
        <v>808</v>
      </c>
      <c r="G374" s="77">
        <v>2.4762999999999999E-4</v>
      </c>
      <c r="H374" t="s">
        <v>86</v>
      </c>
      <c r="J374" t="s">
        <v>817</v>
      </c>
      <c r="M374" t="s">
        <v>524</v>
      </c>
      <c r="N374" t="s">
        <v>812</v>
      </c>
      <c r="O374" t="s">
        <v>441</v>
      </c>
    </row>
    <row r="375" spans="5:15" x14ac:dyDescent="0.25">
      <c r="E375" t="s">
        <v>414</v>
      </c>
      <c r="F375" t="s">
        <v>808</v>
      </c>
      <c r="G375" s="77">
        <v>5.0000000000000002E-5</v>
      </c>
      <c r="H375" t="s">
        <v>86</v>
      </c>
      <c r="J375" t="s">
        <v>818</v>
      </c>
      <c r="M375" t="s">
        <v>351</v>
      </c>
      <c r="N375" t="s">
        <v>819</v>
      </c>
      <c r="O375" t="s">
        <v>441</v>
      </c>
    </row>
    <row r="376" spans="5:15" x14ac:dyDescent="0.25">
      <c r="E376" t="s">
        <v>418</v>
      </c>
      <c r="F376" t="s">
        <v>808</v>
      </c>
      <c r="G376">
        <v>0.19353999999999999</v>
      </c>
      <c r="H376" t="s">
        <v>86</v>
      </c>
      <c r="J376" t="s">
        <v>820</v>
      </c>
      <c r="M376" t="s">
        <v>524</v>
      </c>
      <c r="N376" t="s">
        <v>695</v>
      </c>
      <c r="O376" t="s">
        <v>441</v>
      </c>
    </row>
    <row r="377" spans="5:15" x14ac:dyDescent="0.25">
      <c r="E377" t="s">
        <v>821</v>
      </c>
      <c r="F377" t="s">
        <v>808</v>
      </c>
      <c r="G377">
        <v>2.6627E-3</v>
      </c>
      <c r="H377" t="s">
        <v>86</v>
      </c>
      <c r="J377" t="s">
        <v>822</v>
      </c>
      <c r="M377" t="s">
        <v>524</v>
      </c>
      <c r="N377" t="s">
        <v>695</v>
      </c>
      <c r="O377" t="s">
        <v>441</v>
      </c>
    </row>
    <row r="378" spans="5:15" x14ac:dyDescent="0.25">
      <c r="E378" t="s">
        <v>823</v>
      </c>
      <c r="F378" t="s">
        <v>680</v>
      </c>
      <c r="G378">
        <v>1</v>
      </c>
      <c r="H378" t="s">
        <v>681</v>
      </c>
      <c r="I378" t="s">
        <v>824</v>
      </c>
      <c r="J378" t="s">
        <v>281</v>
      </c>
      <c r="N378" t="s">
        <v>573</v>
      </c>
      <c r="O378" t="s">
        <v>441</v>
      </c>
    </row>
    <row r="379" spans="5:15" x14ac:dyDescent="0.25">
      <c r="E379" t="s">
        <v>425</v>
      </c>
      <c r="F379" t="s">
        <v>808</v>
      </c>
      <c r="G379" s="77">
        <v>7.2731999999999994E-5</v>
      </c>
      <c r="H379" t="s">
        <v>86</v>
      </c>
      <c r="J379" t="s">
        <v>825</v>
      </c>
      <c r="M379" t="s">
        <v>524</v>
      </c>
      <c r="N379" t="s">
        <v>695</v>
      </c>
      <c r="O379" t="s">
        <v>441</v>
      </c>
    </row>
    <row r="380" spans="5:15" x14ac:dyDescent="0.25">
      <c r="E380" t="s">
        <v>826</v>
      </c>
      <c r="F380" t="s">
        <v>808</v>
      </c>
      <c r="G380" s="77">
        <v>7.7251999999999996E-4</v>
      </c>
      <c r="H380" t="s">
        <v>86</v>
      </c>
      <c r="J380" t="s">
        <v>809</v>
      </c>
      <c r="M380" t="s">
        <v>524</v>
      </c>
      <c r="N380" t="s">
        <v>695</v>
      </c>
      <c r="O380" t="s">
        <v>441</v>
      </c>
    </row>
    <row r="381" spans="5:15" x14ac:dyDescent="0.25">
      <c r="E381" t="s">
        <v>436</v>
      </c>
      <c r="F381" t="s">
        <v>808</v>
      </c>
      <c r="G381" s="77">
        <v>4.8488000000000001E-5</v>
      </c>
      <c r="H381" t="s">
        <v>86</v>
      </c>
      <c r="J381" t="s">
        <v>827</v>
      </c>
      <c r="M381" t="s">
        <v>524</v>
      </c>
      <c r="N381" t="s">
        <v>695</v>
      </c>
      <c r="O381" t="s">
        <v>441</v>
      </c>
    </row>
    <row r="382" spans="5:15" x14ac:dyDescent="0.25">
      <c r="E382" t="s">
        <v>440</v>
      </c>
      <c r="F382" t="s">
        <v>808</v>
      </c>
      <c r="G382" s="77">
        <v>7.7251999999999996E-4</v>
      </c>
      <c r="H382" t="s">
        <v>86</v>
      </c>
      <c r="J382" t="s">
        <v>809</v>
      </c>
      <c r="M382" t="s">
        <v>524</v>
      </c>
      <c r="N382" t="s">
        <v>695</v>
      </c>
      <c r="O382" t="s">
        <v>441</v>
      </c>
    </row>
    <row r="383" spans="5:15" x14ac:dyDescent="0.25">
      <c r="E383" t="s">
        <v>828</v>
      </c>
      <c r="F383" t="s">
        <v>829</v>
      </c>
      <c r="G383">
        <v>0.27572000000000002</v>
      </c>
      <c r="H383" t="s">
        <v>86</v>
      </c>
      <c r="J383" t="s">
        <v>830</v>
      </c>
      <c r="L383" t="s">
        <v>831</v>
      </c>
      <c r="M383" t="s">
        <v>524</v>
      </c>
      <c r="N383" t="s">
        <v>695</v>
      </c>
      <c r="O383" t="s">
        <v>441</v>
      </c>
    </row>
    <row r="384" spans="5:15" x14ac:dyDescent="0.25">
      <c r="E384" t="s">
        <v>832</v>
      </c>
      <c r="F384" t="s">
        <v>833</v>
      </c>
      <c r="G384">
        <v>0.21734000000000001</v>
      </c>
      <c r="H384" t="s">
        <v>557</v>
      </c>
      <c r="J384" t="s">
        <v>834</v>
      </c>
      <c r="L384" t="s">
        <v>835</v>
      </c>
      <c r="M384" t="s">
        <v>524</v>
      </c>
      <c r="N384" t="s">
        <v>836</v>
      </c>
      <c r="O384" t="s">
        <v>441</v>
      </c>
    </row>
    <row r="385" spans="5:15" x14ac:dyDescent="0.25">
      <c r="E385" t="s">
        <v>563</v>
      </c>
      <c r="F385" t="s">
        <v>564</v>
      </c>
      <c r="G385">
        <v>0.40751399999999999</v>
      </c>
      <c r="H385" t="s">
        <v>557</v>
      </c>
      <c r="J385" t="s">
        <v>837</v>
      </c>
      <c r="M385" t="s">
        <v>838</v>
      </c>
      <c r="N385" t="s">
        <v>691</v>
      </c>
      <c r="O385" t="s">
        <v>441</v>
      </c>
    </row>
    <row r="386" spans="5:15" x14ac:dyDescent="0.25">
      <c r="E386" t="s">
        <v>563</v>
      </c>
      <c r="F386" t="s">
        <v>567</v>
      </c>
      <c r="G386">
        <v>0.51091600000000004</v>
      </c>
      <c r="H386" t="s">
        <v>557</v>
      </c>
      <c r="J386" t="s">
        <v>839</v>
      </c>
      <c r="M386" t="s">
        <v>838</v>
      </c>
      <c r="N386" t="s">
        <v>691</v>
      </c>
      <c r="O386" t="s">
        <v>441</v>
      </c>
    </row>
    <row r="387" spans="5:15" x14ac:dyDescent="0.25">
      <c r="O387" t="s">
        <v>441</v>
      </c>
    </row>
    <row r="388" spans="5:15" x14ac:dyDescent="0.25">
      <c r="O388" t="s">
        <v>441</v>
      </c>
    </row>
    <row r="389" spans="5:15" x14ac:dyDescent="0.25">
      <c r="E389" s="73" t="s">
        <v>840</v>
      </c>
      <c r="O389" t="s">
        <v>441</v>
      </c>
    </row>
    <row r="390" spans="5:15" x14ac:dyDescent="0.25">
      <c r="E390" s="218" t="s">
        <v>140</v>
      </c>
      <c r="F390" s="218"/>
      <c r="G390" s="218"/>
      <c r="O390" t="s">
        <v>441</v>
      </c>
    </row>
    <row r="391" spans="5:15" x14ac:dyDescent="0.25">
      <c r="E391" s="74" t="s">
        <v>123</v>
      </c>
      <c r="O391" t="s">
        <v>441</v>
      </c>
    </row>
    <row r="392" spans="5:15" x14ac:dyDescent="0.25">
      <c r="E392" s="56" t="s">
        <v>124</v>
      </c>
      <c r="F392" s="56">
        <v>83.328999999999994</v>
      </c>
      <c r="G392" s="56" t="s">
        <v>125</v>
      </c>
      <c r="O392" t="s">
        <v>441</v>
      </c>
    </row>
    <row r="393" spans="5:15" x14ac:dyDescent="0.25">
      <c r="E393" s="74" t="s">
        <v>126</v>
      </c>
      <c r="O393" t="s">
        <v>441</v>
      </c>
    </row>
    <row r="394" spans="5:15" x14ac:dyDescent="0.25">
      <c r="E394" s="56" t="s">
        <v>127</v>
      </c>
      <c r="F394" s="56">
        <v>2535</v>
      </c>
      <c r="G394" s="56" t="s">
        <v>125</v>
      </c>
      <c r="O394" t="s">
        <v>441</v>
      </c>
    </row>
    <row r="395" spans="5:15" x14ac:dyDescent="0.25">
      <c r="E395" s="74" t="s">
        <v>128</v>
      </c>
      <c r="O395" t="s">
        <v>441</v>
      </c>
    </row>
    <row r="396" spans="5:15" x14ac:dyDescent="0.25">
      <c r="E396" s="56" t="s">
        <v>129</v>
      </c>
      <c r="F396" s="56">
        <v>4.5042</v>
      </c>
      <c r="G396" s="56" t="s">
        <v>125</v>
      </c>
      <c r="O396" t="s">
        <v>441</v>
      </c>
    </row>
    <row r="397" spans="5:15" x14ac:dyDescent="0.25">
      <c r="E397" s="74" t="s">
        <v>130</v>
      </c>
      <c r="O397" t="s">
        <v>441</v>
      </c>
    </row>
    <row r="398" spans="5:15" x14ac:dyDescent="0.25">
      <c r="E398" s="56" t="s">
        <v>131</v>
      </c>
      <c r="F398" s="56">
        <v>302.43</v>
      </c>
      <c r="G398" s="56" t="s">
        <v>125</v>
      </c>
      <c r="O398" t="s">
        <v>441</v>
      </c>
    </row>
    <row r="399" spans="5:15" x14ac:dyDescent="0.25">
      <c r="E399" s="74" t="s">
        <v>132</v>
      </c>
      <c r="O399" t="s">
        <v>441</v>
      </c>
    </row>
    <row r="400" spans="5:15" x14ac:dyDescent="0.25">
      <c r="E400" s="56" t="s">
        <v>133</v>
      </c>
      <c r="F400" s="56">
        <v>8.4686999999999998E-2</v>
      </c>
      <c r="G400" s="56" t="s">
        <v>125</v>
      </c>
      <c r="O400" t="s">
        <v>441</v>
      </c>
    </row>
    <row r="401" spans="5:17" x14ac:dyDescent="0.25">
      <c r="E401" s="74" t="s">
        <v>134</v>
      </c>
      <c r="O401" t="s">
        <v>441</v>
      </c>
    </row>
    <row r="402" spans="5:17" x14ac:dyDescent="0.25">
      <c r="E402" s="56" t="s">
        <v>135</v>
      </c>
      <c r="F402" s="56">
        <v>0.11254</v>
      </c>
      <c r="G402" s="56" t="s">
        <v>125</v>
      </c>
      <c r="O402" t="s">
        <v>441</v>
      </c>
    </row>
    <row r="403" spans="5:17" x14ac:dyDescent="0.25">
      <c r="E403" s="74" t="s">
        <v>136</v>
      </c>
      <c r="O403" t="s">
        <v>441</v>
      </c>
    </row>
    <row r="404" spans="5:17" ht="30" x14ac:dyDescent="0.25">
      <c r="E404" s="56" t="s">
        <v>137</v>
      </c>
      <c r="F404" s="56">
        <v>410.72</v>
      </c>
      <c r="G404" s="56" t="s">
        <v>125</v>
      </c>
      <c r="O404" t="s">
        <v>441</v>
      </c>
    </row>
    <row r="405" spans="5:17" x14ac:dyDescent="0.25">
      <c r="E405" s="74" t="s">
        <v>138</v>
      </c>
      <c r="O405" t="s">
        <v>441</v>
      </c>
    </row>
    <row r="406" spans="5:17" x14ac:dyDescent="0.25">
      <c r="E406" s="56" t="s">
        <v>139</v>
      </c>
      <c r="F406" s="56">
        <v>42.145000000000003</v>
      </c>
      <c r="G406" s="56" t="s">
        <v>125</v>
      </c>
      <c r="O406" t="s">
        <v>441</v>
      </c>
    </row>
    <row r="407" spans="5:17" x14ac:dyDescent="0.25">
      <c r="O407" t="s">
        <v>441</v>
      </c>
    </row>
    <row r="408" spans="5:17" x14ac:dyDescent="0.25">
      <c r="E408" t="s">
        <v>247</v>
      </c>
      <c r="F408" t="s">
        <v>248</v>
      </c>
      <c r="G408" t="s">
        <v>249</v>
      </c>
      <c r="H408" t="s">
        <v>250</v>
      </c>
      <c r="I408" t="s">
        <v>251</v>
      </c>
      <c r="J408" t="s">
        <v>252</v>
      </c>
      <c r="K408" t="s">
        <v>253</v>
      </c>
      <c r="L408" t="s">
        <v>254</v>
      </c>
      <c r="M408" t="s">
        <v>255</v>
      </c>
      <c r="N408" t="s">
        <v>25</v>
      </c>
      <c r="O408" t="s">
        <v>441</v>
      </c>
    </row>
    <row r="409" spans="5:17" x14ac:dyDescent="0.25">
      <c r="E409" t="s">
        <v>467</v>
      </c>
      <c r="F409" t="s">
        <v>296</v>
      </c>
      <c r="G409">
        <v>4.7869735213605402</v>
      </c>
      <c r="H409" t="s">
        <v>92</v>
      </c>
      <c r="J409" t="s">
        <v>841</v>
      </c>
      <c r="L409" t="s">
        <v>469</v>
      </c>
      <c r="M409" t="s">
        <v>476</v>
      </c>
      <c r="N409" t="s">
        <v>842</v>
      </c>
      <c r="O409">
        <f>SUM(G409:G410)</f>
        <v>4.8663900000000009</v>
      </c>
      <c r="P409" t="s">
        <v>92</v>
      </c>
      <c r="Q409" t="s">
        <v>277</v>
      </c>
    </row>
    <row r="410" spans="5:17" x14ac:dyDescent="0.25">
      <c r="E410" t="s">
        <v>467</v>
      </c>
      <c r="F410" t="s">
        <v>296</v>
      </c>
      <c r="G410">
        <v>7.9416478639460705E-2</v>
      </c>
      <c r="H410" t="s">
        <v>92</v>
      </c>
      <c r="J410" t="s">
        <v>843</v>
      </c>
      <c r="L410" t="s">
        <v>472</v>
      </c>
      <c r="M410" t="s">
        <v>476</v>
      </c>
      <c r="N410" t="s">
        <v>842</v>
      </c>
      <c r="O410" t="s">
        <v>441</v>
      </c>
    </row>
    <row r="411" spans="5:17" x14ac:dyDescent="0.25">
      <c r="E411" t="s">
        <v>823</v>
      </c>
      <c r="F411" t="s">
        <v>680</v>
      </c>
      <c r="G411">
        <v>0.93240999999999996</v>
      </c>
      <c r="H411" t="s">
        <v>681</v>
      </c>
      <c r="J411" t="s">
        <v>844</v>
      </c>
      <c r="L411" t="s">
        <v>845</v>
      </c>
      <c r="M411" t="s">
        <v>846</v>
      </c>
      <c r="N411" t="s">
        <v>573</v>
      </c>
      <c r="O411" t="s">
        <v>441</v>
      </c>
    </row>
    <row r="412" spans="5:17" x14ac:dyDescent="0.25">
      <c r="E412" t="s">
        <v>295</v>
      </c>
      <c r="F412" t="s">
        <v>296</v>
      </c>
      <c r="G412">
        <v>5.9781954515162702E-2</v>
      </c>
      <c r="H412" t="s">
        <v>87</v>
      </c>
      <c r="J412" t="s">
        <v>847</v>
      </c>
      <c r="L412" t="s">
        <v>317</v>
      </c>
      <c r="M412" t="s">
        <v>476</v>
      </c>
      <c r="N412" t="s">
        <v>848</v>
      </c>
      <c r="O412">
        <f>SUM(G412:G417)</f>
        <v>4.7106999999999983</v>
      </c>
      <c r="P412" t="s">
        <v>87</v>
      </c>
      <c r="Q412" t="s">
        <v>295</v>
      </c>
    </row>
    <row r="413" spans="5:17" x14ac:dyDescent="0.25">
      <c r="E413" t="s">
        <v>295</v>
      </c>
      <c r="F413" t="s">
        <v>296</v>
      </c>
      <c r="G413">
        <v>2.7676656713966401</v>
      </c>
      <c r="H413" t="s">
        <v>87</v>
      </c>
      <c r="J413" t="s">
        <v>849</v>
      </c>
      <c r="L413" t="s">
        <v>331</v>
      </c>
      <c r="M413" t="s">
        <v>476</v>
      </c>
      <c r="N413" t="s">
        <v>848</v>
      </c>
      <c r="O413" t="s">
        <v>441</v>
      </c>
    </row>
    <row r="414" spans="5:17" x14ac:dyDescent="0.25">
      <c r="E414" t="s">
        <v>295</v>
      </c>
      <c r="F414" t="s">
        <v>296</v>
      </c>
      <c r="G414">
        <v>0.38820979326188598</v>
      </c>
      <c r="H414" t="s">
        <v>87</v>
      </c>
      <c r="J414" t="s">
        <v>850</v>
      </c>
      <c r="L414" t="s">
        <v>313</v>
      </c>
      <c r="M414" t="s">
        <v>476</v>
      </c>
      <c r="N414" t="s">
        <v>848</v>
      </c>
      <c r="O414" t="s">
        <v>441</v>
      </c>
    </row>
    <row r="415" spans="5:17" x14ac:dyDescent="0.25">
      <c r="E415" t="s">
        <v>295</v>
      </c>
      <c r="F415" t="s">
        <v>296</v>
      </c>
      <c r="G415">
        <v>1.2927316506471001</v>
      </c>
      <c r="H415" t="s">
        <v>87</v>
      </c>
      <c r="J415" t="s">
        <v>851</v>
      </c>
      <c r="L415" t="s">
        <v>315</v>
      </c>
      <c r="M415" t="s">
        <v>476</v>
      </c>
      <c r="N415" t="s">
        <v>848</v>
      </c>
      <c r="O415" t="s">
        <v>441</v>
      </c>
    </row>
    <row r="416" spans="5:17" x14ac:dyDescent="0.25">
      <c r="E416" t="s">
        <v>295</v>
      </c>
      <c r="F416" t="s">
        <v>296</v>
      </c>
      <c r="G416">
        <v>1.1393752446199E-2</v>
      </c>
      <c r="H416" t="s">
        <v>87</v>
      </c>
      <c r="J416" t="s">
        <v>852</v>
      </c>
      <c r="L416" t="s">
        <v>329</v>
      </c>
      <c r="M416" t="s">
        <v>476</v>
      </c>
      <c r="N416" t="s">
        <v>848</v>
      </c>
      <c r="O416" t="s">
        <v>441</v>
      </c>
    </row>
    <row r="417" spans="5:15" x14ac:dyDescent="0.25">
      <c r="E417" t="s">
        <v>295</v>
      </c>
      <c r="F417" t="s">
        <v>296</v>
      </c>
      <c r="G417">
        <v>0.19091717773301101</v>
      </c>
      <c r="H417" t="s">
        <v>87</v>
      </c>
      <c r="J417" t="s">
        <v>853</v>
      </c>
      <c r="L417" t="s">
        <v>309</v>
      </c>
      <c r="M417" t="s">
        <v>476</v>
      </c>
      <c r="N417" t="s">
        <v>848</v>
      </c>
      <c r="O417" t="s">
        <v>441</v>
      </c>
    </row>
    <row r="418" spans="5:15" x14ac:dyDescent="0.25">
      <c r="E418" t="s">
        <v>854</v>
      </c>
      <c r="F418" t="s">
        <v>348</v>
      </c>
      <c r="G418">
        <v>8.1385999999999993E-3</v>
      </c>
      <c r="H418" t="s">
        <v>86</v>
      </c>
      <c r="J418" t="s">
        <v>855</v>
      </c>
      <c r="L418" t="s">
        <v>856</v>
      </c>
      <c r="M418" t="s">
        <v>846</v>
      </c>
      <c r="N418" t="s">
        <v>573</v>
      </c>
      <c r="O418" t="s">
        <v>441</v>
      </c>
    </row>
    <row r="419" spans="5:15" x14ac:dyDescent="0.25">
      <c r="E419" t="s">
        <v>857</v>
      </c>
      <c r="F419" t="s">
        <v>348</v>
      </c>
      <c r="G419">
        <v>1.2959E-2</v>
      </c>
      <c r="H419" t="s">
        <v>86</v>
      </c>
      <c r="J419" t="s">
        <v>858</v>
      </c>
      <c r="L419" t="s">
        <v>859</v>
      </c>
      <c r="M419" t="s">
        <v>846</v>
      </c>
      <c r="N419" t="s">
        <v>860</v>
      </c>
      <c r="O419" t="s">
        <v>441</v>
      </c>
    </row>
    <row r="420" spans="5:15" x14ac:dyDescent="0.25">
      <c r="E420" t="s">
        <v>861</v>
      </c>
      <c r="F420" t="s">
        <v>585</v>
      </c>
      <c r="G420">
        <v>2.6294</v>
      </c>
      <c r="H420" t="s">
        <v>86</v>
      </c>
      <c r="J420" t="s">
        <v>862</v>
      </c>
      <c r="L420" t="s">
        <v>863</v>
      </c>
      <c r="M420" t="s">
        <v>846</v>
      </c>
      <c r="N420" t="s">
        <v>573</v>
      </c>
      <c r="O420" t="s">
        <v>441</v>
      </c>
    </row>
    <row r="421" spans="5:15" x14ac:dyDescent="0.25">
      <c r="E421" t="s">
        <v>864</v>
      </c>
      <c r="F421" t="s">
        <v>744</v>
      </c>
      <c r="G421">
        <v>8.7647000000000003E-3</v>
      </c>
      <c r="H421" t="s">
        <v>86</v>
      </c>
      <c r="J421" t="s">
        <v>865</v>
      </c>
      <c r="L421" t="s">
        <v>866</v>
      </c>
      <c r="M421" t="s">
        <v>846</v>
      </c>
      <c r="N421" t="s">
        <v>867</v>
      </c>
      <c r="O421" t="s">
        <v>441</v>
      </c>
    </row>
    <row r="422" spans="5:15" x14ac:dyDescent="0.25">
      <c r="E422" t="s">
        <v>868</v>
      </c>
      <c r="F422" t="s">
        <v>585</v>
      </c>
      <c r="G422">
        <v>0.11269</v>
      </c>
      <c r="H422" t="s">
        <v>86</v>
      </c>
      <c r="J422" t="s">
        <v>869</v>
      </c>
      <c r="L422" t="s">
        <v>870</v>
      </c>
      <c r="M422" t="s">
        <v>846</v>
      </c>
      <c r="N422" t="s">
        <v>573</v>
      </c>
      <c r="O422" t="s">
        <v>441</v>
      </c>
    </row>
    <row r="423" spans="5:15" x14ac:dyDescent="0.25">
      <c r="E423" t="s">
        <v>871</v>
      </c>
      <c r="F423" t="s">
        <v>872</v>
      </c>
      <c r="G423">
        <v>1.08285358249708</v>
      </c>
      <c r="H423" t="s">
        <v>86</v>
      </c>
      <c r="J423" t="s">
        <v>873</v>
      </c>
      <c r="L423" t="s">
        <v>874</v>
      </c>
      <c r="M423" t="s">
        <v>846</v>
      </c>
      <c r="N423" t="s">
        <v>573</v>
      </c>
      <c r="O423" t="s">
        <v>441</v>
      </c>
    </row>
    <row r="424" spans="5:15" x14ac:dyDescent="0.25">
      <c r="E424" t="s">
        <v>871</v>
      </c>
      <c r="F424" t="s">
        <v>872</v>
      </c>
      <c r="G424">
        <v>1.27464175029172E-2</v>
      </c>
      <c r="H424" t="s">
        <v>86</v>
      </c>
      <c r="J424" t="s">
        <v>875</v>
      </c>
      <c r="L424" t="s">
        <v>876</v>
      </c>
      <c r="M424" t="s">
        <v>846</v>
      </c>
      <c r="N424" t="s">
        <v>573</v>
      </c>
      <c r="O424" t="s">
        <v>441</v>
      </c>
    </row>
    <row r="425" spans="5:15" x14ac:dyDescent="0.25">
      <c r="E425" t="s">
        <v>877</v>
      </c>
      <c r="F425" t="s">
        <v>608</v>
      </c>
      <c r="G425">
        <v>1.0017</v>
      </c>
      <c r="H425" t="s">
        <v>86</v>
      </c>
      <c r="J425" t="s">
        <v>878</v>
      </c>
      <c r="L425" t="s">
        <v>879</v>
      </c>
      <c r="M425" t="s">
        <v>846</v>
      </c>
      <c r="N425" t="s">
        <v>573</v>
      </c>
      <c r="O425" t="s">
        <v>441</v>
      </c>
    </row>
    <row r="426" spans="5:15" x14ac:dyDescent="0.25">
      <c r="E426" t="s">
        <v>880</v>
      </c>
      <c r="F426" t="s">
        <v>881</v>
      </c>
      <c r="G426">
        <v>0.18781</v>
      </c>
      <c r="H426" t="s">
        <v>86</v>
      </c>
      <c r="J426" t="s">
        <v>882</v>
      </c>
      <c r="L426" t="s">
        <v>883</v>
      </c>
      <c r="M426" t="s">
        <v>846</v>
      </c>
      <c r="N426" t="s">
        <v>884</v>
      </c>
      <c r="O426" t="s">
        <v>441</v>
      </c>
    </row>
    <row r="427" spans="5:15" x14ac:dyDescent="0.25">
      <c r="E427" t="s">
        <v>885</v>
      </c>
      <c r="F427" t="s">
        <v>353</v>
      </c>
      <c r="G427">
        <v>1.6069000000000001E-3</v>
      </c>
      <c r="H427" t="s">
        <v>86</v>
      </c>
      <c r="J427" t="s">
        <v>886</v>
      </c>
      <c r="L427" t="s">
        <v>887</v>
      </c>
      <c r="M427" t="s">
        <v>846</v>
      </c>
      <c r="N427" t="s">
        <v>888</v>
      </c>
      <c r="O427" t="s">
        <v>441</v>
      </c>
    </row>
    <row r="428" spans="5:15" x14ac:dyDescent="0.25">
      <c r="E428" t="s">
        <v>889</v>
      </c>
      <c r="F428" t="s">
        <v>348</v>
      </c>
      <c r="G428">
        <v>2.1556000000000001E-3</v>
      </c>
      <c r="H428" t="s">
        <v>86</v>
      </c>
      <c r="J428" t="s">
        <v>890</v>
      </c>
      <c r="L428" t="s">
        <v>891</v>
      </c>
      <c r="M428" t="s">
        <v>846</v>
      </c>
      <c r="N428" t="s">
        <v>603</v>
      </c>
      <c r="O428" t="s">
        <v>441</v>
      </c>
    </row>
    <row r="429" spans="5:15" x14ac:dyDescent="0.25">
      <c r="E429" t="s">
        <v>892</v>
      </c>
      <c r="F429" t="s">
        <v>585</v>
      </c>
      <c r="G429" s="77">
        <v>1.6276999999999999E-4</v>
      </c>
      <c r="H429" t="s">
        <v>86</v>
      </c>
      <c r="J429" t="s">
        <v>893</v>
      </c>
      <c r="L429" t="s">
        <v>894</v>
      </c>
      <c r="M429" t="s">
        <v>846</v>
      </c>
      <c r="N429" t="s">
        <v>739</v>
      </c>
      <c r="O429" t="s">
        <v>441</v>
      </c>
    </row>
    <row r="430" spans="5:15" x14ac:dyDescent="0.25">
      <c r="E430" t="s">
        <v>895</v>
      </c>
      <c r="F430" t="s">
        <v>618</v>
      </c>
      <c r="G430">
        <v>0.37297000000000002</v>
      </c>
      <c r="H430" t="s">
        <v>86</v>
      </c>
      <c r="J430" t="s">
        <v>896</v>
      </c>
      <c r="L430" t="s">
        <v>897</v>
      </c>
      <c r="M430" t="s">
        <v>846</v>
      </c>
      <c r="N430" t="s">
        <v>898</v>
      </c>
      <c r="O430" t="s">
        <v>441</v>
      </c>
    </row>
    <row r="431" spans="5:15" x14ac:dyDescent="0.25">
      <c r="E431" t="s">
        <v>899</v>
      </c>
      <c r="F431" t="s">
        <v>608</v>
      </c>
      <c r="G431">
        <v>0.1104</v>
      </c>
      <c r="H431" t="s">
        <v>86</v>
      </c>
      <c r="J431" t="s">
        <v>900</v>
      </c>
      <c r="L431" t="s">
        <v>901</v>
      </c>
      <c r="M431" t="s">
        <v>846</v>
      </c>
      <c r="N431" t="s">
        <v>898</v>
      </c>
      <c r="O431" t="s">
        <v>441</v>
      </c>
    </row>
    <row r="432" spans="5:15" x14ac:dyDescent="0.25">
      <c r="E432" t="s">
        <v>785</v>
      </c>
      <c r="F432" t="s">
        <v>618</v>
      </c>
      <c r="G432">
        <v>0.12195</v>
      </c>
      <c r="H432" t="s">
        <v>86</v>
      </c>
      <c r="J432" t="s">
        <v>902</v>
      </c>
      <c r="L432" t="s">
        <v>787</v>
      </c>
      <c r="M432" t="s">
        <v>846</v>
      </c>
      <c r="N432" t="s">
        <v>903</v>
      </c>
      <c r="O432" t="s">
        <v>441</v>
      </c>
    </row>
    <row r="433" spans="5:17" x14ac:dyDescent="0.25">
      <c r="E433" t="s">
        <v>904</v>
      </c>
      <c r="F433" t="s">
        <v>905</v>
      </c>
      <c r="G433">
        <v>10.079000000000001</v>
      </c>
      <c r="H433" t="s">
        <v>86</v>
      </c>
      <c r="J433" t="s">
        <v>906</v>
      </c>
      <c r="L433" t="s">
        <v>907</v>
      </c>
      <c r="M433" t="s">
        <v>908</v>
      </c>
      <c r="N433" t="s">
        <v>573</v>
      </c>
      <c r="O433" t="s">
        <v>441</v>
      </c>
    </row>
    <row r="434" spans="5:17" x14ac:dyDescent="0.25">
      <c r="E434" t="s">
        <v>635</v>
      </c>
      <c r="F434" t="s">
        <v>636</v>
      </c>
      <c r="G434">
        <v>0.12299455217041</v>
      </c>
      <c r="H434" t="s">
        <v>86</v>
      </c>
      <c r="J434" t="s">
        <v>909</v>
      </c>
      <c r="L434" t="s">
        <v>648</v>
      </c>
      <c r="M434" t="s">
        <v>846</v>
      </c>
      <c r="N434" t="s">
        <v>910</v>
      </c>
      <c r="O434">
        <f>SUM(G434:G440)</f>
        <v>21.286000000000012</v>
      </c>
      <c r="P434" t="s">
        <v>86</v>
      </c>
      <c r="Q434" t="s">
        <v>635</v>
      </c>
    </row>
    <row r="435" spans="5:17" x14ac:dyDescent="0.25">
      <c r="E435" t="s">
        <v>635</v>
      </c>
      <c r="F435" t="s">
        <v>636</v>
      </c>
      <c r="G435">
        <v>1.66212199035851</v>
      </c>
      <c r="H435" t="s">
        <v>86</v>
      </c>
      <c r="J435" t="s">
        <v>911</v>
      </c>
      <c r="L435" t="s">
        <v>640</v>
      </c>
      <c r="M435" t="s">
        <v>846</v>
      </c>
      <c r="N435" t="s">
        <v>910</v>
      </c>
      <c r="O435" t="s">
        <v>441</v>
      </c>
    </row>
    <row r="436" spans="5:17" x14ac:dyDescent="0.25">
      <c r="E436" t="s">
        <v>635</v>
      </c>
      <c r="F436" t="s">
        <v>636</v>
      </c>
      <c r="G436">
        <v>3.9884232680105103E-2</v>
      </c>
      <c r="H436" t="s">
        <v>86</v>
      </c>
      <c r="J436" t="s">
        <v>912</v>
      </c>
      <c r="L436" t="s">
        <v>644</v>
      </c>
      <c r="M436" t="s">
        <v>846</v>
      </c>
      <c r="N436" t="s">
        <v>910</v>
      </c>
      <c r="O436" t="s">
        <v>441</v>
      </c>
    </row>
    <row r="437" spans="5:17" x14ac:dyDescent="0.25">
      <c r="E437" t="s">
        <v>635</v>
      </c>
      <c r="F437" t="s">
        <v>636</v>
      </c>
      <c r="G437">
        <v>4.3239685655078797E-2</v>
      </c>
      <c r="H437" t="s">
        <v>86</v>
      </c>
      <c r="J437" t="s">
        <v>913</v>
      </c>
      <c r="L437" t="s">
        <v>646</v>
      </c>
      <c r="M437" t="s">
        <v>846</v>
      </c>
      <c r="N437" t="s">
        <v>910</v>
      </c>
      <c r="O437" t="s">
        <v>441</v>
      </c>
    </row>
    <row r="438" spans="5:17" x14ac:dyDescent="0.25">
      <c r="E438" t="s">
        <v>635</v>
      </c>
      <c r="F438" t="s">
        <v>636</v>
      </c>
      <c r="G438">
        <v>0.33133830082008098</v>
      </c>
      <c r="H438" t="s">
        <v>86</v>
      </c>
      <c r="J438" t="s">
        <v>914</v>
      </c>
      <c r="L438" t="s">
        <v>642</v>
      </c>
      <c r="M438" t="s">
        <v>846</v>
      </c>
      <c r="N438" t="s">
        <v>910</v>
      </c>
      <c r="O438" t="s">
        <v>441</v>
      </c>
    </row>
    <row r="439" spans="5:17" x14ac:dyDescent="0.25">
      <c r="E439" t="s">
        <v>635</v>
      </c>
      <c r="F439" t="s">
        <v>636</v>
      </c>
      <c r="G439">
        <v>6.5915247616426906E-2</v>
      </c>
      <c r="H439" t="s">
        <v>86</v>
      </c>
      <c r="J439" t="s">
        <v>915</v>
      </c>
      <c r="L439" t="s">
        <v>650</v>
      </c>
      <c r="M439" t="s">
        <v>846</v>
      </c>
      <c r="N439" t="s">
        <v>910</v>
      </c>
      <c r="O439" t="s">
        <v>441</v>
      </c>
    </row>
    <row r="440" spans="5:17" x14ac:dyDescent="0.25">
      <c r="E440" t="s">
        <v>635</v>
      </c>
      <c r="F440" t="s">
        <v>636</v>
      </c>
      <c r="G440">
        <v>19.020505990699402</v>
      </c>
      <c r="H440" t="s">
        <v>86</v>
      </c>
      <c r="J440" t="s">
        <v>916</v>
      </c>
      <c r="L440" t="s">
        <v>638</v>
      </c>
      <c r="M440" t="s">
        <v>846</v>
      </c>
      <c r="N440" t="s">
        <v>910</v>
      </c>
      <c r="O440" t="s">
        <v>441</v>
      </c>
    </row>
    <row r="441" spans="5:17" x14ac:dyDescent="0.25">
      <c r="E441" t="s">
        <v>917</v>
      </c>
      <c r="F441" t="s">
        <v>905</v>
      </c>
      <c r="G441">
        <v>10.079000000000001</v>
      </c>
      <c r="H441" t="s">
        <v>86</v>
      </c>
      <c r="J441" t="s">
        <v>918</v>
      </c>
      <c r="L441" t="s">
        <v>919</v>
      </c>
      <c r="M441" t="s">
        <v>846</v>
      </c>
      <c r="N441" t="s">
        <v>573</v>
      </c>
      <c r="O441" t="s">
        <v>441</v>
      </c>
    </row>
    <row r="442" spans="5:17" x14ac:dyDescent="0.25">
      <c r="E442" t="s">
        <v>920</v>
      </c>
      <c r="F442" t="s">
        <v>618</v>
      </c>
      <c r="G442">
        <v>1.6433999999999999E-3</v>
      </c>
      <c r="H442" t="s">
        <v>86</v>
      </c>
      <c r="J442" t="s">
        <v>921</v>
      </c>
      <c r="L442" t="s">
        <v>922</v>
      </c>
      <c r="M442" t="s">
        <v>846</v>
      </c>
      <c r="N442" t="s">
        <v>573</v>
      </c>
      <c r="O442" t="s">
        <v>441</v>
      </c>
    </row>
    <row r="443" spans="5:17" x14ac:dyDescent="0.25">
      <c r="E443" t="s">
        <v>923</v>
      </c>
      <c r="F443" t="s">
        <v>585</v>
      </c>
      <c r="G443">
        <v>0.11269</v>
      </c>
      <c r="H443" t="s">
        <v>86</v>
      </c>
      <c r="J443" t="s">
        <v>869</v>
      </c>
      <c r="L443" t="s">
        <v>924</v>
      </c>
      <c r="M443" t="s">
        <v>846</v>
      </c>
      <c r="N443" t="s">
        <v>925</v>
      </c>
      <c r="O443" t="s">
        <v>441</v>
      </c>
    </row>
    <row r="444" spans="5:17" x14ac:dyDescent="0.25">
      <c r="E444" t="s">
        <v>926</v>
      </c>
      <c r="F444" t="s">
        <v>359</v>
      </c>
      <c r="G444" s="77">
        <v>3.9999999999999998E-6</v>
      </c>
      <c r="H444" t="s">
        <v>360</v>
      </c>
      <c r="J444" t="s">
        <v>655</v>
      </c>
      <c r="L444" t="s">
        <v>927</v>
      </c>
      <c r="M444" t="s">
        <v>846</v>
      </c>
      <c r="N444" t="s">
        <v>739</v>
      </c>
      <c r="O444" t="s">
        <v>441</v>
      </c>
    </row>
    <row r="445" spans="5:17" x14ac:dyDescent="0.25">
      <c r="O445" t="s">
        <v>441</v>
      </c>
    </row>
    <row r="446" spans="5:17" x14ac:dyDescent="0.25">
      <c r="E446" t="s">
        <v>247</v>
      </c>
      <c r="F446" t="s">
        <v>248</v>
      </c>
      <c r="G446" t="s">
        <v>249</v>
      </c>
      <c r="H446" t="s">
        <v>250</v>
      </c>
      <c r="I446" t="s">
        <v>251</v>
      </c>
      <c r="J446" t="s">
        <v>252</v>
      </c>
      <c r="K446" t="s">
        <v>278</v>
      </c>
      <c r="L446" t="s">
        <v>254</v>
      </c>
      <c r="M446" t="s">
        <v>255</v>
      </c>
      <c r="N446" t="s">
        <v>25</v>
      </c>
      <c r="O446" t="s">
        <v>441</v>
      </c>
    </row>
    <row r="447" spans="5:17" x14ac:dyDescent="0.25">
      <c r="E447" t="s">
        <v>928</v>
      </c>
      <c r="F447" t="s">
        <v>432</v>
      </c>
      <c r="G447" s="77">
        <v>1.52396012238523E-5</v>
      </c>
      <c r="H447" t="s">
        <v>86</v>
      </c>
      <c r="J447" t="s">
        <v>929</v>
      </c>
      <c r="L447" t="s">
        <v>930</v>
      </c>
      <c r="M447" t="s">
        <v>846</v>
      </c>
      <c r="N447" t="s">
        <v>603</v>
      </c>
      <c r="O447" s="77">
        <f>SUM(G447:G450)</f>
        <v>3.0000000000000037E-2</v>
      </c>
      <c r="P447" t="s">
        <v>86</v>
      </c>
      <c r="Q447" t="s">
        <v>928</v>
      </c>
    </row>
    <row r="448" spans="5:17" x14ac:dyDescent="0.25">
      <c r="E448" t="s">
        <v>928</v>
      </c>
      <c r="F448" t="s">
        <v>432</v>
      </c>
      <c r="G448">
        <v>2.9931774354131201E-2</v>
      </c>
      <c r="H448" t="s">
        <v>86</v>
      </c>
      <c r="J448" t="s">
        <v>931</v>
      </c>
      <c r="L448" t="s">
        <v>932</v>
      </c>
      <c r="M448" t="s">
        <v>846</v>
      </c>
      <c r="N448" t="s">
        <v>603</v>
      </c>
      <c r="O448" t="s">
        <v>441</v>
      </c>
    </row>
    <row r="449" spans="5:17" x14ac:dyDescent="0.25">
      <c r="E449" t="s">
        <v>928</v>
      </c>
      <c r="F449" t="s">
        <v>432</v>
      </c>
      <c r="G449" s="77">
        <v>4.2321968284526903E-5</v>
      </c>
      <c r="H449" t="s">
        <v>86</v>
      </c>
      <c r="J449" t="s">
        <v>933</v>
      </c>
      <c r="L449" t="s">
        <v>934</v>
      </c>
      <c r="M449" t="s">
        <v>846</v>
      </c>
      <c r="N449" t="s">
        <v>603</v>
      </c>
      <c r="O449" t="s">
        <v>441</v>
      </c>
    </row>
    <row r="450" spans="5:17" x14ac:dyDescent="0.25">
      <c r="E450" t="s">
        <v>928</v>
      </c>
      <c r="F450" t="s">
        <v>432</v>
      </c>
      <c r="G450" s="77">
        <v>1.0664076360458001E-5</v>
      </c>
      <c r="H450" t="s">
        <v>86</v>
      </c>
      <c r="J450" t="s">
        <v>935</v>
      </c>
      <c r="L450" t="s">
        <v>936</v>
      </c>
      <c r="M450" t="s">
        <v>846</v>
      </c>
      <c r="N450" t="s">
        <v>603</v>
      </c>
      <c r="O450" t="s">
        <v>441</v>
      </c>
    </row>
    <row r="451" spans="5:17" x14ac:dyDescent="0.25">
      <c r="E451" t="s">
        <v>937</v>
      </c>
      <c r="F451" t="s">
        <v>680</v>
      </c>
      <c r="G451">
        <v>1</v>
      </c>
      <c r="H451" t="s">
        <v>681</v>
      </c>
      <c r="I451" t="s">
        <v>938</v>
      </c>
      <c r="J451" t="s">
        <v>281</v>
      </c>
      <c r="N451" t="s">
        <v>573</v>
      </c>
      <c r="O451" t="s">
        <v>441</v>
      </c>
    </row>
    <row r="452" spans="5:17" x14ac:dyDescent="0.25">
      <c r="E452" t="s">
        <v>939</v>
      </c>
      <c r="F452" t="s">
        <v>940</v>
      </c>
      <c r="G452">
        <v>1.6069000000000001E-3</v>
      </c>
      <c r="H452" t="s">
        <v>86</v>
      </c>
      <c r="J452" t="s">
        <v>886</v>
      </c>
      <c r="L452" t="s">
        <v>941</v>
      </c>
      <c r="M452" t="s">
        <v>846</v>
      </c>
      <c r="N452" t="s">
        <v>942</v>
      </c>
      <c r="O452" t="s">
        <v>441</v>
      </c>
    </row>
    <row r="453" spans="5:17" x14ac:dyDescent="0.25">
      <c r="E453" t="s">
        <v>943</v>
      </c>
      <c r="F453" t="s">
        <v>432</v>
      </c>
      <c r="G453">
        <v>2.31013410124257E-3</v>
      </c>
      <c r="H453" t="s">
        <v>86</v>
      </c>
      <c r="J453" t="s">
        <v>944</v>
      </c>
      <c r="L453" t="s">
        <v>945</v>
      </c>
      <c r="M453" t="s">
        <v>846</v>
      </c>
      <c r="N453" t="s">
        <v>946</v>
      </c>
      <c r="O453">
        <f>SUM(G453:G459)</f>
        <v>1.6860999999999962</v>
      </c>
      <c r="P453" t="s">
        <v>86</v>
      </c>
      <c r="Q453" t="s">
        <v>943</v>
      </c>
    </row>
    <row r="454" spans="5:17" x14ac:dyDescent="0.25">
      <c r="E454" t="s">
        <v>943</v>
      </c>
      <c r="F454" t="s">
        <v>432</v>
      </c>
      <c r="G454">
        <v>1.3844599367428399E-2</v>
      </c>
      <c r="H454" t="s">
        <v>86</v>
      </c>
      <c r="J454" t="s">
        <v>947</v>
      </c>
      <c r="L454" t="s">
        <v>948</v>
      </c>
      <c r="M454" t="s">
        <v>846</v>
      </c>
      <c r="N454" t="s">
        <v>946</v>
      </c>
      <c r="O454" t="s">
        <v>441</v>
      </c>
    </row>
    <row r="455" spans="5:17" x14ac:dyDescent="0.25">
      <c r="E455" t="s">
        <v>943</v>
      </c>
      <c r="F455" t="s">
        <v>432</v>
      </c>
      <c r="G455">
        <v>5.7183153760207604E-3</v>
      </c>
      <c r="H455" t="s">
        <v>86</v>
      </c>
      <c r="J455" t="s">
        <v>949</v>
      </c>
      <c r="L455" t="s">
        <v>950</v>
      </c>
      <c r="M455" t="s">
        <v>846</v>
      </c>
      <c r="N455" t="s">
        <v>946</v>
      </c>
      <c r="O455" t="s">
        <v>441</v>
      </c>
    </row>
    <row r="456" spans="5:17" x14ac:dyDescent="0.25">
      <c r="E456" t="s">
        <v>943</v>
      </c>
      <c r="F456" t="s">
        <v>432</v>
      </c>
      <c r="G456">
        <v>0.20720440127429099</v>
      </c>
      <c r="H456" t="s">
        <v>86</v>
      </c>
      <c r="J456" t="s">
        <v>951</v>
      </c>
      <c r="L456" t="s">
        <v>952</v>
      </c>
      <c r="M456" t="s">
        <v>846</v>
      </c>
      <c r="N456" t="s">
        <v>946</v>
      </c>
      <c r="O456" t="s">
        <v>441</v>
      </c>
    </row>
    <row r="457" spans="5:17" x14ac:dyDescent="0.25">
      <c r="E457" t="s">
        <v>943</v>
      </c>
      <c r="F457" t="s">
        <v>432</v>
      </c>
      <c r="G457">
        <v>5.4300750484907899E-3</v>
      </c>
      <c r="H457" t="s">
        <v>86</v>
      </c>
      <c r="J457" t="s">
        <v>953</v>
      </c>
      <c r="L457" t="s">
        <v>954</v>
      </c>
      <c r="M457" t="s">
        <v>846</v>
      </c>
      <c r="N457" t="s">
        <v>946</v>
      </c>
      <c r="O457" t="s">
        <v>441</v>
      </c>
    </row>
    <row r="458" spans="5:17" x14ac:dyDescent="0.25">
      <c r="E458" t="s">
        <v>943</v>
      </c>
      <c r="F458" t="s">
        <v>432</v>
      </c>
      <c r="G458">
        <v>1.0470445244826401E-3</v>
      </c>
      <c r="H458" t="s">
        <v>86</v>
      </c>
      <c r="J458" t="s">
        <v>955</v>
      </c>
      <c r="L458" t="s">
        <v>956</v>
      </c>
      <c r="M458" t="s">
        <v>846</v>
      </c>
      <c r="N458" t="s">
        <v>946</v>
      </c>
      <c r="O458" t="s">
        <v>441</v>
      </c>
    </row>
    <row r="459" spans="5:17" x14ac:dyDescent="0.25">
      <c r="E459" t="s">
        <v>943</v>
      </c>
      <c r="F459" t="s">
        <v>432</v>
      </c>
      <c r="G459">
        <v>1.4505454303080401</v>
      </c>
      <c r="H459" t="s">
        <v>86</v>
      </c>
      <c r="J459" t="s">
        <v>957</v>
      </c>
      <c r="L459" t="s">
        <v>958</v>
      </c>
      <c r="M459" t="s">
        <v>846</v>
      </c>
      <c r="N459" t="s">
        <v>946</v>
      </c>
      <c r="O459" t="s">
        <v>441</v>
      </c>
    </row>
    <row r="460" spans="5:17" x14ac:dyDescent="0.25">
      <c r="E460" t="s">
        <v>959</v>
      </c>
      <c r="F460" t="s">
        <v>432</v>
      </c>
      <c r="G460">
        <v>0.1104</v>
      </c>
      <c r="H460" t="s">
        <v>86</v>
      </c>
      <c r="J460" t="s">
        <v>900</v>
      </c>
      <c r="L460" t="s">
        <v>960</v>
      </c>
      <c r="M460" t="s">
        <v>846</v>
      </c>
      <c r="N460" t="s">
        <v>946</v>
      </c>
      <c r="O460" t="s">
        <v>441</v>
      </c>
    </row>
    <row r="461" spans="5:17" x14ac:dyDescent="0.25">
      <c r="E461" t="s">
        <v>961</v>
      </c>
      <c r="F461" t="s">
        <v>833</v>
      </c>
      <c r="G461">
        <v>2.1285999999999999E-2</v>
      </c>
      <c r="H461" t="s">
        <v>557</v>
      </c>
      <c r="J461" t="s">
        <v>962</v>
      </c>
      <c r="L461" t="s">
        <v>963</v>
      </c>
      <c r="M461" t="s">
        <v>846</v>
      </c>
      <c r="N461" t="s">
        <v>964</v>
      </c>
      <c r="O461" t="s">
        <v>441</v>
      </c>
    </row>
    <row r="462" spans="5:17" x14ac:dyDescent="0.25">
      <c r="E462" t="s">
        <v>563</v>
      </c>
      <c r="F462" t="s">
        <v>564</v>
      </c>
      <c r="G462">
        <v>3.1928999999999998E-3</v>
      </c>
      <c r="H462" t="s">
        <v>557</v>
      </c>
      <c r="J462" t="s">
        <v>965</v>
      </c>
      <c r="M462" t="s">
        <v>288</v>
      </c>
      <c r="N462" t="s">
        <v>691</v>
      </c>
      <c r="O462" t="s">
        <v>441</v>
      </c>
    </row>
    <row r="463" spans="5:17" x14ac:dyDescent="0.25">
      <c r="O463" t="s">
        <v>441</v>
      </c>
    </row>
    <row r="464" spans="5:17" x14ac:dyDescent="0.25">
      <c r="E464" s="51" t="s">
        <v>1104</v>
      </c>
      <c r="O464" t="s">
        <v>441</v>
      </c>
    </row>
    <row r="465" spans="5:18" x14ac:dyDescent="0.25">
      <c r="E465" t="s">
        <v>247</v>
      </c>
      <c r="F465" t="s">
        <v>248</v>
      </c>
      <c r="G465" t="s">
        <v>249</v>
      </c>
      <c r="H465" t="s">
        <v>250</v>
      </c>
      <c r="I465" t="s">
        <v>251</v>
      </c>
      <c r="J465" t="s">
        <v>252</v>
      </c>
      <c r="K465" t="s">
        <v>253</v>
      </c>
      <c r="L465" t="s">
        <v>254</v>
      </c>
      <c r="M465" t="s">
        <v>255</v>
      </c>
      <c r="N465" t="s">
        <v>25</v>
      </c>
      <c r="O465" t="s">
        <v>441</v>
      </c>
    </row>
    <row r="466" spans="5:18" x14ac:dyDescent="0.25">
      <c r="E466" t="s">
        <v>449</v>
      </c>
      <c r="F466" t="s">
        <v>296</v>
      </c>
      <c r="G466">
        <v>2.9960892659425999E-2</v>
      </c>
      <c r="H466" t="s">
        <v>87</v>
      </c>
      <c r="J466" t="s">
        <v>1105</v>
      </c>
      <c r="L466" t="s">
        <v>1106</v>
      </c>
      <c r="M466" t="s">
        <v>1107</v>
      </c>
      <c r="N466" t="s">
        <v>1108</v>
      </c>
      <c r="O466" t="s">
        <v>441</v>
      </c>
      <c r="P466" s="102">
        <f>SUM(G466:G512)</f>
        <v>121.47568487535203</v>
      </c>
      <c r="Q466" s="102" t="s">
        <v>87</v>
      </c>
      <c r="R466" s="103" t="s">
        <v>449</v>
      </c>
    </row>
    <row r="467" spans="5:18" x14ac:dyDescent="0.25">
      <c r="E467" t="s">
        <v>449</v>
      </c>
      <c r="F467" t="s">
        <v>296</v>
      </c>
      <c r="G467">
        <v>0.33685433290442202</v>
      </c>
      <c r="H467" t="s">
        <v>87</v>
      </c>
      <c r="J467" t="s">
        <v>1109</v>
      </c>
      <c r="L467" t="s">
        <v>1106</v>
      </c>
      <c r="M467" t="s">
        <v>1107</v>
      </c>
      <c r="N467" t="s">
        <v>1108</v>
      </c>
      <c r="O467" t="s">
        <v>441</v>
      </c>
      <c r="P467" s="102">
        <f>SUM(G514:G516)</f>
        <v>129.57406386704164</v>
      </c>
      <c r="Q467" s="102" t="s">
        <v>92</v>
      </c>
      <c r="R467" s="103" t="s">
        <v>277</v>
      </c>
    </row>
    <row r="468" spans="5:18" x14ac:dyDescent="0.25">
      <c r="E468" t="s">
        <v>449</v>
      </c>
      <c r="F468" t="s">
        <v>296</v>
      </c>
      <c r="G468">
        <v>5.7915948558704397E-2</v>
      </c>
      <c r="H468" t="s">
        <v>87</v>
      </c>
      <c r="J468" t="s">
        <v>1110</v>
      </c>
      <c r="L468" t="s">
        <v>1106</v>
      </c>
      <c r="M468" t="s">
        <v>1107</v>
      </c>
      <c r="N468" t="s">
        <v>1108</v>
      </c>
      <c r="O468" t="s">
        <v>441</v>
      </c>
      <c r="P468" s="104">
        <f>G520</f>
        <v>1.06557618311712</v>
      </c>
      <c r="Q468" s="104" t="s">
        <v>86</v>
      </c>
      <c r="R468" s="103" t="s">
        <v>428</v>
      </c>
    </row>
    <row r="469" spans="5:18" x14ac:dyDescent="0.25">
      <c r="E469" t="s">
        <v>449</v>
      </c>
      <c r="F469" t="s">
        <v>296</v>
      </c>
      <c r="G469">
        <v>3.3510431866150402E-2</v>
      </c>
      <c r="H469" t="s">
        <v>87</v>
      </c>
      <c r="J469" t="s">
        <v>1111</v>
      </c>
      <c r="L469" t="s">
        <v>1106</v>
      </c>
      <c r="M469" t="s">
        <v>1107</v>
      </c>
      <c r="N469" t="s">
        <v>1108</v>
      </c>
      <c r="O469" t="s">
        <v>441</v>
      </c>
      <c r="P469" s="96">
        <f>G517</f>
        <v>2.1311523662342502</v>
      </c>
      <c r="Q469" s="96" t="s">
        <v>86</v>
      </c>
      <c r="R469" s="97" t="s">
        <v>967</v>
      </c>
    </row>
    <row r="470" spans="5:18" x14ac:dyDescent="0.25">
      <c r="E470" t="s">
        <v>449</v>
      </c>
      <c r="F470" t="s">
        <v>296</v>
      </c>
      <c r="G470">
        <v>0.22492308326239499</v>
      </c>
      <c r="H470" t="s">
        <v>87</v>
      </c>
      <c r="J470" t="s">
        <v>1112</v>
      </c>
      <c r="L470" t="s">
        <v>1106</v>
      </c>
      <c r="M470" t="s">
        <v>1107</v>
      </c>
      <c r="N470" t="s">
        <v>1108</v>
      </c>
      <c r="O470" t="s">
        <v>441</v>
      </c>
      <c r="P470" s="96">
        <f>G518</f>
        <v>6.6714659248780006E-2</v>
      </c>
      <c r="Q470" s="96" t="s">
        <v>86</v>
      </c>
      <c r="R470" s="143" t="s">
        <v>478</v>
      </c>
    </row>
    <row r="471" spans="5:18" x14ac:dyDescent="0.25">
      <c r="E471" t="s">
        <v>449</v>
      </c>
      <c r="F471" t="s">
        <v>296</v>
      </c>
      <c r="G471">
        <v>8.3460659404001103E-2</v>
      </c>
      <c r="H471" t="s">
        <v>87</v>
      </c>
      <c r="J471" t="s">
        <v>1113</v>
      </c>
      <c r="L471" t="s">
        <v>1106</v>
      </c>
      <c r="M471" t="s">
        <v>1107</v>
      </c>
      <c r="N471" t="s">
        <v>1108</v>
      </c>
      <c r="O471" t="s">
        <v>441</v>
      </c>
      <c r="P471" s="108">
        <f>G519</f>
        <v>6.7860153645630801E-4</v>
      </c>
      <c r="Q471" s="96" t="s">
        <v>86</v>
      </c>
      <c r="R471" s="143" t="s">
        <v>1284</v>
      </c>
    </row>
    <row r="472" spans="5:18" x14ac:dyDescent="0.25">
      <c r="E472" t="s">
        <v>449</v>
      </c>
      <c r="F472" t="s">
        <v>296</v>
      </c>
      <c r="G472">
        <v>29.154164370084501</v>
      </c>
      <c r="H472" t="s">
        <v>87</v>
      </c>
      <c r="J472" t="s">
        <v>1114</v>
      </c>
      <c r="L472" t="s">
        <v>466</v>
      </c>
      <c r="M472" t="s">
        <v>1107</v>
      </c>
      <c r="N472" t="s">
        <v>1108</v>
      </c>
      <c r="O472" t="s">
        <v>441</v>
      </c>
      <c r="P472" s="108">
        <f>G513</f>
        <v>7.0924750748275805E-4</v>
      </c>
      <c r="Q472" s="96" t="s">
        <v>86</v>
      </c>
      <c r="R472" s="143" t="s">
        <v>342</v>
      </c>
    </row>
    <row r="473" spans="5:18" x14ac:dyDescent="0.25">
      <c r="E473" t="s">
        <v>449</v>
      </c>
      <c r="F473" t="s">
        <v>296</v>
      </c>
      <c r="G473">
        <v>0.137070957513026</v>
      </c>
      <c r="H473" t="s">
        <v>87</v>
      </c>
      <c r="J473" t="s">
        <v>1115</v>
      </c>
      <c r="L473" t="s">
        <v>1106</v>
      </c>
      <c r="M473" t="s">
        <v>1107</v>
      </c>
      <c r="N473" t="s">
        <v>1108</v>
      </c>
      <c r="O473" t="s">
        <v>441</v>
      </c>
      <c r="P473" s="108">
        <f>G521</f>
        <v>1.0655761831171199E-11</v>
      </c>
      <c r="Q473" t="s">
        <v>360</v>
      </c>
      <c r="R473" s="143" t="s">
        <v>358</v>
      </c>
    </row>
    <row r="474" spans="5:18" x14ac:dyDescent="0.25">
      <c r="E474" t="s">
        <v>449</v>
      </c>
      <c r="F474" t="s">
        <v>296</v>
      </c>
      <c r="G474">
        <v>0.11559301288648299</v>
      </c>
      <c r="H474" t="s">
        <v>87</v>
      </c>
      <c r="J474" t="s">
        <v>1116</v>
      </c>
      <c r="L474" t="s">
        <v>1106</v>
      </c>
      <c r="M474" t="s">
        <v>1107</v>
      </c>
      <c r="N474" t="s">
        <v>1108</v>
      </c>
      <c r="O474" t="s">
        <v>441</v>
      </c>
      <c r="P474" s="102">
        <f>G522</f>
        <v>0.463291212895663</v>
      </c>
      <c r="Q474" s="102" t="s">
        <v>86</v>
      </c>
      <c r="R474" s="143" t="s">
        <v>968</v>
      </c>
    </row>
    <row r="475" spans="5:18" x14ac:dyDescent="0.25">
      <c r="E475" t="s">
        <v>449</v>
      </c>
      <c r="F475" t="s">
        <v>296</v>
      </c>
      <c r="G475">
        <v>0.22958311414004301</v>
      </c>
      <c r="H475" t="s">
        <v>87</v>
      </c>
      <c r="J475" t="s">
        <v>1117</v>
      </c>
      <c r="L475" t="s">
        <v>1106</v>
      </c>
      <c r="M475" t="s">
        <v>1107</v>
      </c>
      <c r="N475" t="s">
        <v>1108</v>
      </c>
      <c r="O475" t="s">
        <v>441</v>
      </c>
      <c r="P475" s="108">
        <f>G523</f>
        <v>6.3902603701533904E-4</v>
      </c>
      <c r="Q475" s="96" t="s">
        <v>86</v>
      </c>
      <c r="R475" s="143" t="s">
        <v>797</v>
      </c>
    </row>
    <row r="476" spans="5:18" x14ac:dyDescent="0.25">
      <c r="E476" t="s">
        <v>449</v>
      </c>
      <c r="F476" t="s">
        <v>296</v>
      </c>
      <c r="G476">
        <v>0.41209718843121501</v>
      </c>
      <c r="H476" t="s">
        <v>87</v>
      </c>
      <c r="J476" t="s">
        <v>1118</v>
      </c>
      <c r="L476" t="s">
        <v>1106</v>
      </c>
      <c r="M476" t="s">
        <v>1107</v>
      </c>
      <c r="N476" t="s">
        <v>1108</v>
      </c>
      <c r="O476" t="s">
        <v>441</v>
      </c>
      <c r="P476" s="96">
        <f>SUM(G524:G525)</f>
        <v>13.767244285873272</v>
      </c>
      <c r="Q476" s="96" t="s">
        <v>86</v>
      </c>
      <c r="R476" s="143" t="s">
        <v>658</v>
      </c>
    </row>
    <row r="477" spans="5:18" x14ac:dyDescent="0.25">
      <c r="E477" t="s">
        <v>449</v>
      </c>
      <c r="F477" t="s">
        <v>296</v>
      </c>
      <c r="G477">
        <v>9.9610755619557404E-3</v>
      </c>
      <c r="H477" t="s">
        <v>87</v>
      </c>
      <c r="J477" t="s">
        <v>1119</v>
      </c>
      <c r="L477" t="s">
        <v>1106</v>
      </c>
      <c r="M477" t="s">
        <v>1107</v>
      </c>
      <c r="N477" t="s">
        <v>1108</v>
      </c>
      <c r="O477" t="s">
        <v>441</v>
      </c>
      <c r="P477" s="96">
        <f>G526</f>
        <v>46.329121289566302</v>
      </c>
      <c r="Q477" t="s">
        <v>557</v>
      </c>
      <c r="R477" s="143" t="s">
        <v>974</v>
      </c>
    </row>
    <row r="478" spans="5:18" x14ac:dyDescent="0.25">
      <c r="E478" t="s">
        <v>449</v>
      </c>
      <c r="F478" t="s">
        <v>296</v>
      </c>
      <c r="G478">
        <v>6.2540867198758607E-2</v>
      </c>
      <c r="H478" t="s">
        <v>87</v>
      </c>
      <c r="J478" t="s">
        <v>1120</v>
      </c>
      <c r="L478" t="s">
        <v>1106</v>
      </c>
      <c r="M478" t="s">
        <v>1107</v>
      </c>
      <c r="N478" t="s">
        <v>1108</v>
      </c>
      <c r="O478" t="s">
        <v>441</v>
      </c>
    </row>
    <row r="479" spans="5:18" x14ac:dyDescent="0.25">
      <c r="E479" t="s">
        <v>449</v>
      </c>
      <c r="F479" t="s">
        <v>296</v>
      </c>
      <c r="G479">
        <v>2.44710917515778E-2</v>
      </c>
      <c r="H479" t="s">
        <v>87</v>
      </c>
      <c r="J479" t="s">
        <v>1121</v>
      </c>
      <c r="L479" t="s">
        <v>1106</v>
      </c>
      <c r="M479" t="s">
        <v>1107</v>
      </c>
      <c r="N479" t="s">
        <v>1108</v>
      </c>
      <c r="O479" t="s">
        <v>441</v>
      </c>
    </row>
    <row r="480" spans="5:18" x14ac:dyDescent="0.25">
      <c r="E480" t="s">
        <v>449</v>
      </c>
      <c r="F480" t="s">
        <v>296</v>
      </c>
      <c r="G480">
        <v>2.4978071884021399E-2</v>
      </c>
      <c r="H480" t="s">
        <v>87</v>
      </c>
      <c r="J480" t="s">
        <v>1122</v>
      </c>
      <c r="L480" t="s">
        <v>1106</v>
      </c>
      <c r="M480" t="s">
        <v>1107</v>
      </c>
      <c r="N480" t="s">
        <v>1108</v>
      </c>
      <c r="O480" t="s">
        <v>441</v>
      </c>
    </row>
    <row r="481" spans="5:15" x14ac:dyDescent="0.25">
      <c r="E481" t="s">
        <v>449</v>
      </c>
      <c r="F481" t="s">
        <v>296</v>
      </c>
      <c r="G481">
        <v>0.15492247990027699</v>
      </c>
      <c r="H481" t="s">
        <v>87</v>
      </c>
      <c r="J481" t="s">
        <v>1123</v>
      </c>
      <c r="L481" t="s">
        <v>1106</v>
      </c>
      <c r="M481" t="s">
        <v>1107</v>
      </c>
      <c r="N481" t="s">
        <v>1108</v>
      </c>
      <c r="O481" t="s">
        <v>441</v>
      </c>
    </row>
    <row r="482" spans="5:15" x14ac:dyDescent="0.25">
      <c r="E482" t="s">
        <v>449</v>
      </c>
      <c r="F482" t="s">
        <v>296</v>
      </c>
      <c r="G482">
        <v>3.9779934741102099E-2</v>
      </c>
      <c r="H482" t="s">
        <v>87</v>
      </c>
      <c r="J482" t="s">
        <v>1124</v>
      </c>
      <c r="L482" t="s">
        <v>1106</v>
      </c>
      <c r="M482" t="s">
        <v>1107</v>
      </c>
      <c r="N482" t="s">
        <v>1108</v>
      </c>
      <c r="O482" t="s">
        <v>441</v>
      </c>
    </row>
    <row r="483" spans="5:15" x14ac:dyDescent="0.25">
      <c r="E483" t="s">
        <v>449</v>
      </c>
      <c r="F483" t="s">
        <v>296</v>
      </c>
      <c r="G483">
        <v>0.64960651783105805</v>
      </c>
      <c r="H483" t="s">
        <v>87</v>
      </c>
      <c r="J483" t="s">
        <v>1125</v>
      </c>
      <c r="L483" t="s">
        <v>1106</v>
      </c>
      <c r="M483" t="s">
        <v>1107</v>
      </c>
      <c r="N483" t="s">
        <v>1108</v>
      </c>
      <c r="O483" t="s">
        <v>441</v>
      </c>
    </row>
    <row r="484" spans="5:15" x14ac:dyDescent="0.25">
      <c r="E484" t="s">
        <v>449</v>
      </c>
      <c r="F484" t="s">
        <v>296</v>
      </c>
      <c r="G484">
        <v>44.302280251874699</v>
      </c>
      <c r="H484" t="s">
        <v>87</v>
      </c>
      <c r="J484" t="s">
        <v>1126</v>
      </c>
      <c r="L484" t="s">
        <v>1127</v>
      </c>
      <c r="M484" t="s">
        <v>1107</v>
      </c>
      <c r="N484" t="s">
        <v>1108</v>
      </c>
      <c r="O484" t="s">
        <v>441</v>
      </c>
    </row>
    <row r="485" spans="5:15" x14ac:dyDescent="0.25">
      <c r="E485" t="s">
        <v>449</v>
      </c>
      <c r="F485" t="s">
        <v>296</v>
      </c>
      <c r="G485">
        <v>20.632133898787998</v>
      </c>
      <c r="H485" t="s">
        <v>87</v>
      </c>
      <c r="J485" t="s">
        <v>1128</v>
      </c>
      <c r="L485" t="s">
        <v>1127</v>
      </c>
      <c r="M485" t="s">
        <v>1107</v>
      </c>
      <c r="N485" t="s">
        <v>1108</v>
      </c>
      <c r="O485" t="s">
        <v>441</v>
      </c>
    </row>
    <row r="486" spans="5:15" x14ac:dyDescent="0.25">
      <c r="E486" t="s">
        <v>449</v>
      </c>
      <c r="F486" t="s">
        <v>296</v>
      </c>
      <c r="G486">
        <v>1.00667526253635</v>
      </c>
      <c r="H486" t="s">
        <v>87</v>
      </c>
      <c r="J486" t="s">
        <v>1129</v>
      </c>
      <c r="L486" t="s">
        <v>1106</v>
      </c>
      <c r="M486" t="s">
        <v>1107</v>
      </c>
      <c r="N486" t="s">
        <v>1108</v>
      </c>
      <c r="O486" t="s">
        <v>441</v>
      </c>
    </row>
    <row r="487" spans="5:15" x14ac:dyDescent="0.25">
      <c r="E487" t="s">
        <v>449</v>
      </c>
      <c r="F487" t="s">
        <v>296</v>
      </c>
      <c r="G487">
        <v>0.21714583199636101</v>
      </c>
      <c r="H487" t="s">
        <v>87</v>
      </c>
      <c r="J487" t="s">
        <v>1130</v>
      </c>
      <c r="L487" t="s">
        <v>1106</v>
      </c>
      <c r="M487" t="s">
        <v>1107</v>
      </c>
      <c r="N487" t="s">
        <v>1108</v>
      </c>
      <c r="O487" t="s">
        <v>441</v>
      </c>
    </row>
    <row r="488" spans="5:15" x14ac:dyDescent="0.25">
      <c r="E488" t="s">
        <v>449</v>
      </c>
      <c r="F488" t="s">
        <v>296</v>
      </c>
      <c r="G488">
        <v>4.1255418941868802</v>
      </c>
      <c r="H488" t="s">
        <v>87</v>
      </c>
      <c r="J488" t="s">
        <v>1131</v>
      </c>
      <c r="L488" t="s">
        <v>1106</v>
      </c>
      <c r="M488" t="s">
        <v>1107</v>
      </c>
      <c r="N488" t="s">
        <v>1108</v>
      </c>
      <c r="O488" t="s">
        <v>441</v>
      </c>
    </row>
    <row r="489" spans="5:15" x14ac:dyDescent="0.25">
      <c r="E489" t="s">
        <v>449</v>
      </c>
      <c r="F489" t="s">
        <v>296</v>
      </c>
      <c r="G489">
        <v>3.0807807145144199</v>
      </c>
      <c r="H489" t="s">
        <v>87</v>
      </c>
      <c r="J489" t="s">
        <v>1132</v>
      </c>
      <c r="L489" t="s">
        <v>1127</v>
      </c>
      <c r="M489" t="s">
        <v>1107</v>
      </c>
      <c r="N489" t="s">
        <v>1108</v>
      </c>
      <c r="O489" t="s">
        <v>441</v>
      </c>
    </row>
    <row r="490" spans="5:15" x14ac:dyDescent="0.25">
      <c r="E490" t="s">
        <v>449</v>
      </c>
      <c r="F490" t="s">
        <v>296</v>
      </c>
      <c r="G490">
        <v>0.95704478309433005</v>
      </c>
      <c r="H490" t="s">
        <v>87</v>
      </c>
      <c r="J490" t="s">
        <v>1133</v>
      </c>
      <c r="L490" t="s">
        <v>1106</v>
      </c>
      <c r="M490" t="s">
        <v>1107</v>
      </c>
      <c r="N490" t="s">
        <v>1108</v>
      </c>
      <c r="O490" t="s">
        <v>441</v>
      </c>
    </row>
    <row r="491" spans="5:15" x14ac:dyDescent="0.25">
      <c r="E491" t="s">
        <v>449</v>
      </c>
      <c r="F491" t="s">
        <v>296</v>
      </c>
      <c r="G491">
        <v>3.5473846417681497E-2</v>
      </c>
      <c r="H491" t="s">
        <v>87</v>
      </c>
      <c r="J491" t="s">
        <v>1134</v>
      </c>
      <c r="L491" t="s">
        <v>1106</v>
      </c>
      <c r="M491" t="s">
        <v>1107</v>
      </c>
      <c r="N491" t="s">
        <v>1108</v>
      </c>
      <c r="O491" t="s">
        <v>441</v>
      </c>
    </row>
    <row r="492" spans="5:15" x14ac:dyDescent="0.25">
      <c r="E492" t="s">
        <v>449</v>
      </c>
      <c r="F492" t="s">
        <v>296</v>
      </c>
      <c r="G492">
        <v>0.11845867100466601</v>
      </c>
      <c r="H492" t="s">
        <v>87</v>
      </c>
      <c r="J492" t="s">
        <v>1135</v>
      </c>
      <c r="L492" t="s">
        <v>1106</v>
      </c>
      <c r="M492" t="s">
        <v>1107</v>
      </c>
      <c r="N492" t="s">
        <v>1108</v>
      </c>
      <c r="O492" t="s">
        <v>441</v>
      </c>
    </row>
    <row r="493" spans="5:15" x14ac:dyDescent="0.25">
      <c r="E493" t="s">
        <v>449</v>
      </c>
      <c r="F493" t="s">
        <v>296</v>
      </c>
      <c r="G493">
        <v>3.4305974880947998E-2</v>
      </c>
      <c r="H493" t="s">
        <v>87</v>
      </c>
      <c r="J493" t="s">
        <v>1136</v>
      </c>
      <c r="L493" t="s">
        <v>1106</v>
      </c>
      <c r="M493" t="s">
        <v>1107</v>
      </c>
      <c r="N493" t="s">
        <v>1108</v>
      </c>
      <c r="O493" t="s">
        <v>441</v>
      </c>
    </row>
    <row r="494" spans="5:15" x14ac:dyDescent="0.25">
      <c r="E494" t="s">
        <v>449</v>
      </c>
      <c r="F494" t="s">
        <v>296</v>
      </c>
      <c r="G494">
        <v>0.305230274649746</v>
      </c>
      <c r="H494" t="s">
        <v>87</v>
      </c>
      <c r="J494" t="s">
        <v>1137</v>
      </c>
      <c r="L494" t="s">
        <v>1106</v>
      </c>
      <c r="M494" t="s">
        <v>1107</v>
      </c>
      <c r="N494" t="s">
        <v>1108</v>
      </c>
      <c r="O494" t="s">
        <v>441</v>
      </c>
    </row>
    <row r="495" spans="5:15" x14ac:dyDescent="0.25">
      <c r="E495" t="s">
        <v>449</v>
      </c>
      <c r="F495" t="s">
        <v>296</v>
      </c>
      <c r="G495">
        <v>0.56985650889636097</v>
      </c>
      <c r="H495" t="s">
        <v>87</v>
      </c>
      <c r="J495" t="s">
        <v>1138</v>
      </c>
      <c r="L495" t="s">
        <v>1106</v>
      </c>
      <c r="M495" t="s">
        <v>1107</v>
      </c>
      <c r="N495" t="s">
        <v>1108</v>
      </c>
      <c r="O495" t="s">
        <v>441</v>
      </c>
    </row>
    <row r="496" spans="5:15" x14ac:dyDescent="0.25">
      <c r="E496" t="s">
        <v>449</v>
      </c>
      <c r="F496" t="s">
        <v>296</v>
      </c>
      <c r="G496">
        <v>1.2166320264574999</v>
      </c>
      <c r="H496" t="s">
        <v>87</v>
      </c>
      <c r="J496" t="s">
        <v>1139</v>
      </c>
      <c r="L496" t="s">
        <v>1106</v>
      </c>
      <c r="M496" t="s">
        <v>1107</v>
      </c>
      <c r="N496" t="s">
        <v>1108</v>
      </c>
      <c r="O496" t="s">
        <v>441</v>
      </c>
    </row>
    <row r="497" spans="5:15" x14ac:dyDescent="0.25">
      <c r="E497" t="s">
        <v>449</v>
      </c>
      <c r="F497" t="s">
        <v>296</v>
      </c>
      <c r="G497">
        <v>0.154387385465797</v>
      </c>
      <c r="H497" t="s">
        <v>87</v>
      </c>
      <c r="J497" t="s">
        <v>1140</v>
      </c>
      <c r="L497" t="s">
        <v>1106</v>
      </c>
      <c r="M497" t="s">
        <v>1107</v>
      </c>
      <c r="N497" t="s">
        <v>1108</v>
      </c>
      <c r="O497" t="s">
        <v>441</v>
      </c>
    </row>
    <row r="498" spans="5:15" x14ac:dyDescent="0.25">
      <c r="E498" t="s">
        <v>449</v>
      </c>
      <c r="F498" t="s">
        <v>296</v>
      </c>
      <c r="G498">
        <v>1.2411481420970201</v>
      </c>
      <c r="H498" t="s">
        <v>87</v>
      </c>
      <c r="J498" t="s">
        <v>1141</v>
      </c>
      <c r="L498" t="s">
        <v>1106</v>
      </c>
      <c r="M498" t="s">
        <v>1107</v>
      </c>
      <c r="N498" t="s">
        <v>1108</v>
      </c>
      <c r="O498" t="s">
        <v>441</v>
      </c>
    </row>
    <row r="499" spans="5:15" x14ac:dyDescent="0.25">
      <c r="E499" t="s">
        <v>449</v>
      </c>
      <c r="F499" t="s">
        <v>296</v>
      </c>
      <c r="G499">
        <v>7.8811253740230999E-2</v>
      </c>
      <c r="H499" t="s">
        <v>87</v>
      </c>
      <c r="J499" t="s">
        <v>1142</v>
      </c>
      <c r="L499" t="s">
        <v>1106</v>
      </c>
      <c r="M499" t="s">
        <v>1107</v>
      </c>
      <c r="N499" t="s">
        <v>1108</v>
      </c>
      <c r="O499" t="s">
        <v>441</v>
      </c>
    </row>
    <row r="500" spans="5:15" x14ac:dyDescent="0.25">
      <c r="E500" t="s">
        <v>449</v>
      </c>
      <c r="F500" t="s">
        <v>296</v>
      </c>
      <c r="G500">
        <v>0.202616960680951</v>
      </c>
      <c r="H500" t="s">
        <v>87</v>
      </c>
      <c r="J500" t="s">
        <v>1143</v>
      </c>
      <c r="L500" t="s">
        <v>1106</v>
      </c>
      <c r="M500" t="s">
        <v>1107</v>
      </c>
      <c r="N500" t="s">
        <v>1108</v>
      </c>
      <c r="O500" t="s">
        <v>441</v>
      </c>
    </row>
    <row r="501" spans="5:15" x14ac:dyDescent="0.25">
      <c r="E501" t="s">
        <v>449</v>
      </c>
      <c r="F501" t="s">
        <v>296</v>
      </c>
      <c r="G501">
        <v>0.24851733865797199</v>
      </c>
      <c r="H501" t="s">
        <v>87</v>
      </c>
      <c r="J501" t="s">
        <v>1144</v>
      </c>
      <c r="L501" t="s">
        <v>1106</v>
      </c>
      <c r="M501" t="s">
        <v>1107</v>
      </c>
      <c r="N501" t="s">
        <v>1108</v>
      </c>
      <c r="O501" t="s">
        <v>441</v>
      </c>
    </row>
    <row r="502" spans="5:15" x14ac:dyDescent="0.25">
      <c r="E502" t="s">
        <v>449</v>
      </c>
      <c r="F502" t="s">
        <v>296</v>
      </c>
      <c r="G502">
        <v>0.60791893826260601</v>
      </c>
      <c r="H502" t="s">
        <v>87</v>
      </c>
      <c r="J502" t="s">
        <v>1145</v>
      </c>
      <c r="L502" t="s">
        <v>1106</v>
      </c>
      <c r="M502" t="s">
        <v>1107</v>
      </c>
      <c r="N502" t="s">
        <v>1108</v>
      </c>
      <c r="O502" t="s">
        <v>441</v>
      </c>
    </row>
    <row r="503" spans="5:15" x14ac:dyDescent="0.25">
      <c r="E503" t="s">
        <v>449</v>
      </c>
      <c r="F503" t="s">
        <v>296</v>
      </c>
      <c r="G503">
        <v>0.58556746979712804</v>
      </c>
      <c r="H503" t="s">
        <v>87</v>
      </c>
      <c r="J503" t="s">
        <v>1146</v>
      </c>
      <c r="L503" t="s">
        <v>1106</v>
      </c>
      <c r="M503" t="s">
        <v>1107</v>
      </c>
      <c r="N503" t="s">
        <v>1108</v>
      </c>
      <c r="O503" t="s">
        <v>441</v>
      </c>
    </row>
    <row r="504" spans="5:15" x14ac:dyDescent="0.25">
      <c r="E504" t="s">
        <v>449</v>
      </c>
      <c r="F504" t="s">
        <v>296</v>
      </c>
      <c r="G504">
        <v>7.0008002387779102</v>
      </c>
      <c r="H504" t="s">
        <v>87</v>
      </c>
      <c r="J504" t="s">
        <v>1147</v>
      </c>
      <c r="L504" t="s">
        <v>1127</v>
      </c>
      <c r="M504" t="s">
        <v>1107</v>
      </c>
      <c r="N504" t="s">
        <v>1108</v>
      </c>
      <c r="O504" t="s">
        <v>441</v>
      </c>
    </row>
    <row r="505" spans="5:15" x14ac:dyDescent="0.25">
      <c r="E505" t="s">
        <v>449</v>
      </c>
      <c r="F505" t="s">
        <v>296</v>
      </c>
      <c r="G505">
        <v>0.18234973518584799</v>
      </c>
      <c r="H505" t="s">
        <v>87</v>
      </c>
      <c r="J505" t="s">
        <v>1148</v>
      </c>
      <c r="L505" t="s">
        <v>1106</v>
      </c>
      <c r="M505" t="s">
        <v>1107</v>
      </c>
      <c r="N505" t="s">
        <v>1108</v>
      </c>
      <c r="O505" t="s">
        <v>441</v>
      </c>
    </row>
    <row r="506" spans="5:15" x14ac:dyDescent="0.25">
      <c r="E506" t="s">
        <v>449</v>
      </c>
      <c r="F506" t="s">
        <v>296</v>
      </c>
      <c r="G506">
        <v>2.3120840865213901E-2</v>
      </c>
      <c r="H506" t="s">
        <v>87</v>
      </c>
      <c r="J506" t="s">
        <v>1149</v>
      </c>
      <c r="L506" t="s">
        <v>1106</v>
      </c>
      <c r="M506" t="s">
        <v>1107</v>
      </c>
      <c r="N506" t="s">
        <v>1108</v>
      </c>
      <c r="O506" t="s">
        <v>441</v>
      </c>
    </row>
    <row r="507" spans="5:15" x14ac:dyDescent="0.25">
      <c r="E507" t="s">
        <v>449</v>
      </c>
      <c r="F507" t="s">
        <v>296</v>
      </c>
      <c r="G507">
        <v>0.184889008076387</v>
      </c>
      <c r="H507" t="s">
        <v>87</v>
      </c>
      <c r="J507" t="s">
        <v>1150</v>
      </c>
      <c r="L507" t="s">
        <v>1106</v>
      </c>
      <c r="M507" t="s">
        <v>1107</v>
      </c>
      <c r="N507" t="s">
        <v>1108</v>
      </c>
      <c r="O507" t="s">
        <v>441</v>
      </c>
    </row>
    <row r="508" spans="5:15" x14ac:dyDescent="0.25">
      <c r="E508" t="s">
        <v>449</v>
      </c>
      <c r="F508" t="s">
        <v>296</v>
      </c>
      <c r="G508">
        <v>2.0545159050192199</v>
      </c>
      <c r="H508" t="s">
        <v>87</v>
      </c>
      <c r="J508" t="s">
        <v>1151</v>
      </c>
      <c r="L508" t="s">
        <v>1106</v>
      </c>
      <c r="M508" t="s">
        <v>1107</v>
      </c>
      <c r="N508" t="s">
        <v>1108</v>
      </c>
      <c r="O508" t="s">
        <v>441</v>
      </c>
    </row>
    <row r="509" spans="5:15" x14ac:dyDescent="0.25">
      <c r="E509" t="s">
        <v>449</v>
      </c>
      <c r="F509" t="s">
        <v>296</v>
      </c>
      <c r="G509">
        <v>5.1672998914409303E-2</v>
      </c>
      <c r="H509" t="s">
        <v>87</v>
      </c>
      <c r="J509" t="s">
        <v>1152</v>
      </c>
      <c r="L509" t="s">
        <v>1106</v>
      </c>
      <c r="M509" t="s">
        <v>1107</v>
      </c>
      <c r="N509" t="s">
        <v>1108</v>
      </c>
      <c r="O509" t="s">
        <v>441</v>
      </c>
    </row>
    <row r="510" spans="5:15" x14ac:dyDescent="0.25">
      <c r="E510" t="s">
        <v>449</v>
      </c>
      <c r="F510" t="s">
        <v>296</v>
      </c>
      <c r="G510">
        <v>1.14280156857867E-3</v>
      </c>
      <c r="H510" t="s">
        <v>87</v>
      </c>
      <c r="J510" t="s">
        <v>1153</v>
      </c>
      <c r="L510" t="s">
        <v>1106</v>
      </c>
      <c r="M510" t="s">
        <v>1107</v>
      </c>
      <c r="N510" t="s">
        <v>1108</v>
      </c>
      <c r="O510" t="s">
        <v>441</v>
      </c>
    </row>
    <row r="511" spans="5:15" x14ac:dyDescent="0.25">
      <c r="E511" t="s">
        <v>449</v>
      </c>
      <c r="F511" t="s">
        <v>296</v>
      </c>
      <c r="G511">
        <v>0.336130173725119</v>
      </c>
      <c r="H511" t="s">
        <v>87</v>
      </c>
      <c r="J511" t="s">
        <v>1154</v>
      </c>
      <c r="L511" t="s">
        <v>1106</v>
      </c>
      <c r="M511" t="s">
        <v>1107</v>
      </c>
      <c r="N511" t="s">
        <v>1108</v>
      </c>
      <c r="O511" t="s">
        <v>441</v>
      </c>
    </row>
    <row r="512" spans="5:15" x14ac:dyDescent="0.25">
      <c r="E512" t="s">
        <v>449</v>
      </c>
      <c r="F512" t="s">
        <v>296</v>
      </c>
      <c r="G512">
        <v>0.13914171464057301</v>
      </c>
      <c r="H512" t="s">
        <v>87</v>
      </c>
      <c r="J512" t="s">
        <v>1155</v>
      </c>
      <c r="L512" t="s">
        <v>1106</v>
      </c>
      <c r="M512" t="s">
        <v>1107</v>
      </c>
      <c r="N512" t="s">
        <v>1108</v>
      </c>
      <c r="O512" t="s">
        <v>441</v>
      </c>
    </row>
    <row r="513" spans="5:18" x14ac:dyDescent="0.25">
      <c r="E513" t="s">
        <v>342</v>
      </c>
      <c r="F513" t="s">
        <v>343</v>
      </c>
      <c r="G513" s="77">
        <v>7.0924750748275805E-4</v>
      </c>
      <c r="H513" t="s">
        <v>86</v>
      </c>
      <c r="J513" t="s">
        <v>1156</v>
      </c>
      <c r="L513" t="s">
        <v>345</v>
      </c>
      <c r="M513" t="s">
        <v>1157</v>
      </c>
      <c r="N513" t="s">
        <v>1158</v>
      </c>
      <c r="O513" t="s">
        <v>441</v>
      </c>
    </row>
    <row r="514" spans="5:18" x14ac:dyDescent="0.25">
      <c r="E514" t="s">
        <v>467</v>
      </c>
      <c r="F514" t="s">
        <v>296</v>
      </c>
      <c r="G514">
        <v>127.420715943952</v>
      </c>
      <c r="H514" t="s">
        <v>92</v>
      </c>
      <c r="J514" t="s">
        <v>1159</v>
      </c>
      <c r="L514" t="s">
        <v>469</v>
      </c>
      <c r="M514" t="s">
        <v>1107</v>
      </c>
      <c r="N514" t="s">
        <v>1108</v>
      </c>
      <c r="O514" t="s">
        <v>441</v>
      </c>
    </row>
    <row r="515" spans="5:18" x14ac:dyDescent="0.25">
      <c r="E515" t="s">
        <v>467</v>
      </c>
      <c r="F515" t="s">
        <v>296</v>
      </c>
      <c r="G515">
        <v>2.1139253268966498</v>
      </c>
      <c r="H515" t="s">
        <v>92</v>
      </c>
      <c r="J515" t="s">
        <v>1160</v>
      </c>
      <c r="L515" t="s">
        <v>469</v>
      </c>
      <c r="M515" t="s">
        <v>1107</v>
      </c>
      <c r="N515" t="s">
        <v>1108</v>
      </c>
      <c r="O515" t="s">
        <v>441</v>
      </c>
    </row>
    <row r="516" spans="5:18" x14ac:dyDescent="0.25">
      <c r="E516" t="s">
        <v>467</v>
      </c>
      <c r="F516" t="s">
        <v>296</v>
      </c>
      <c r="G516">
        <v>3.9422596192995603E-2</v>
      </c>
      <c r="H516" t="s">
        <v>92</v>
      </c>
      <c r="J516" t="s">
        <v>1161</v>
      </c>
      <c r="L516" t="s">
        <v>469</v>
      </c>
      <c r="M516" t="s">
        <v>1107</v>
      </c>
      <c r="N516" t="s">
        <v>1108</v>
      </c>
      <c r="O516" t="s">
        <v>441</v>
      </c>
    </row>
    <row r="517" spans="5:18" x14ac:dyDescent="0.25">
      <c r="E517" t="s">
        <v>473</v>
      </c>
      <c r="F517" t="s">
        <v>348</v>
      </c>
      <c r="G517">
        <v>2.1311523662342502</v>
      </c>
      <c r="H517" t="s">
        <v>86</v>
      </c>
      <c r="J517" t="s">
        <v>1162</v>
      </c>
      <c r="L517" t="s">
        <v>475</v>
      </c>
      <c r="M517" t="s">
        <v>503</v>
      </c>
      <c r="N517" t="s">
        <v>1163</v>
      </c>
      <c r="O517" t="s">
        <v>441</v>
      </c>
    </row>
    <row r="518" spans="5:18" x14ac:dyDescent="0.25">
      <c r="E518" t="s">
        <v>478</v>
      </c>
      <c r="F518" t="s">
        <v>348</v>
      </c>
      <c r="G518">
        <v>6.6714659248780006E-2</v>
      </c>
      <c r="H518" t="s">
        <v>86</v>
      </c>
      <c r="J518" t="s">
        <v>1164</v>
      </c>
      <c r="L518" t="s">
        <v>480</v>
      </c>
      <c r="M518" t="s">
        <v>611</v>
      </c>
      <c r="N518" t="s">
        <v>1165</v>
      </c>
      <c r="O518" t="s">
        <v>441</v>
      </c>
    </row>
    <row r="519" spans="5:18" x14ac:dyDescent="0.25">
      <c r="E519" t="s">
        <v>1166</v>
      </c>
      <c r="F519" t="s">
        <v>1167</v>
      </c>
      <c r="G519" s="77">
        <v>6.7860153645630801E-4</v>
      </c>
      <c r="H519" t="s">
        <v>86</v>
      </c>
      <c r="J519" t="s">
        <v>1168</v>
      </c>
      <c r="L519" t="s">
        <v>1169</v>
      </c>
      <c r="M519" t="s">
        <v>1157</v>
      </c>
      <c r="N519" t="s">
        <v>1170</v>
      </c>
      <c r="O519" t="s">
        <v>441</v>
      </c>
    </row>
    <row r="520" spans="5:18" x14ac:dyDescent="0.25">
      <c r="E520" t="s">
        <v>428</v>
      </c>
      <c r="F520" t="s">
        <v>348</v>
      </c>
      <c r="G520">
        <v>1.06557618311712</v>
      </c>
      <c r="H520" t="s">
        <v>86</v>
      </c>
      <c r="J520" t="s">
        <v>1171</v>
      </c>
      <c r="L520" t="s">
        <v>1172</v>
      </c>
      <c r="M520" t="s">
        <v>1107</v>
      </c>
      <c r="N520" t="s">
        <v>1173</v>
      </c>
      <c r="O520" t="s">
        <v>441</v>
      </c>
    </row>
    <row r="521" spans="5:18" x14ac:dyDescent="0.25">
      <c r="E521" t="s">
        <v>358</v>
      </c>
      <c r="F521" t="s">
        <v>359</v>
      </c>
      <c r="G521" s="77">
        <v>1.0655761831171199E-11</v>
      </c>
      <c r="H521" t="s">
        <v>360</v>
      </c>
      <c r="J521" t="s">
        <v>1174</v>
      </c>
      <c r="L521" t="s">
        <v>362</v>
      </c>
      <c r="M521" t="s">
        <v>1175</v>
      </c>
      <c r="N521" t="s">
        <v>485</v>
      </c>
      <c r="O521" t="s">
        <v>441</v>
      </c>
    </row>
    <row r="522" spans="5:18" x14ac:dyDescent="0.25">
      <c r="E522" t="s">
        <v>486</v>
      </c>
      <c r="F522" t="s">
        <v>348</v>
      </c>
      <c r="G522">
        <v>0.463291212895663</v>
      </c>
      <c r="H522" t="s">
        <v>86</v>
      </c>
      <c r="J522" t="s">
        <v>1176</v>
      </c>
      <c r="L522" t="s">
        <v>488</v>
      </c>
      <c r="M522" t="s">
        <v>611</v>
      </c>
      <c r="N522" t="s">
        <v>1177</v>
      </c>
      <c r="O522" t="s">
        <v>441</v>
      </c>
    </row>
    <row r="523" spans="5:18" x14ac:dyDescent="0.25">
      <c r="E523" t="s">
        <v>797</v>
      </c>
      <c r="F523" t="s">
        <v>618</v>
      </c>
      <c r="G523" s="77">
        <v>6.3902603701533904E-4</v>
      </c>
      <c r="H523" t="s">
        <v>86</v>
      </c>
      <c r="J523" t="s">
        <v>1178</v>
      </c>
      <c r="L523" t="s">
        <v>799</v>
      </c>
      <c r="M523" t="s">
        <v>1157</v>
      </c>
      <c r="N523" t="s">
        <v>1179</v>
      </c>
      <c r="O523" t="s">
        <v>441</v>
      </c>
    </row>
    <row r="524" spans="5:18" x14ac:dyDescent="0.25">
      <c r="E524" t="s">
        <v>658</v>
      </c>
      <c r="F524" t="s">
        <v>636</v>
      </c>
      <c r="G524">
        <v>5.8937396260356403</v>
      </c>
      <c r="H524" t="s">
        <v>86</v>
      </c>
      <c r="J524" t="s">
        <v>1180</v>
      </c>
      <c r="L524" t="s">
        <v>662</v>
      </c>
      <c r="M524" t="s">
        <v>1181</v>
      </c>
      <c r="N524" t="s">
        <v>1182</v>
      </c>
      <c r="O524" t="s">
        <v>441</v>
      </c>
    </row>
    <row r="525" spans="5:18" x14ac:dyDescent="0.25">
      <c r="E525" t="s">
        <v>658</v>
      </c>
      <c r="F525" t="s">
        <v>636</v>
      </c>
      <c r="G525">
        <v>7.8735046598376304</v>
      </c>
      <c r="H525" t="s">
        <v>86</v>
      </c>
      <c r="J525" t="s">
        <v>1183</v>
      </c>
      <c r="L525" t="s">
        <v>662</v>
      </c>
      <c r="M525" t="s">
        <v>1181</v>
      </c>
      <c r="N525" t="s">
        <v>1182</v>
      </c>
      <c r="O525" t="s">
        <v>441</v>
      </c>
    </row>
    <row r="526" spans="5:18" x14ac:dyDescent="0.25">
      <c r="E526" t="s">
        <v>555</v>
      </c>
      <c r="F526" t="s">
        <v>556</v>
      </c>
      <c r="G526">
        <v>46.329121289566302</v>
      </c>
      <c r="H526" t="s">
        <v>557</v>
      </c>
      <c r="J526" t="s">
        <v>1184</v>
      </c>
      <c r="M526" t="s">
        <v>611</v>
      </c>
      <c r="N526" t="s">
        <v>1173</v>
      </c>
      <c r="O526" t="s">
        <v>441</v>
      </c>
    </row>
    <row r="527" spans="5:18" x14ac:dyDescent="0.25">
      <c r="O527" t="s">
        <v>441</v>
      </c>
    </row>
    <row r="528" spans="5:18" x14ac:dyDescent="0.25">
      <c r="E528" t="s">
        <v>247</v>
      </c>
      <c r="F528" t="s">
        <v>248</v>
      </c>
      <c r="G528" t="s">
        <v>249</v>
      </c>
      <c r="H528" t="s">
        <v>250</v>
      </c>
      <c r="I528" t="s">
        <v>251</v>
      </c>
      <c r="J528" t="s">
        <v>252</v>
      </c>
      <c r="K528" t="s">
        <v>278</v>
      </c>
      <c r="L528" t="s">
        <v>254</v>
      </c>
      <c r="M528" t="s">
        <v>255</v>
      </c>
      <c r="N528" t="s">
        <v>25</v>
      </c>
      <c r="O528" t="s">
        <v>441</v>
      </c>
      <c r="P528" s="77">
        <v>9.3867671546970401E-6</v>
      </c>
      <c r="Q528" t="s">
        <v>86</v>
      </c>
      <c r="R528" t="s">
        <v>489</v>
      </c>
    </row>
    <row r="529" spans="5:18" x14ac:dyDescent="0.25">
      <c r="E529" t="s">
        <v>489</v>
      </c>
      <c r="F529" t="s">
        <v>490</v>
      </c>
      <c r="G529" s="77">
        <v>9.3867671546970401E-6</v>
      </c>
      <c r="H529" t="s">
        <v>86</v>
      </c>
      <c r="J529" t="s">
        <v>1185</v>
      </c>
      <c r="M529" t="s">
        <v>363</v>
      </c>
      <c r="N529" t="s">
        <v>492</v>
      </c>
      <c r="O529" t="s">
        <v>441</v>
      </c>
      <c r="P529" s="77">
        <v>1.5227083656743699E-4</v>
      </c>
      <c r="Q529" t="s">
        <v>86</v>
      </c>
      <c r="R529" t="s">
        <v>493</v>
      </c>
    </row>
    <row r="530" spans="5:18" x14ac:dyDescent="0.25">
      <c r="E530" t="s">
        <v>493</v>
      </c>
      <c r="F530" t="s">
        <v>490</v>
      </c>
      <c r="G530" s="77">
        <v>1.5227083656743699E-4</v>
      </c>
      <c r="H530" t="s">
        <v>86</v>
      </c>
      <c r="J530" t="s">
        <v>1186</v>
      </c>
      <c r="M530" t="s">
        <v>363</v>
      </c>
      <c r="N530" t="s">
        <v>492</v>
      </c>
      <c r="O530" t="s">
        <v>441</v>
      </c>
      <c r="P530">
        <v>2.6772601600817701E-2</v>
      </c>
      <c r="Q530" t="s">
        <v>86</v>
      </c>
      <c r="R530" t="s">
        <v>495</v>
      </c>
    </row>
    <row r="531" spans="5:18" x14ac:dyDescent="0.25">
      <c r="E531" t="s">
        <v>495</v>
      </c>
      <c r="F531" t="s">
        <v>490</v>
      </c>
      <c r="G531">
        <v>2.6772601600817701E-2</v>
      </c>
      <c r="H531" t="s">
        <v>86</v>
      </c>
      <c r="J531" t="s">
        <v>1187</v>
      </c>
      <c r="M531" t="s">
        <v>363</v>
      </c>
      <c r="N531" t="s">
        <v>492</v>
      </c>
      <c r="O531" t="s">
        <v>441</v>
      </c>
      <c r="P531">
        <v>1.5025689758134499E-3</v>
      </c>
      <c r="Q531" t="s">
        <v>86</v>
      </c>
      <c r="R531" t="s">
        <v>497</v>
      </c>
    </row>
    <row r="532" spans="5:18" x14ac:dyDescent="0.25">
      <c r="E532" t="s">
        <v>497</v>
      </c>
      <c r="F532" t="s">
        <v>490</v>
      </c>
      <c r="G532">
        <v>1.5025689758134499E-3</v>
      </c>
      <c r="H532" t="s">
        <v>86</v>
      </c>
      <c r="J532" t="s">
        <v>1188</v>
      </c>
      <c r="M532" t="s">
        <v>363</v>
      </c>
      <c r="N532" t="s">
        <v>492</v>
      </c>
      <c r="O532" t="s">
        <v>441</v>
      </c>
      <c r="P532" s="77">
        <v>7.6137549436084995E-8</v>
      </c>
      <c r="Q532" t="s">
        <v>86</v>
      </c>
      <c r="R532" t="s">
        <v>499</v>
      </c>
    </row>
    <row r="533" spans="5:18" x14ac:dyDescent="0.25">
      <c r="E533" t="s">
        <v>499</v>
      </c>
      <c r="F533" t="s">
        <v>490</v>
      </c>
      <c r="G533" s="77">
        <v>7.6137549436084995E-8</v>
      </c>
      <c r="H533" t="s">
        <v>86</v>
      </c>
      <c r="J533" t="s">
        <v>1189</v>
      </c>
      <c r="M533" t="s">
        <v>363</v>
      </c>
      <c r="N533" t="s">
        <v>492</v>
      </c>
      <c r="O533" t="s">
        <v>441</v>
      </c>
      <c r="P533" s="77">
        <v>6.7688595880149003E-4</v>
      </c>
      <c r="Q533" t="s">
        <v>86</v>
      </c>
      <c r="R533" t="s">
        <v>501</v>
      </c>
    </row>
    <row r="534" spans="5:18" x14ac:dyDescent="0.25">
      <c r="E534" t="s">
        <v>501</v>
      </c>
      <c r="F534" t="s">
        <v>490</v>
      </c>
      <c r="G534" s="77">
        <v>6.7688595880149003E-4</v>
      </c>
      <c r="H534" t="s">
        <v>86</v>
      </c>
      <c r="J534" t="s">
        <v>1190</v>
      </c>
      <c r="M534" t="s">
        <v>503</v>
      </c>
      <c r="N534" t="s">
        <v>504</v>
      </c>
      <c r="O534" t="s">
        <v>441</v>
      </c>
      <c r="P534" s="77">
        <v>4.17194387214016E-6</v>
      </c>
      <c r="Q534" t="s">
        <v>86</v>
      </c>
      <c r="R534" t="s">
        <v>505</v>
      </c>
    </row>
    <row r="535" spans="5:18" x14ac:dyDescent="0.25">
      <c r="E535" t="s">
        <v>505</v>
      </c>
      <c r="F535" t="s">
        <v>490</v>
      </c>
      <c r="G535" s="77">
        <v>4.17194387214016E-6</v>
      </c>
      <c r="H535" t="s">
        <v>86</v>
      </c>
      <c r="J535" t="s">
        <v>1191</v>
      </c>
      <c r="M535" t="s">
        <v>363</v>
      </c>
      <c r="N535" t="s">
        <v>492</v>
      </c>
      <c r="O535" t="s">
        <v>441</v>
      </c>
      <c r="P535" s="77">
        <v>1.5435936588634701E-4</v>
      </c>
      <c r="Q535" t="s">
        <v>86</v>
      </c>
      <c r="R535" t="s">
        <v>507</v>
      </c>
    </row>
    <row r="536" spans="5:18" x14ac:dyDescent="0.25">
      <c r="E536" t="s">
        <v>507</v>
      </c>
      <c r="F536" t="s">
        <v>490</v>
      </c>
      <c r="G536" s="77">
        <v>1.5435936588634701E-4</v>
      </c>
      <c r="H536" t="s">
        <v>86</v>
      </c>
      <c r="J536" t="s">
        <v>1192</v>
      </c>
      <c r="M536" t="s">
        <v>363</v>
      </c>
      <c r="N536" t="s">
        <v>492</v>
      </c>
      <c r="O536" t="s">
        <v>441</v>
      </c>
      <c r="P536" s="77">
        <v>2.08597193607008E-6</v>
      </c>
      <c r="Q536" t="s">
        <v>86</v>
      </c>
      <c r="R536" t="s">
        <v>509</v>
      </c>
    </row>
    <row r="537" spans="5:18" x14ac:dyDescent="0.25">
      <c r="E537" t="s">
        <v>509</v>
      </c>
      <c r="F537" t="s">
        <v>490</v>
      </c>
      <c r="G537" s="77">
        <v>2.08597193607008E-6</v>
      </c>
      <c r="H537" t="s">
        <v>86</v>
      </c>
      <c r="J537" t="s">
        <v>1193</v>
      </c>
      <c r="M537" t="s">
        <v>363</v>
      </c>
      <c r="N537" t="s">
        <v>492</v>
      </c>
      <c r="O537" t="s">
        <v>441</v>
      </c>
      <c r="P537">
        <v>1</v>
      </c>
      <c r="Q537" t="s">
        <v>86</v>
      </c>
      <c r="R537" t="s">
        <v>548</v>
      </c>
    </row>
    <row r="538" spans="5:18" x14ac:dyDescent="0.25">
      <c r="E538" t="s">
        <v>548</v>
      </c>
      <c r="F538" t="s">
        <v>348</v>
      </c>
      <c r="G538">
        <v>1</v>
      </c>
      <c r="H538" t="s">
        <v>86</v>
      </c>
      <c r="I538" t="s">
        <v>1194</v>
      </c>
      <c r="J538" t="s">
        <v>281</v>
      </c>
      <c r="N538" t="s">
        <v>1195</v>
      </c>
      <c r="O538" t="s">
        <v>441</v>
      </c>
      <c r="P538">
        <v>2.5134811007366701E-2</v>
      </c>
      <c r="Q538" t="s">
        <v>86</v>
      </c>
      <c r="R538" t="s">
        <v>514</v>
      </c>
    </row>
    <row r="539" spans="5:18" x14ac:dyDescent="0.25">
      <c r="E539" t="s">
        <v>514</v>
      </c>
      <c r="F539" t="s">
        <v>490</v>
      </c>
      <c r="G539">
        <v>2.5134811007366701E-2</v>
      </c>
      <c r="H539" t="s">
        <v>86</v>
      </c>
      <c r="J539" t="s">
        <v>1196</v>
      </c>
      <c r="M539" t="s">
        <v>363</v>
      </c>
      <c r="N539" t="s">
        <v>492</v>
      </c>
      <c r="O539" t="s">
        <v>441</v>
      </c>
      <c r="P539" s="77">
        <v>6.7688595880149003E-4</v>
      </c>
      <c r="Q539" t="s">
        <v>86</v>
      </c>
      <c r="R539" t="s">
        <v>516</v>
      </c>
    </row>
    <row r="540" spans="5:18" x14ac:dyDescent="0.25">
      <c r="E540" t="s">
        <v>516</v>
      </c>
      <c r="F540" t="s">
        <v>490</v>
      </c>
      <c r="G540" s="77">
        <v>6.7688595880149003E-4</v>
      </c>
      <c r="H540" t="s">
        <v>86</v>
      </c>
      <c r="J540" t="s">
        <v>1197</v>
      </c>
      <c r="M540" t="s">
        <v>363</v>
      </c>
      <c r="N540" t="s">
        <v>492</v>
      </c>
      <c r="O540" t="s">
        <v>441</v>
      </c>
    </row>
    <row r="541" spans="5:18" x14ac:dyDescent="0.25">
      <c r="E541" t="s">
        <v>943</v>
      </c>
      <c r="F541" t="s">
        <v>432</v>
      </c>
      <c r="G541" s="77">
        <v>2.9359097109175899E-6</v>
      </c>
      <c r="H541" t="s">
        <v>86</v>
      </c>
      <c r="J541" t="s">
        <v>1198</v>
      </c>
      <c r="L541" t="s">
        <v>1199</v>
      </c>
      <c r="M541" t="s">
        <v>1157</v>
      </c>
      <c r="N541" t="s">
        <v>616</v>
      </c>
      <c r="O541" t="s">
        <v>441</v>
      </c>
    </row>
    <row r="542" spans="5:18" x14ac:dyDescent="0.25">
      <c r="E542" t="s">
        <v>943</v>
      </c>
      <c r="F542" t="s">
        <v>432</v>
      </c>
      <c r="G542" s="77">
        <v>1.9277047776555502E-6</v>
      </c>
      <c r="H542" t="s">
        <v>86</v>
      </c>
      <c r="J542" t="s">
        <v>1200</v>
      </c>
      <c r="L542" t="s">
        <v>1201</v>
      </c>
      <c r="M542" t="s">
        <v>1157</v>
      </c>
      <c r="N542" t="s">
        <v>616</v>
      </c>
      <c r="O542" t="s">
        <v>441</v>
      </c>
    </row>
    <row r="543" spans="5:18" x14ac:dyDescent="0.25">
      <c r="E543" t="s">
        <v>943</v>
      </c>
      <c r="F543" t="s">
        <v>432</v>
      </c>
      <c r="G543" s="77">
        <v>2.63626522148195E-7</v>
      </c>
      <c r="H543" t="s">
        <v>86</v>
      </c>
      <c r="J543" t="s">
        <v>1202</v>
      </c>
      <c r="L543" t="s">
        <v>1203</v>
      </c>
      <c r="M543" t="s">
        <v>1157</v>
      </c>
      <c r="N543" t="s">
        <v>616</v>
      </c>
      <c r="O543" t="s">
        <v>441</v>
      </c>
    </row>
    <row r="544" spans="5:18" x14ac:dyDescent="0.25">
      <c r="E544" t="s">
        <v>943</v>
      </c>
      <c r="F544" t="s">
        <v>432</v>
      </c>
      <c r="G544" s="77">
        <v>4.2688902825108698E-7</v>
      </c>
      <c r="H544" t="s">
        <v>86</v>
      </c>
      <c r="J544" t="s">
        <v>1204</v>
      </c>
      <c r="L544" t="s">
        <v>1205</v>
      </c>
      <c r="M544" t="s">
        <v>1157</v>
      </c>
      <c r="N544" t="s">
        <v>616</v>
      </c>
      <c r="O544" t="s">
        <v>441</v>
      </c>
    </row>
    <row r="545" spans="5:15" x14ac:dyDescent="0.25">
      <c r="E545" t="s">
        <v>943</v>
      </c>
      <c r="F545" t="s">
        <v>432</v>
      </c>
      <c r="G545" s="77">
        <v>1.4872836788592701E-4</v>
      </c>
      <c r="H545" t="s">
        <v>86</v>
      </c>
      <c r="J545" t="s">
        <v>1206</v>
      </c>
      <c r="L545" t="s">
        <v>1207</v>
      </c>
      <c r="M545" t="s">
        <v>1157</v>
      </c>
      <c r="N545" t="s">
        <v>616</v>
      </c>
      <c r="O545" t="s">
        <v>441</v>
      </c>
    </row>
    <row r="546" spans="5:15" x14ac:dyDescent="0.25">
      <c r="E546" t="s">
        <v>943</v>
      </c>
      <c r="F546" t="s">
        <v>432</v>
      </c>
      <c r="G546" s="77">
        <v>3.64809646327224E-7</v>
      </c>
      <c r="H546" t="s">
        <v>86</v>
      </c>
      <c r="J546" t="s">
        <v>1208</v>
      </c>
      <c r="L546" t="s">
        <v>1209</v>
      </c>
      <c r="M546" t="s">
        <v>1157</v>
      </c>
      <c r="N546" t="s">
        <v>616</v>
      </c>
      <c r="O546" t="s">
        <v>441</v>
      </c>
    </row>
    <row r="547" spans="5:15" x14ac:dyDescent="0.25">
      <c r="E547" t="s">
        <v>943</v>
      </c>
      <c r="F547" t="s">
        <v>432</v>
      </c>
      <c r="G547" s="77">
        <v>1.9049096123722499E-6</v>
      </c>
      <c r="H547" t="s">
        <v>86</v>
      </c>
      <c r="J547" t="s">
        <v>1210</v>
      </c>
      <c r="L547" t="s">
        <v>1211</v>
      </c>
      <c r="M547" t="s">
        <v>1157</v>
      </c>
      <c r="N547" t="s">
        <v>616</v>
      </c>
      <c r="O547" t="s">
        <v>441</v>
      </c>
    </row>
    <row r="548" spans="5:15" x14ac:dyDescent="0.25">
      <c r="E548" t="s">
        <v>943</v>
      </c>
      <c r="F548" t="s">
        <v>432</v>
      </c>
      <c r="G548" s="77">
        <v>4.1045253271755403E-6</v>
      </c>
      <c r="H548" t="s">
        <v>86</v>
      </c>
      <c r="J548" t="s">
        <v>1212</v>
      </c>
      <c r="L548" t="s">
        <v>1213</v>
      </c>
      <c r="M548" t="s">
        <v>1157</v>
      </c>
      <c r="N548" t="s">
        <v>616</v>
      </c>
      <c r="O548" t="s">
        <v>441</v>
      </c>
    </row>
    <row r="549" spans="5:15" x14ac:dyDescent="0.25">
      <c r="E549" t="s">
        <v>943</v>
      </c>
      <c r="F549" t="s">
        <v>432</v>
      </c>
      <c r="G549" s="77">
        <v>1.9518724853476599E-6</v>
      </c>
      <c r="H549" t="s">
        <v>86</v>
      </c>
      <c r="J549" t="s">
        <v>1214</v>
      </c>
      <c r="L549" t="s">
        <v>1215</v>
      </c>
      <c r="M549" t="s">
        <v>1157</v>
      </c>
      <c r="N549" t="s">
        <v>616</v>
      </c>
      <c r="O549" t="s">
        <v>441</v>
      </c>
    </row>
    <row r="550" spans="5:15" x14ac:dyDescent="0.25">
      <c r="E550" t="s">
        <v>943</v>
      </c>
      <c r="F550" t="s">
        <v>432</v>
      </c>
      <c r="G550" s="77">
        <v>1.65152920570055E-6</v>
      </c>
      <c r="H550" t="s">
        <v>86</v>
      </c>
      <c r="J550" t="s">
        <v>1216</v>
      </c>
      <c r="L550" t="s">
        <v>1217</v>
      </c>
      <c r="M550" t="s">
        <v>1157</v>
      </c>
      <c r="N550" t="s">
        <v>616</v>
      </c>
      <c r="O550" t="s">
        <v>441</v>
      </c>
    </row>
    <row r="551" spans="5:15" x14ac:dyDescent="0.25">
      <c r="E551" t="s">
        <v>943</v>
      </c>
      <c r="F551" t="s">
        <v>432</v>
      </c>
      <c r="G551" s="77">
        <v>7.0170191519809904E-7</v>
      </c>
      <c r="H551" t="s">
        <v>86</v>
      </c>
      <c r="J551" t="s">
        <v>1218</v>
      </c>
      <c r="L551" t="s">
        <v>1219</v>
      </c>
      <c r="M551" t="s">
        <v>1157</v>
      </c>
      <c r="N551" t="s">
        <v>616</v>
      </c>
      <c r="O551" t="s">
        <v>441</v>
      </c>
    </row>
    <row r="552" spans="5:15" x14ac:dyDescent="0.25">
      <c r="E552" t="s">
        <v>943</v>
      </c>
      <c r="F552" t="s">
        <v>432</v>
      </c>
      <c r="G552" s="77">
        <v>2.44206666737707E-7</v>
      </c>
      <c r="H552" t="s">
        <v>86</v>
      </c>
      <c r="J552" t="s">
        <v>1220</v>
      </c>
      <c r="L552" t="s">
        <v>1221</v>
      </c>
      <c r="M552" t="s">
        <v>1157</v>
      </c>
      <c r="N552" t="s">
        <v>616</v>
      </c>
      <c r="O552" t="s">
        <v>441</v>
      </c>
    </row>
    <row r="553" spans="5:15" x14ac:dyDescent="0.25">
      <c r="E553" t="s">
        <v>943</v>
      </c>
      <c r="F553" t="s">
        <v>432</v>
      </c>
      <c r="G553" s="77">
        <v>4.9627242428128401E-7</v>
      </c>
      <c r="H553" t="s">
        <v>86</v>
      </c>
      <c r="J553" t="s">
        <v>1222</v>
      </c>
      <c r="L553" t="s">
        <v>1223</v>
      </c>
      <c r="M553" t="s">
        <v>1157</v>
      </c>
      <c r="N553" t="s">
        <v>616</v>
      </c>
      <c r="O553" t="s">
        <v>441</v>
      </c>
    </row>
    <row r="554" spans="5:15" x14ac:dyDescent="0.25">
      <c r="E554" t="s">
        <v>943</v>
      </c>
      <c r="F554" t="s">
        <v>432</v>
      </c>
      <c r="G554" s="77">
        <v>2.9481295808355299E-7</v>
      </c>
      <c r="H554" t="s">
        <v>86</v>
      </c>
      <c r="J554" t="s">
        <v>1224</v>
      </c>
      <c r="L554" t="s">
        <v>1225</v>
      </c>
      <c r="M554" t="s">
        <v>1157</v>
      </c>
      <c r="N554" t="s">
        <v>616</v>
      </c>
      <c r="O554" t="s">
        <v>441</v>
      </c>
    </row>
    <row r="555" spans="5:15" x14ac:dyDescent="0.25">
      <c r="E555" t="s">
        <v>943</v>
      </c>
      <c r="F555" t="s">
        <v>432</v>
      </c>
      <c r="G555" s="77">
        <v>7.2368346474554305E-7</v>
      </c>
      <c r="H555" t="s">
        <v>86</v>
      </c>
      <c r="J555" t="s">
        <v>1226</v>
      </c>
      <c r="L555" t="s">
        <v>1227</v>
      </c>
      <c r="M555" t="s">
        <v>1157</v>
      </c>
      <c r="N555" t="s">
        <v>616</v>
      </c>
      <c r="O555" t="s">
        <v>441</v>
      </c>
    </row>
    <row r="556" spans="5:15" x14ac:dyDescent="0.25">
      <c r="E556" t="s">
        <v>943</v>
      </c>
      <c r="F556" t="s">
        <v>432</v>
      </c>
      <c r="G556" s="77">
        <v>1.92782856903759E-7</v>
      </c>
      <c r="H556" t="s">
        <v>86</v>
      </c>
      <c r="J556" t="s">
        <v>1228</v>
      </c>
      <c r="L556" t="s">
        <v>1229</v>
      </c>
      <c r="M556" t="s">
        <v>1157</v>
      </c>
      <c r="N556" t="s">
        <v>616</v>
      </c>
      <c r="O556" t="s">
        <v>441</v>
      </c>
    </row>
    <row r="557" spans="5:15" x14ac:dyDescent="0.25">
      <c r="E557" t="s">
        <v>943</v>
      </c>
      <c r="F557" t="s">
        <v>432</v>
      </c>
      <c r="G557" s="77">
        <v>1.6948177744655299E-5</v>
      </c>
      <c r="H557" t="s">
        <v>86</v>
      </c>
      <c r="J557" t="s">
        <v>1230</v>
      </c>
      <c r="L557" t="s">
        <v>1231</v>
      </c>
      <c r="M557" t="s">
        <v>1157</v>
      </c>
      <c r="N557" t="s">
        <v>616</v>
      </c>
      <c r="O557" t="s">
        <v>441</v>
      </c>
    </row>
    <row r="558" spans="5:15" x14ac:dyDescent="0.25">
      <c r="E558" t="s">
        <v>943</v>
      </c>
      <c r="F558" t="s">
        <v>432</v>
      </c>
      <c r="G558" s="77">
        <v>4.5665619541975902E-6</v>
      </c>
      <c r="H558" t="s">
        <v>86</v>
      </c>
      <c r="J558" t="s">
        <v>1232</v>
      </c>
      <c r="L558" t="s">
        <v>1233</v>
      </c>
      <c r="M558" t="s">
        <v>1157</v>
      </c>
      <c r="N558" t="s">
        <v>616</v>
      </c>
      <c r="O558" t="s">
        <v>441</v>
      </c>
    </row>
    <row r="559" spans="5:15" x14ac:dyDescent="0.25">
      <c r="E559" t="s">
        <v>943</v>
      </c>
      <c r="F559" t="s">
        <v>432</v>
      </c>
      <c r="G559" s="77">
        <v>2.60623760680533E-7</v>
      </c>
      <c r="H559" t="s">
        <v>86</v>
      </c>
      <c r="J559" t="s">
        <v>1234</v>
      </c>
      <c r="L559" t="s">
        <v>1235</v>
      </c>
      <c r="M559" t="s">
        <v>1157</v>
      </c>
      <c r="N559" t="s">
        <v>616</v>
      </c>
      <c r="O559" t="s">
        <v>441</v>
      </c>
    </row>
    <row r="560" spans="5:15" x14ac:dyDescent="0.25">
      <c r="E560" t="s">
        <v>943</v>
      </c>
      <c r="F560" t="s">
        <v>432</v>
      </c>
      <c r="G560" s="77">
        <v>1.12653352266819E-5</v>
      </c>
      <c r="H560" t="s">
        <v>86</v>
      </c>
      <c r="J560" t="s">
        <v>1236</v>
      </c>
      <c r="L560" t="s">
        <v>1237</v>
      </c>
      <c r="M560" t="s">
        <v>1157</v>
      </c>
      <c r="N560" t="s">
        <v>616</v>
      </c>
      <c r="O560" t="s">
        <v>441</v>
      </c>
    </row>
    <row r="561" spans="5:15" x14ac:dyDescent="0.25">
      <c r="E561" t="s">
        <v>943</v>
      </c>
      <c r="F561" t="s">
        <v>432</v>
      </c>
      <c r="G561" s="77">
        <v>2.17682793425216E-6</v>
      </c>
      <c r="H561" t="s">
        <v>86</v>
      </c>
      <c r="J561" t="s">
        <v>1238</v>
      </c>
      <c r="L561" t="s">
        <v>1239</v>
      </c>
      <c r="M561" t="s">
        <v>1157</v>
      </c>
      <c r="N561" t="s">
        <v>616</v>
      </c>
      <c r="O561" t="s">
        <v>441</v>
      </c>
    </row>
    <row r="562" spans="5:15" x14ac:dyDescent="0.25">
      <c r="E562" t="s">
        <v>943</v>
      </c>
      <c r="F562" t="s">
        <v>432</v>
      </c>
      <c r="G562" s="77">
        <v>7.5900879749266694E-8</v>
      </c>
      <c r="H562" t="s">
        <v>86</v>
      </c>
      <c r="J562" t="s">
        <v>1240</v>
      </c>
      <c r="L562" t="s">
        <v>1241</v>
      </c>
      <c r="M562" t="s">
        <v>1157</v>
      </c>
      <c r="N562" t="s">
        <v>616</v>
      </c>
      <c r="O562" t="s">
        <v>441</v>
      </c>
    </row>
    <row r="563" spans="5:15" x14ac:dyDescent="0.25">
      <c r="E563" t="s">
        <v>943</v>
      </c>
      <c r="F563" t="s">
        <v>432</v>
      </c>
      <c r="G563" s="77">
        <v>1.03706486391894E-6</v>
      </c>
      <c r="H563" t="s">
        <v>86</v>
      </c>
      <c r="J563" t="s">
        <v>1242</v>
      </c>
      <c r="L563" t="s">
        <v>1243</v>
      </c>
      <c r="M563" t="s">
        <v>1157</v>
      </c>
      <c r="N563" t="s">
        <v>616</v>
      </c>
      <c r="O563" t="s">
        <v>441</v>
      </c>
    </row>
    <row r="564" spans="5:15" x14ac:dyDescent="0.25">
      <c r="E564" t="s">
        <v>943</v>
      </c>
      <c r="F564" t="s">
        <v>432</v>
      </c>
      <c r="G564" s="77">
        <v>9.3282803565692396E-7</v>
      </c>
      <c r="H564" t="s">
        <v>86</v>
      </c>
      <c r="J564" t="s">
        <v>1244</v>
      </c>
      <c r="L564" t="s">
        <v>1245</v>
      </c>
      <c r="M564" t="s">
        <v>1157</v>
      </c>
      <c r="N564" t="s">
        <v>616</v>
      </c>
      <c r="O564" t="s">
        <v>441</v>
      </c>
    </row>
    <row r="565" spans="5:15" x14ac:dyDescent="0.25">
      <c r="E565" t="s">
        <v>943</v>
      </c>
      <c r="F565" t="s">
        <v>432</v>
      </c>
      <c r="G565" s="77">
        <v>9.5156477109650404E-6</v>
      </c>
      <c r="H565" t="s">
        <v>86</v>
      </c>
      <c r="J565" t="s">
        <v>1246</v>
      </c>
      <c r="L565" t="s">
        <v>1247</v>
      </c>
      <c r="M565" t="s">
        <v>1157</v>
      </c>
      <c r="N565" t="s">
        <v>616</v>
      </c>
      <c r="O565" t="s">
        <v>441</v>
      </c>
    </row>
    <row r="566" spans="5:15" x14ac:dyDescent="0.25">
      <c r="E566" t="s">
        <v>943</v>
      </c>
      <c r="F566" t="s">
        <v>432</v>
      </c>
      <c r="G566" s="77">
        <v>2.42932676417733E-6</v>
      </c>
      <c r="H566" t="s">
        <v>86</v>
      </c>
      <c r="J566" t="s">
        <v>1248</v>
      </c>
      <c r="L566" t="s">
        <v>1249</v>
      </c>
      <c r="M566" t="s">
        <v>1157</v>
      </c>
      <c r="N566" t="s">
        <v>616</v>
      </c>
      <c r="O566" t="s">
        <v>441</v>
      </c>
    </row>
    <row r="567" spans="5:15" x14ac:dyDescent="0.25">
      <c r="E567" t="s">
        <v>943</v>
      </c>
      <c r="F567" t="s">
        <v>432</v>
      </c>
      <c r="G567" s="77">
        <v>1.76020312049834E-6</v>
      </c>
      <c r="H567" t="s">
        <v>86</v>
      </c>
      <c r="J567" t="s">
        <v>1250</v>
      </c>
      <c r="L567" t="s">
        <v>1251</v>
      </c>
      <c r="M567" t="s">
        <v>1157</v>
      </c>
      <c r="N567" t="s">
        <v>616</v>
      </c>
      <c r="O567" t="s">
        <v>441</v>
      </c>
    </row>
    <row r="568" spans="5:15" x14ac:dyDescent="0.25">
      <c r="E568" t="s">
        <v>943</v>
      </c>
      <c r="F568" t="s">
        <v>432</v>
      </c>
      <c r="G568" s="77">
        <v>3.54444243432353E-6</v>
      </c>
      <c r="H568" t="s">
        <v>86</v>
      </c>
      <c r="J568" t="s">
        <v>1252</v>
      </c>
      <c r="L568" t="s">
        <v>1253</v>
      </c>
      <c r="M568" t="s">
        <v>1157</v>
      </c>
      <c r="N568" t="s">
        <v>616</v>
      </c>
      <c r="O568" t="s">
        <v>441</v>
      </c>
    </row>
    <row r="569" spans="5:15" x14ac:dyDescent="0.25">
      <c r="E569" t="s">
        <v>943</v>
      </c>
      <c r="F569" t="s">
        <v>432</v>
      </c>
      <c r="G569" s="77">
        <v>2.3150148363420398E-6</v>
      </c>
      <c r="H569" t="s">
        <v>86</v>
      </c>
      <c r="J569" t="s">
        <v>1254</v>
      </c>
      <c r="L569" t="s">
        <v>1255</v>
      </c>
      <c r="M569" t="s">
        <v>1157</v>
      </c>
      <c r="N569" t="s">
        <v>616</v>
      </c>
      <c r="O569" t="s">
        <v>441</v>
      </c>
    </row>
    <row r="570" spans="5:15" x14ac:dyDescent="0.25">
      <c r="E570" t="s">
        <v>943</v>
      </c>
      <c r="F570" t="s">
        <v>432</v>
      </c>
      <c r="G570" s="77">
        <v>3.8976305256713603E-6</v>
      </c>
      <c r="H570" t="s">
        <v>86</v>
      </c>
      <c r="J570" t="s">
        <v>1256</v>
      </c>
      <c r="L570" t="s">
        <v>1257</v>
      </c>
      <c r="M570" t="s">
        <v>1157</v>
      </c>
      <c r="N570" t="s">
        <v>616</v>
      </c>
      <c r="O570" t="s">
        <v>441</v>
      </c>
    </row>
    <row r="571" spans="5:15" x14ac:dyDescent="0.25">
      <c r="E571" t="s">
        <v>943</v>
      </c>
      <c r="F571" t="s">
        <v>432</v>
      </c>
      <c r="G571" s="77">
        <v>2.00801369980413E-5</v>
      </c>
      <c r="H571" t="s">
        <v>86</v>
      </c>
      <c r="J571" t="s">
        <v>1258</v>
      </c>
      <c r="L571" t="s">
        <v>1259</v>
      </c>
      <c r="M571" t="s">
        <v>1157</v>
      </c>
      <c r="N571" t="s">
        <v>616</v>
      </c>
      <c r="O571" t="s">
        <v>441</v>
      </c>
    </row>
    <row r="572" spans="5:15" x14ac:dyDescent="0.25">
      <c r="E572" t="s">
        <v>943</v>
      </c>
      <c r="F572" t="s">
        <v>432</v>
      </c>
      <c r="G572" s="77">
        <v>1.1861394354690599E-6</v>
      </c>
      <c r="H572" t="s">
        <v>86</v>
      </c>
      <c r="J572" t="s">
        <v>1260</v>
      </c>
      <c r="L572" t="s">
        <v>1261</v>
      </c>
      <c r="M572" t="s">
        <v>1157</v>
      </c>
      <c r="N572" t="s">
        <v>616</v>
      </c>
      <c r="O572" t="s">
        <v>441</v>
      </c>
    </row>
    <row r="573" spans="5:15" x14ac:dyDescent="0.25">
      <c r="E573" t="s">
        <v>943</v>
      </c>
      <c r="F573" t="s">
        <v>432</v>
      </c>
      <c r="G573">
        <v>1.04118084880117E-3</v>
      </c>
      <c r="H573" t="s">
        <v>86</v>
      </c>
      <c r="J573" t="s">
        <v>1262</v>
      </c>
      <c r="L573" t="s">
        <v>958</v>
      </c>
      <c r="M573" t="s">
        <v>1157</v>
      </c>
      <c r="N573" t="s">
        <v>616</v>
      </c>
      <c r="O573" t="s">
        <v>441</v>
      </c>
    </row>
    <row r="574" spans="5:15" x14ac:dyDescent="0.25">
      <c r="E574" t="s">
        <v>943</v>
      </c>
      <c r="F574" t="s">
        <v>432</v>
      </c>
      <c r="G574" s="77">
        <v>2.8513040438881599E-6</v>
      </c>
      <c r="H574" t="s">
        <v>86</v>
      </c>
      <c r="J574" t="s">
        <v>1263</v>
      </c>
      <c r="L574" t="s">
        <v>1264</v>
      </c>
      <c r="M574" t="s">
        <v>1157</v>
      </c>
      <c r="N574" t="s">
        <v>616</v>
      </c>
      <c r="O574" t="s">
        <v>441</v>
      </c>
    </row>
    <row r="575" spans="5:15" x14ac:dyDescent="0.25">
      <c r="E575" t="s">
        <v>943</v>
      </c>
      <c r="F575" t="s">
        <v>432</v>
      </c>
      <c r="G575" s="77">
        <v>6.8231812902989203E-6</v>
      </c>
      <c r="H575" t="s">
        <v>86</v>
      </c>
      <c r="J575" t="s">
        <v>1265</v>
      </c>
      <c r="L575" t="s">
        <v>1266</v>
      </c>
      <c r="M575" t="s">
        <v>1157</v>
      </c>
      <c r="N575" t="s">
        <v>616</v>
      </c>
      <c r="O575" t="s">
        <v>441</v>
      </c>
    </row>
    <row r="576" spans="5:15" x14ac:dyDescent="0.25">
      <c r="E576" t="s">
        <v>943</v>
      </c>
      <c r="F576" t="s">
        <v>432</v>
      </c>
      <c r="G576" s="77">
        <v>1.6581813531103901E-6</v>
      </c>
      <c r="H576" t="s">
        <v>86</v>
      </c>
      <c r="J576" t="s">
        <v>1267</v>
      </c>
      <c r="L576" t="s">
        <v>1268</v>
      </c>
      <c r="M576" t="s">
        <v>1157</v>
      </c>
      <c r="N576" t="s">
        <v>616</v>
      </c>
      <c r="O576" t="s">
        <v>441</v>
      </c>
    </row>
    <row r="577" spans="5:18" x14ac:dyDescent="0.25">
      <c r="E577" t="s">
        <v>943</v>
      </c>
      <c r="F577" t="s">
        <v>432</v>
      </c>
      <c r="G577" s="77">
        <v>7.5155364592886005E-7</v>
      </c>
      <c r="H577" t="s">
        <v>86</v>
      </c>
      <c r="J577" t="s">
        <v>1269</v>
      </c>
      <c r="L577" t="s">
        <v>1270</v>
      </c>
      <c r="M577" t="s">
        <v>1157</v>
      </c>
      <c r="N577" t="s">
        <v>616</v>
      </c>
      <c r="O577" t="s">
        <v>441</v>
      </c>
    </row>
    <row r="578" spans="5:18" x14ac:dyDescent="0.25">
      <c r="E578" t="s">
        <v>943</v>
      </c>
      <c r="F578" t="s">
        <v>432</v>
      </c>
      <c r="G578" s="77">
        <v>2.5530134388213502E-7</v>
      </c>
      <c r="H578" t="s">
        <v>86</v>
      </c>
      <c r="J578" t="s">
        <v>1271</v>
      </c>
      <c r="L578" t="s">
        <v>1272</v>
      </c>
      <c r="M578" t="s">
        <v>1157</v>
      </c>
      <c r="N578" t="s">
        <v>616</v>
      </c>
      <c r="O578" t="s">
        <v>441</v>
      </c>
    </row>
    <row r="579" spans="5:18" x14ac:dyDescent="0.25">
      <c r="E579" t="s">
        <v>943</v>
      </c>
      <c r="F579" t="s">
        <v>432</v>
      </c>
      <c r="G579" s="77">
        <v>6.8325956260742399E-7</v>
      </c>
      <c r="H579" t="s">
        <v>86</v>
      </c>
      <c r="J579" t="s">
        <v>1273</v>
      </c>
      <c r="L579" t="s">
        <v>1274</v>
      </c>
      <c r="M579" t="s">
        <v>1157</v>
      </c>
      <c r="N579" t="s">
        <v>616</v>
      </c>
      <c r="O579" t="s">
        <v>441</v>
      </c>
    </row>
    <row r="580" spans="5:18" x14ac:dyDescent="0.25">
      <c r="E580" t="s">
        <v>943</v>
      </c>
      <c r="F580" t="s">
        <v>432</v>
      </c>
      <c r="G580" s="77">
        <v>2.8323489705219599E-6</v>
      </c>
      <c r="H580" t="s">
        <v>86</v>
      </c>
      <c r="J580" t="s">
        <v>1275</v>
      </c>
      <c r="L580" t="s">
        <v>1276</v>
      </c>
      <c r="M580" t="s">
        <v>1157</v>
      </c>
      <c r="N580" t="s">
        <v>616</v>
      </c>
      <c r="O580" t="s">
        <v>441</v>
      </c>
    </row>
    <row r="581" spans="5:18" x14ac:dyDescent="0.25">
      <c r="E581" t="s">
        <v>943</v>
      </c>
      <c r="F581" t="s">
        <v>432</v>
      </c>
      <c r="G581" s="77">
        <v>1.70604847166739E-6</v>
      </c>
      <c r="H581" t="s">
        <v>86</v>
      </c>
      <c r="J581" t="s">
        <v>1277</v>
      </c>
      <c r="L581" t="s">
        <v>1278</v>
      </c>
      <c r="M581" t="s">
        <v>1157</v>
      </c>
      <c r="N581" t="s">
        <v>616</v>
      </c>
      <c r="O581" t="s">
        <v>441</v>
      </c>
    </row>
    <row r="582" spans="5:18" x14ac:dyDescent="0.25">
      <c r="E582" t="s">
        <v>943</v>
      </c>
      <c r="F582" t="s">
        <v>432</v>
      </c>
      <c r="G582" s="77">
        <v>9.9374562281928094E-6</v>
      </c>
      <c r="H582" t="s">
        <v>86</v>
      </c>
      <c r="J582" t="s">
        <v>1279</v>
      </c>
      <c r="L582" t="s">
        <v>1280</v>
      </c>
      <c r="M582" t="s">
        <v>1157</v>
      </c>
      <c r="N582" t="s">
        <v>616</v>
      </c>
      <c r="O582" t="s">
        <v>441</v>
      </c>
      <c r="P582" s="77">
        <f>SUM(G541:G582)</f>
        <v>1.3175849504243207E-3</v>
      </c>
      <c r="Q582" t="s">
        <v>86</v>
      </c>
      <c r="R582" t="s">
        <v>943</v>
      </c>
    </row>
    <row r="583" spans="5:18" x14ac:dyDescent="0.25">
      <c r="E583" t="s">
        <v>563</v>
      </c>
      <c r="F583" t="s">
        <v>564</v>
      </c>
      <c r="G583">
        <v>17.954599586349801</v>
      </c>
      <c r="H583" t="s">
        <v>557</v>
      </c>
      <c r="J583" t="s">
        <v>1281</v>
      </c>
      <c r="M583" t="s">
        <v>288</v>
      </c>
      <c r="N583" t="s">
        <v>566</v>
      </c>
      <c r="O583" t="s">
        <v>441</v>
      </c>
      <c r="P583">
        <f>SUM(G583:G584)</f>
        <v>46.342888533852104</v>
      </c>
      <c r="Q583" t="s">
        <v>557</v>
      </c>
      <c r="R583" t="s">
        <v>136</v>
      </c>
    </row>
    <row r="584" spans="5:18" x14ac:dyDescent="0.25">
      <c r="E584" t="s">
        <v>563</v>
      </c>
      <c r="F584" t="s">
        <v>567</v>
      </c>
      <c r="G584">
        <v>28.3882889475023</v>
      </c>
      <c r="H584" t="s">
        <v>557</v>
      </c>
      <c r="J584" t="s">
        <v>1282</v>
      </c>
      <c r="M584" t="s">
        <v>288</v>
      </c>
      <c r="N584" t="s">
        <v>566</v>
      </c>
      <c r="O584" t="s">
        <v>441</v>
      </c>
      <c r="P584" s="77">
        <v>1.4601590437253899E-6</v>
      </c>
      <c r="Q584" t="s">
        <v>86</v>
      </c>
      <c r="R584" t="s">
        <v>518</v>
      </c>
    </row>
    <row r="585" spans="5:18" x14ac:dyDescent="0.25">
      <c r="E585" t="s">
        <v>518</v>
      </c>
      <c r="F585" t="s">
        <v>490</v>
      </c>
      <c r="G585" s="77">
        <v>1.4601590437253899E-6</v>
      </c>
      <c r="H585" t="s">
        <v>86</v>
      </c>
      <c r="J585" t="s">
        <v>1283</v>
      </c>
      <c r="M585" t="s">
        <v>363</v>
      </c>
      <c r="N585" t="s">
        <v>492</v>
      </c>
      <c r="O585" t="s">
        <v>441</v>
      </c>
    </row>
    <row r="586" spans="5:18" x14ac:dyDescent="0.25">
      <c r="O586" t="s">
        <v>441</v>
      </c>
    </row>
    <row r="587" spans="5:18" x14ac:dyDescent="0.25">
      <c r="O587" t="s">
        <v>441</v>
      </c>
    </row>
    <row r="588" spans="5:18" x14ac:dyDescent="0.25">
      <c r="O588" t="s">
        <v>441</v>
      </c>
    </row>
    <row r="589" spans="5:18" x14ac:dyDescent="0.25">
      <c r="O589" t="s">
        <v>441</v>
      </c>
    </row>
    <row r="590" spans="5:18" x14ac:dyDescent="0.25">
      <c r="O590" t="s">
        <v>441</v>
      </c>
    </row>
    <row r="591" spans="5:18" x14ac:dyDescent="0.25">
      <c r="O591" t="s">
        <v>441</v>
      </c>
    </row>
    <row r="592" spans="5:18" x14ac:dyDescent="0.25">
      <c r="O592" t="s">
        <v>441</v>
      </c>
    </row>
    <row r="593" spans="15:15" x14ac:dyDescent="0.25">
      <c r="O593" t="s">
        <v>441</v>
      </c>
    </row>
    <row r="594" spans="15:15" x14ac:dyDescent="0.25">
      <c r="O594" t="s">
        <v>441</v>
      </c>
    </row>
    <row r="595" spans="15:15" x14ac:dyDescent="0.25">
      <c r="O595" t="s">
        <v>441</v>
      </c>
    </row>
    <row r="596" spans="15:15" x14ac:dyDescent="0.25">
      <c r="O596" t="s">
        <v>441</v>
      </c>
    </row>
    <row r="597" spans="15:15" x14ac:dyDescent="0.25">
      <c r="O597" t="s">
        <v>441</v>
      </c>
    </row>
    <row r="598" spans="15:15" x14ac:dyDescent="0.25">
      <c r="O598" t="s">
        <v>441</v>
      </c>
    </row>
    <row r="599" spans="15:15" x14ac:dyDescent="0.25">
      <c r="O599" t="s">
        <v>441</v>
      </c>
    </row>
    <row r="600" spans="15:15" x14ac:dyDescent="0.25">
      <c r="O600" t="s">
        <v>441</v>
      </c>
    </row>
    <row r="601" spans="15:15" x14ac:dyDescent="0.25">
      <c r="O601" t="s">
        <v>441</v>
      </c>
    </row>
    <row r="602" spans="15:15" x14ac:dyDescent="0.25">
      <c r="O602" t="s">
        <v>441</v>
      </c>
    </row>
    <row r="603" spans="15:15" x14ac:dyDescent="0.25">
      <c r="O603" t="s">
        <v>441</v>
      </c>
    </row>
    <row r="604" spans="15:15" x14ac:dyDescent="0.25">
      <c r="O604" t="s">
        <v>441</v>
      </c>
    </row>
    <row r="605" spans="15:15" x14ac:dyDescent="0.25">
      <c r="O605" t="s">
        <v>441</v>
      </c>
    </row>
    <row r="606" spans="15:15" x14ac:dyDescent="0.25">
      <c r="O606" t="s">
        <v>441</v>
      </c>
    </row>
    <row r="607" spans="15:15" x14ac:dyDescent="0.25">
      <c r="O607" t="s">
        <v>441</v>
      </c>
    </row>
    <row r="608" spans="15:15" x14ac:dyDescent="0.25">
      <c r="O608" t="s">
        <v>441</v>
      </c>
    </row>
    <row r="609" spans="15:15" x14ac:dyDescent="0.25">
      <c r="O609" t="s">
        <v>441</v>
      </c>
    </row>
    <row r="610" spans="15:15" x14ac:dyDescent="0.25">
      <c r="O610" t="s">
        <v>441</v>
      </c>
    </row>
    <row r="611" spans="15:15" x14ac:dyDescent="0.25">
      <c r="O611" t="s">
        <v>441</v>
      </c>
    </row>
    <row r="612" spans="15:15" x14ac:dyDescent="0.25">
      <c r="O612" t="s">
        <v>441</v>
      </c>
    </row>
    <row r="613" spans="15:15" x14ac:dyDescent="0.25">
      <c r="O613" t="s">
        <v>441</v>
      </c>
    </row>
    <row r="614" spans="15:15" x14ac:dyDescent="0.25">
      <c r="O614" t="s">
        <v>441</v>
      </c>
    </row>
    <row r="615" spans="15:15" x14ac:dyDescent="0.25">
      <c r="O615" t="s">
        <v>441</v>
      </c>
    </row>
    <row r="616" spans="15:15" x14ac:dyDescent="0.25">
      <c r="O616" t="s">
        <v>441</v>
      </c>
    </row>
    <row r="617" spans="15:15" x14ac:dyDescent="0.25">
      <c r="O617" t="s">
        <v>441</v>
      </c>
    </row>
    <row r="618" spans="15:15" x14ac:dyDescent="0.25">
      <c r="O618" t="s">
        <v>441</v>
      </c>
    </row>
    <row r="619" spans="15:15" x14ac:dyDescent="0.25">
      <c r="O619" t="s">
        <v>441</v>
      </c>
    </row>
    <row r="620" spans="15:15" x14ac:dyDescent="0.25">
      <c r="O620" t="s">
        <v>441</v>
      </c>
    </row>
    <row r="621" spans="15:15" x14ac:dyDescent="0.25">
      <c r="O621" t="s">
        <v>441</v>
      </c>
    </row>
    <row r="622" spans="15:15" x14ac:dyDescent="0.25">
      <c r="O622" t="s">
        <v>441</v>
      </c>
    </row>
    <row r="623" spans="15:15" x14ac:dyDescent="0.25">
      <c r="O623" t="s">
        <v>441</v>
      </c>
    </row>
    <row r="624" spans="15:15" x14ac:dyDescent="0.25">
      <c r="O624" t="s">
        <v>441</v>
      </c>
    </row>
    <row r="625" spans="15:15" x14ac:dyDescent="0.25">
      <c r="O625" t="s">
        <v>441</v>
      </c>
    </row>
    <row r="626" spans="15:15" x14ac:dyDescent="0.25">
      <c r="O626" t="s">
        <v>441</v>
      </c>
    </row>
    <row r="627" spans="15:15" x14ac:dyDescent="0.25">
      <c r="O627" t="s">
        <v>441</v>
      </c>
    </row>
    <row r="628" spans="15:15" x14ac:dyDescent="0.25">
      <c r="O628" t="s">
        <v>441</v>
      </c>
    </row>
    <row r="629" spans="15:15" x14ac:dyDescent="0.25">
      <c r="O629" t="s">
        <v>441</v>
      </c>
    </row>
    <row r="630" spans="15:15" x14ac:dyDescent="0.25">
      <c r="O630" t="s">
        <v>441</v>
      </c>
    </row>
    <row r="631" spans="15:15" x14ac:dyDescent="0.25">
      <c r="O631" t="s">
        <v>441</v>
      </c>
    </row>
    <row r="632" spans="15:15" x14ac:dyDescent="0.25">
      <c r="O632" t="s">
        <v>441</v>
      </c>
    </row>
    <row r="633" spans="15:15" x14ac:dyDescent="0.25">
      <c r="O633" t="s">
        <v>441</v>
      </c>
    </row>
    <row r="634" spans="15:15" x14ac:dyDescent="0.25">
      <c r="O634" t="s">
        <v>441</v>
      </c>
    </row>
    <row r="635" spans="15:15" x14ac:dyDescent="0.25">
      <c r="O635" t="s">
        <v>441</v>
      </c>
    </row>
    <row r="636" spans="15:15" x14ac:dyDescent="0.25">
      <c r="O636" t="s">
        <v>441</v>
      </c>
    </row>
    <row r="637" spans="15:15" x14ac:dyDescent="0.25">
      <c r="O637" t="s">
        <v>441</v>
      </c>
    </row>
    <row r="638" spans="15:15" x14ac:dyDescent="0.25">
      <c r="O638" t="s">
        <v>441</v>
      </c>
    </row>
    <row r="639" spans="15:15" x14ac:dyDescent="0.25">
      <c r="O639" t="s">
        <v>441</v>
      </c>
    </row>
    <row r="640" spans="15:15" x14ac:dyDescent="0.25">
      <c r="O640" t="s">
        <v>441</v>
      </c>
    </row>
    <row r="641" spans="15:15" x14ac:dyDescent="0.25">
      <c r="O641" t="s">
        <v>441</v>
      </c>
    </row>
    <row r="642" spans="15:15" x14ac:dyDescent="0.25">
      <c r="O642" t="s">
        <v>441</v>
      </c>
    </row>
    <row r="643" spans="15:15" x14ac:dyDescent="0.25">
      <c r="O643" t="s">
        <v>441</v>
      </c>
    </row>
    <row r="644" spans="15:15" x14ac:dyDescent="0.25">
      <c r="O644" t="s">
        <v>441</v>
      </c>
    </row>
    <row r="645" spans="15:15" x14ac:dyDescent="0.25">
      <c r="O645" t="s">
        <v>441</v>
      </c>
    </row>
    <row r="646" spans="15:15" x14ac:dyDescent="0.25">
      <c r="O646" t="s">
        <v>441</v>
      </c>
    </row>
    <row r="647" spans="15:15" x14ac:dyDescent="0.25">
      <c r="O647" t="s">
        <v>441</v>
      </c>
    </row>
    <row r="648" spans="15:15" x14ac:dyDescent="0.25">
      <c r="O648" t="s">
        <v>441</v>
      </c>
    </row>
    <row r="649" spans="15:15" x14ac:dyDescent="0.25">
      <c r="O649" t="s">
        <v>441</v>
      </c>
    </row>
    <row r="650" spans="15:15" x14ac:dyDescent="0.25">
      <c r="O650" t="s">
        <v>441</v>
      </c>
    </row>
    <row r="651" spans="15:15" x14ac:dyDescent="0.25">
      <c r="O651" t="s">
        <v>441</v>
      </c>
    </row>
    <row r="652" spans="15:15" x14ac:dyDescent="0.25">
      <c r="O652" t="s">
        <v>441</v>
      </c>
    </row>
    <row r="653" spans="15:15" x14ac:dyDescent="0.25">
      <c r="O653" t="s">
        <v>441</v>
      </c>
    </row>
    <row r="654" spans="15:15" x14ac:dyDescent="0.25">
      <c r="O654" t="s">
        <v>441</v>
      </c>
    </row>
    <row r="655" spans="15:15" x14ac:dyDescent="0.25">
      <c r="O655" t="s">
        <v>441</v>
      </c>
    </row>
    <row r="656" spans="15:15" x14ac:dyDescent="0.25">
      <c r="O656" t="s">
        <v>441</v>
      </c>
    </row>
    <row r="657" spans="15:15" x14ac:dyDescent="0.25">
      <c r="O657" t="s">
        <v>441</v>
      </c>
    </row>
    <row r="658" spans="15:15" x14ac:dyDescent="0.25">
      <c r="O658" t="s">
        <v>441</v>
      </c>
    </row>
    <row r="659" spans="15:15" x14ac:dyDescent="0.25">
      <c r="O659" t="s">
        <v>441</v>
      </c>
    </row>
    <row r="660" spans="15:15" x14ac:dyDescent="0.25">
      <c r="O660" t="s">
        <v>441</v>
      </c>
    </row>
    <row r="661" spans="15:15" x14ac:dyDescent="0.25">
      <c r="O661" t="s">
        <v>441</v>
      </c>
    </row>
    <row r="662" spans="15:15" x14ac:dyDescent="0.25">
      <c r="O662" t="s">
        <v>441</v>
      </c>
    </row>
    <row r="663" spans="15:15" x14ac:dyDescent="0.25">
      <c r="O663" t="s">
        <v>441</v>
      </c>
    </row>
    <row r="664" spans="15:15" x14ac:dyDescent="0.25">
      <c r="O664" t="s">
        <v>441</v>
      </c>
    </row>
    <row r="665" spans="15:15" x14ac:dyDescent="0.25">
      <c r="O665" t="s">
        <v>441</v>
      </c>
    </row>
    <row r="666" spans="15:15" x14ac:dyDescent="0.25">
      <c r="O666" t="s">
        <v>441</v>
      </c>
    </row>
    <row r="667" spans="15:15" x14ac:dyDescent="0.25">
      <c r="O667" t="s">
        <v>441</v>
      </c>
    </row>
    <row r="668" spans="15:15" x14ac:dyDescent="0.25">
      <c r="O668" t="s">
        <v>441</v>
      </c>
    </row>
    <row r="669" spans="15:15" x14ac:dyDescent="0.25">
      <c r="O669" t="s">
        <v>441</v>
      </c>
    </row>
    <row r="670" spans="15:15" x14ac:dyDescent="0.25">
      <c r="O670" t="s">
        <v>441</v>
      </c>
    </row>
    <row r="671" spans="15:15" x14ac:dyDescent="0.25">
      <c r="O671" t="s">
        <v>441</v>
      </c>
    </row>
    <row r="672" spans="15:15" x14ac:dyDescent="0.25">
      <c r="O672" t="s">
        <v>441</v>
      </c>
    </row>
    <row r="673" spans="15:15" x14ac:dyDescent="0.25">
      <c r="O673" t="s">
        <v>441</v>
      </c>
    </row>
    <row r="674" spans="15:15" x14ac:dyDescent="0.25">
      <c r="O674" t="s">
        <v>441</v>
      </c>
    </row>
    <row r="675" spans="15:15" x14ac:dyDescent="0.25">
      <c r="O675" t="s">
        <v>441</v>
      </c>
    </row>
    <row r="676" spans="15:15" x14ac:dyDescent="0.25">
      <c r="O676" t="s">
        <v>441</v>
      </c>
    </row>
    <row r="677" spans="15:15" x14ac:dyDescent="0.25">
      <c r="O677" t="s">
        <v>441</v>
      </c>
    </row>
    <row r="678" spans="15:15" x14ac:dyDescent="0.25">
      <c r="O678" t="s">
        <v>441</v>
      </c>
    </row>
    <row r="679" spans="15:15" x14ac:dyDescent="0.25">
      <c r="O679" t="s">
        <v>441</v>
      </c>
    </row>
    <row r="680" spans="15:15" x14ac:dyDescent="0.25">
      <c r="O680" t="s">
        <v>441</v>
      </c>
    </row>
    <row r="681" spans="15:15" x14ac:dyDescent="0.25">
      <c r="O681" t="s">
        <v>441</v>
      </c>
    </row>
    <row r="682" spans="15:15" x14ac:dyDescent="0.25">
      <c r="O682" t="s">
        <v>441</v>
      </c>
    </row>
    <row r="683" spans="15:15" x14ac:dyDescent="0.25">
      <c r="O683" t="s">
        <v>441</v>
      </c>
    </row>
    <row r="684" spans="15:15" x14ac:dyDescent="0.25">
      <c r="O684" t="s">
        <v>441</v>
      </c>
    </row>
    <row r="685" spans="15:15" x14ac:dyDescent="0.25">
      <c r="O685" t="s">
        <v>441</v>
      </c>
    </row>
    <row r="686" spans="15:15" x14ac:dyDescent="0.25">
      <c r="O686" t="s">
        <v>441</v>
      </c>
    </row>
    <row r="687" spans="15:15" x14ac:dyDescent="0.25">
      <c r="O687" t="s">
        <v>441</v>
      </c>
    </row>
    <row r="688" spans="15:15" x14ac:dyDescent="0.25">
      <c r="O688" t="s">
        <v>441</v>
      </c>
    </row>
    <row r="689" spans="15:15" x14ac:dyDescent="0.25">
      <c r="O689" t="s">
        <v>441</v>
      </c>
    </row>
    <row r="690" spans="15:15" x14ac:dyDescent="0.25">
      <c r="O690" t="s">
        <v>441</v>
      </c>
    </row>
    <row r="691" spans="15:15" x14ac:dyDescent="0.25">
      <c r="O691" t="s">
        <v>441</v>
      </c>
    </row>
    <row r="692" spans="15:15" x14ac:dyDescent="0.25">
      <c r="O692" t="s">
        <v>441</v>
      </c>
    </row>
    <row r="693" spans="15:15" x14ac:dyDescent="0.25">
      <c r="O693" t="s">
        <v>441</v>
      </c>
    </row>
    <row r="694" spans="15:15" x14ac:dyDescent="0.25">
      <c r="O694" t="s">
        <v>441</v>
      </c>
    </row>
    <row r="695" spans="15:15" x14ac:dyDescent="0.25">
      <c r="O695" t="s">
        <v>441</v>
      </c>
    </row>
    <row r="696" spans="15:15" x14ac:dyDescent="0.25">
      <c r="O696" t="s">
        <v>441</v>
      </c>
    </row>
    <row r="697" spans="15:15" x14ac:dyDescent="0.25">
      <c r="O697" t="s">
        <v>441</v>
      </c>
    </row>
    <row r="698" spans="15:15" x14ac:dyDescent="0.25">
      <c r="O698" t="s">
        <v>441</v>
      </c>
    </row>
    <row r="699" spans="15:15" x14ac:dyDescent="0.25">
      <c r="O699" t="s">
        <v>441</v>
      </c>
    </row>
    <row r="700" spans="15:15" x14ac:dyDescent="0.25">
      <c r="O700" t="s">
        <v>441</v>
      </c>
    </row>
    <row r="701" spans="15:15" x14ac:dyDescent="0.25">
      <c r="O701" t="s">
        <v>441</v>
      </c>
    </row>
    <row r="702" spans="15:15" x14ac:dyDescent="0.25">
      <c r="O702" t="s">
        <v>441</v>
      </c>
    </row>
    <row r="703" spans="15:15" x14ac:dyDescent="0.25">
      <c r="O703" t="s">
        <v>441</v>
      </c>
    </row>
    <row r="704" spans="15:15" x14ac:dyDescent="0.25">
      <c r="O704" t="s">
        <v>441</v>
      </c>
    </row>
    <row r="705" spans="15:15" x14ac:dyDescent="0.25">
      <c r="O705" t="s">
        <v>441</v>
      </c>
    </row>
    <row r="706" spans="15:15" x14ac:dyDescent="0.25">
      <c r="O706" t="s">
        <v>441</v>
      </c>
    </row>
    <row r="707" spans="15:15" x14ac:dyDescent="0.25">
      <c r="O707" t="s">
        <v>441</v>
      </c>
    </row>
    <row r="708" spans="15:15" x14ac:dyDescent="0.25">
      <c r="O708" t="s">
        <v>441</v>
      </c>
    </row>
    <row r="709" spans="15:15" x14ac:dyDescent="0.25">
      <c r="O709" t="s">
        <v>441</v>
      </c>
    </row>
    <row r="710" spans="15:15" x14ac:dyDescent="0.25">
      <c r="O710" t="s">
        <v>441</v>
      </c>
    </row>
    <row r="711" spans="15:15" x14ac:dyDescent="0.25">
      <c r="O711" t="s">
        <v>441</v>
      </c>
    </row>
    <row r="712" spans="15:15" x14ac:dyDescent="0.25">
      <c r="O712" t="s">
        <v>441</v>
      </c>
    </row>
    <row r="713" spans="15:15" x14ac:dyDescent="0.25">
      <c r="O713" t="s">
        <v>441</v>
      </c>
    </row>
    <row r="714" spans="15:15" x14ac:dyDescent="0.25">
      <c r="O714" t="s">
        <v>441</v>
      </c>
    </row>
    <row r="715" spans="15:15" x14ac:dyDescent="0.25">
      <c r="O715" t="s">
        <v>441</v>
      </c>
    </row>
    <row r="716" spans="15:15" x14ac:dyDescent="0.25">
      <c r="O716" t="s">
        <v>441</v>
      </c>
    </row>
    <row r="717" spans="15:15" x14ac:dyDescent="0.25">
      <c r="O717" t="s">
        <v>441</v>
      </c>
    </row>
    <row r="718" spans="15:15" x14ac:dyDescent="0.25">
      <c r="O718" t="s">
        <v>441</v>
      </c>
    </row>
    <row r="719" spans="15:15" x14ac:dyDescent="0.25">
      <c r="O719" t="s">
        <v>441</v>
      </c>
    </row>
    <row r="720" spans="15:15" x14ac:dyDescent="0.25">
      <c r="O720" t="s">
        <v>441</v>
      </c>
    </row>
    <row r="721" spans="15:15" x14ac:dyDescent="0.25">
      <c r="O721" t="s">
        <v>441</v>
      </c>
    </row>
    <row r="722" spans="15:15" x14ac:dyDescent="0.25">
      <c r="O722" t="s">
        <v>441</v>
      </c>
    </row>
    <row r="723" spans="15:15" x14ac:dyDescent="0.25">
      <c r="O723" t="s">
        <v>441</v>
      </c>
    </row>
    <row r="724" spans="15:15" x14ac:dyDescent="0.25">
      <c r="O724" t="s">
        <v>441</v>
      </c>
    </row>
    <row r="725" spans="15:15" x14ac:dyDescent="0.25">
      <c r="O725" t="s">
        <v>441</v>
      </c>
    </row>
    <row r="726" spans="15:15" x14ac:dyDescent="0.25">
      <c r="O726" t="s">
        <v>441</v>
      </c>
    </row>
    <row r="727" spans="15:15" x14ac:dyDescent="0.25">
      <c r="O727" t="s">
        <v>441</v>
      </c>
    </row>
    <row r="728" spans="15:15" x14ac:dyDescent="0.25">
      <c r="O728" t="s">
        <v>441</v>
      </c>
    </row>
    <row r="729" spans="15:15" x14ac:dyDescent="0.25">
      <c r="O729" t="s">
        <v>441</v>
      </c>
    </row>
    <row r="730" spans="15:15" x14ac:dyDescent="0.25">
      <c r="O730" t="s">
        <v>441</v>
      </c>
    </row>
    <row r="731" spans="15:15" x14ac:dyDescent="0.25">
      <c r="O731" t="s">
        <v>441</v>
      </c>
    </row>
    <row r="732" spans="15:15" x14ac:dyDescent="0.25">
      <c r="O732" t="s">
        <v>441</v>
      </c>
    </row>
    <row r="733" spans="15:15" x14ac:dyDescent="0.25">
      <c r="O733" t="s">
        <v>441</v>
      </c>
    </row>
    <row r="734" spans="15:15" x14ac:dyDescent="0.25">
      <c r="O734" t="s">
        <v>441</v>
      </c>
    </row>
    <row r="735" spans="15:15" x14ac:dyDescent="0.25">
      <c r="O735" t="s">
        <v>441</v>
      </c>
    </row>
    <row r="736" spans="15:15" x14ac:dyDescent="0.25">
      <c r="O736" t="s">
        <v>441</v>
      </c>
    </row>
    <row r="737" spans="15:15" x14ac:dyDescent="0.25">
      <c r="O737" t="s">
        <v>441</v>
      </c>
    </row>
    <row r="738" spans="15:15" x14ac:dyDescent="0.25">
      <c r="O738" t="s">
        <v>441</v>
      </c>
    </row>
    <row r="739" spans="15:15" x14ac:dyDescent="0.25">
      <c r="O739" t="s">
        <v>441</v>
      </c>
    </row>
    <row r="740" spans="15:15" x14ac:dyDescent="0.25">
      <c r="O740" t="s">
        <v>441</v>
      </c>
    </row>
    <row r="741" spans="15:15" x14ac:dyDescent="0.25">
      <c r="O741" t="s">
        <v>441</v>
      </c>
    </row>
    <row r="742" spans="15:15" x14ac:dyDescent="0.25">
      <c r="O742" t="s">
        <v>441</v>
      </c>
    </row>
    <row r="743" spans="15:15" x14ac:dyDescent="0.25">
      <c r="O743" t="s">
        <v>441</v>
      </c>
    </row>
    <row r="744" spans="15:15" x14ac:dyDescent="0.25">
      <c r="O744" t="s">
        <v>441</v>
      </c>
    </row>
    <row r="745" spans="15:15" x14ac:dyDescent="0.25">
      <c r="O745" t="s">
        <v>441</v>
      </c>
    </row>
    <row r="746" spans="15:15" x14ac:dyDescent="0.25">
      <c r="O746" t="s">
        <v>441</v>
      </c>
    </row>
    <row r="747" spans="15:15" x14ac:dyDescent="0.25">
      <c r="O747" t="s">
        <v>441</v>
      </c>
    </row>
    <row r="748" spans="15:15" x14ac:dyDescent="0.25">
      <c r="O748" t="s">
        <v>441</v>
      </c>
    </row>
    <row r="749" spans="15:15" x14ac:dyDescent="0.25">
      <c r="O749" t="s">
        <v>441</v>
      </c>
    </row>
    <row r="750" spans="15:15" x14ac:dyDescent="0.25">
      <c r="O750" t="s">
        <v>441</v>
      </c>
    </row>
    <row r="751" spans="15:15" x14ac:dyDescent="0.25">
      <c r="O751" t="s">
        <v>441</v>
      </c>
    </row>
    <row r="752" spans="15:15" x14ac:dyDescent="0.25">
      <c r="O752" t="s">
        <v>441</v>
      </c>
    </row>
    <row r="753" spans="15:15" x14ac:dyDescent="0.25">
      <c r="O753" t="s">
        <v>441</v>
      </c>
    </row>
    <row r="754" spans="15:15" x14ac:dyDescent="0.25">
      <c r="O754" t="s">
        <v>441</v>
      </c>
    </row>
    <row r="755" spans="15:15" x14ac:dyDescent="0.25">
      <c r="O755" t="s">
        <v>441</v>
      </c>
    </row>
    <row r="756" spans="15:15" x14ac:dyDescent="0.25">
      <c r="O756" t="s">
        <v>441</v>
      </c>
    </row>
    <row r="757" spans="15:15" x14ac:dyDescent="0.25">
      <c r="O757" t="s">
        <v>441</v>
      </c>
    </row>
    <row r="758" spans="15:15" x14ac:dyDescent="0.25">
      <c r="O758" t="s">
        <v>441</v>
      </c>
    </row>
    <row r="759" spans="15:15" x14ac:dyDescent="0.25">
      <c r="O759" t="s">
        <v>441</v>
      </c>
    </row>
    <row r="760" spans="15:15" x14ac:dyDescent="0.25">
      <c r="O760" t="s">
        <v>441</v>
      </c>
    </row>
    <row r="761" spans="15:15" x14ac:dyDescent="0.25">
      <c r="O761" t="s">
        <v>441</v>
      </c>
    </row>
    <row r="762" spans="15:15" x14ac:dyDescent="0.25">
      <c r="O762" t="s">
        <v>441</v>
      </c>
    </row>
    <row r="763" spans="15:15" x14ac:dyDescent="0.25">
      <c r="O763" t="s">
        <v>441</v>
      </c>
    </row>
    <row r="764" spans="15:15" x14ac:dyDescent="0.25">
      <c r="O764" t="s">
        <v>441</v>
      </c>
    </row>
    <row r="765" spans="15:15" x14ac:dyDescent="0.25">
      <c r="O765" t="s">
        <v>441</v>
      </c>
    </row>
    <row r="766" spans="15:15" x14ac:dyDescent="0.25">
      <c r="O766" t="s">
        <v>441</v>
      </c>
    </row>
    <row r="767" spans="15:15" x14ac:dyDescent="0.25">
      <c r="O767" t="s">
        <v>441</v>
      </c>
    </row>
    <row r="768" spans="15:15" x14ac:dyDescent="0.25">
      <c r="O768" t="s">
        <v>441</v>
      </c>
    </row>
    <row r="769" spans="15:15" x14ac:dyDescent="0.25">
      <c r="O769" t="s">
        <v>441</v>
      </c>
    </row>
    <row r="770" spans="15:15" x14ac:dyDescent="0.25">
      <c r="O770" t="s">
        <v>441</v>
      </c>
    </row>
    <row r="771" spans="15:15" x14ac:dyDescent="0.25">
      <c r="O771" t="s">
        <v>441</v>
      </c>
    </row>
    <row r="772" spans="15:15" x14ac:dyDescent="0.25">
      <c r="O772" t="s">
        <v>441</v>
      </c>
    </row>
    <row r="773" spans="15:15" x14ac:dyDescent="0.25">
      <c r="O773" t="s">
        <v>441</v>
      </c>
    </row>
    <row r="774" spans="15:15" x14ac:dyDescent="0.25">
      <c r="O774" t="s">
        <v>441</v>
      </c>
    </row>
    <row r="775" spans="15:15" x14ac:dyDescent="0.25">
      <c r="O775" t="s">
        <v>441</v>
      </c>
    </row>
    <row r="776" spans="15:15" x14ac:dyDescent="0.25">
      <c r="O776" t="s">
        <v>441</v>
      </c>
    </row>
    <row r="777" spans="15:15" x14ac:dyDescent="0.25">
      <c r="O777" t="s">
        <v>441</v>
      </c>
    </row>
    <row r="778" spans="15:15" x14ac:dyDescent="0.25">
      <c r="O778" t="s">
        <v>441</v>
      </c>
    </row>
    <row r="779" spans="15:15" x14ac:dyDescent="0.25">
      <c r="O779" t="s">
        <v>441</v>
      </c>
    </row>
    <row r="780" spans="15:15" x14ac:dyDescent="0.25">
      <c r="O780" t="s">
        <v>441</v>
      </c>
    </row>
    <row r="781" spans="15:15" x14ac:dyDescent="0.25">
      <c r="O781" t="s">
        <v>441</v>
      </c>
    </row>
    <row r="782" spans="15:15" x14ac:dyDescent="0.25">
      <c r="O782" t="s">
        <v>441</v>
      </c>
    </row>
    <row r="783" spans="15:15" x14ac:dyDescent="0.25">
      <c r="O783" t="s">
        <v>441</v>
      </c>
    </row>
    <row r="784" spans="15:15" x14ac:dyDescent="0.25">
      <c r="O784" t="s">
        <v>441</v>
      </c>
    </row>
    <row r="785" spans="15:15" x14ac:dyDescent="0.25">
      <c r="O785" t="s">
        <v>441</v>
      </c>
    </row>
    <row r="786" spans="15:15" x14ac:dyDescent="0.25">
      <c r="O786" t="s">
        <v>441</v>
      </c>
    </row>
    <row r="787" spans="15:15" x14ac:dyDescent="0.25">
      <c r="O787" t="s">
        <v>441</v>
      </c>
    </row>
    <row r="788" spans="15:15" x14ac:dyDescent="0.25">
      <c r="O788" t="s">
        <v>441</v>
      </c>
    </row>
    <row r="789" spans="15:15" x14ac:dyDescent="0.25">
      <c r="O789" t="s">
        <v>441</v>
      </c>
    </row>
    <row r="790" spans="15:15" x14ac:dyDescent="0.25">
      <c r="O790" t="s">
        <v>441</v>
      </c>
    </row>
    <row r="791" spans="15:15" x14ac:dyDescent="0.25">
      <c r="O791" t="s">
        <v>441</v>
      </c>
    </row>
    <row r="792" spans="15:15" x14ac:dyDescent="0.25">
      <c r="O792" t="s">
        <v>441</v>
      </c>
    </row>
    <row r="793" spans="15:15" x14ac:dyDescent="0.25">
      <c r="O793" t="s">
        <v>441</v>
      </c>
    </row>
    <row r="794" spans="15:15" x14ac:dyDescent="0.25">
      <c r="O794" t="s">
        <v>441</v>
      </c>
    </row>
    <row r="795" spans="15:15" x14ac:dyDescent="0.25">
      <c r="O795" t="s">
        <v>441</v>
      </c>
    </row>
    <row r="796" spans="15:15" x14ac:dyDescent="0.25">
      <c r="O796" t="s">
        <v>441</v>
      </c>
    </row>
    <row r="797" spans="15:15" x14ac:dyDescent="0.25">
      <c r="O797" t="s">
        <v>441</v>
      </c>
    </row>
    <row r="798" spans="15:15" x14ac:dyDescent="0.25">
      <c r="O798" t="s">
        <v>441</v>
      </c>
    </row>
    <row r="799" spans="15:15" x14ac:dyDescent="0.25">
      <c r="O799" t="s">
        <v>441</v>
      </c>
    </row>
    <row r="800" spans="15:15" x14ac:dyDescent="0.25">
      <c r="O800" t="s">
        <v>441</v>
      </c>
    </row>
    <row r="801" spans="15:15" x14ac:dyDescent="0.25">
      <c r="O801" t="s">
        <v>441</v>
      </c>
    </row>
    <row r="802" spans="15:15" x14ac:dyDescent="0.25">
      <c r="O802" t="s">
        <v>441</v>
      </c>
    </row>
    <row r="803" spans="15:15" x14ac:dyDescent="0.25">
      <c r="O803" t="s">
        <v>441</v>
      </c>
    </row>
    <row r="804" spans="15:15" x14ac:dyDescent="0.25">
      <c r="O804" t="s">
        <v>441</v>
      </c>
    </row>
    <row r="805" spans="15:15" x14ac:dyDescent="0.25">
      <c r="O805" t="s">
        <v>441</v>
      </c>
    </row>
    <row r="806" spans="15:15" x14ac:dyDescent="0.25">
      <c r="O806" t="s">
        <v>441</v>
      </c>
    </row>
    <row r="807" spans="15:15" x14ac:dyDescent="0.25">
      <c r="O807" t="s">
        <v>441</v>
      </c>
    </row>
    <row r="808" spans="15:15" x14ac:dyDescent="0.25">
      <c r="O808" t="s">
        <v>441</v>
      </c>
    </row>
    <row r="809" spans="15:15" x14ac:dyDescent="0.25">
      <c r="O809" t="s">
        <v>441</v>
      </c>
    </row>
    <row r="810" spans="15:15" x14ac:dyDescent="0.25">
      <c r="O810" t="s">
        <v>441</v>
      </c>
    </row>
    <row r="811" spans="15:15" x14ac:dyDescent="0.25">
      <c r="O811" t="s">
        <v>441</v>
      </c>
    </row>
    <row r="812" spans="15:15" x14ac:dyDescent="0.25">
      <c r="O812" t="s">
        <v>441</v>
      </c>
    </row>
    <row r="813" spans="15:15" x14ac:dyDescent="0.25">
      <c r="O813" t="s">
        <v>441</v>
      </c>
    </row>
    <row r="814" spans="15:15" x14ac:dyDescent="0.25">
      <c r="O814" t="s">
        <v>441</v>
      </c>
    </row>
    <row r="815" spans="15:15" x14ac:dyDescent="0.25">
      <c r="O815" t="s">
        <v>441</v>
      </c>
    </row>
    <row r="816" spans="15:15" x14ac:dyDescent="0.25">
      <c r="O816" t="s">
        <v>441</v>
      </c>
    </row>
    <row r="817" spans="15:15" x14ac:dyDescent="0.25">
      <c r="O817" t="s">
        <v>441</v>
      </c>
    </row>
    <row r="818" spans="15:15" x14ac:dyDescent="0.25">
      <c r="O818" t="s">
        <v>441</v>
      </c>
    </row>
    <row r="819" spans="15:15" x14ac:dyDescent="0.25">
      <c r="O819" t="s">
        <v>441</v>
      </c>
    </row>
    <row r="820" spans="15:15" x14ac:dyDescent="0.25">
      <c r="O820" t="s">
        <v>441</v>
      </c>
    </row>
    <row r="821" spans="15:15" x14ac:dyDescent="0.25">
      <c r="O821" t="s">
        <v>441</v>
      </c>
    </row>
    <row r="822" spans="15:15" x14ac:dyDescent="0.25">
      <c r="O822" t="s">
        <v>441</v>
      </c>
    </row>
    <row r="823" spans="15:15" x14ac:dyDescent="0.25">
      <c r="O823" t="s">
        <v>441</v>
      </c>
    </row>
    <row r="824" spans="15:15" x14ac:dyDescent="0.25">
      <c r="O824" t="s">
        <v>441</v>
      </c>
    </row>
    <row r="825" spans="15:15" x14ac:dyDescent="0.25">
      <c r="O825" t="s">
        <v>441</v>
      </c>
    </row>
    <row r="826" spans="15:15" x14ac:dyDescent="0.25">
      <c r="O826" t="s">
        <v>441</v>
      </c>
    </row>
    <row r="827" spans="15:15" x14ac:dyDescent="0.25">
      <c r="O827" t="s">
        <v>441</v>
      </c>
    </row>
    <row r="828" spans="15:15" x14ac:dyDescent="0.25">
      <c r="O828" t="s">
        <v>441</v>
      </c>
    </row>
    <row r="829" spans="15:15" x14ac:dyDescent="0.25">
      <c r="O829" t="s">
        <v>441</v>
      </c>
    </row>
    <row r="830" spans="15:15" x14ac:dyDescent="0.25">
      <c r="O830" t="s">
        <v>441</v>
      </c>
    </row>
    <row r="831" spans="15:15" x14ac:dyDescent="0.25">
      <c r="O831" t="s">
        <v>441</v>
      </c>
    </row>
    <row r="832" spans="15:15" x14ac:dyDescent="0.25">
      <c r="O832" t="s">
        <v>441</v>
      </c>
    </row>
    <row r="833" spans="15:15" x14ac:dyDescent="0.25">
      <c r="O833" t="s">
        <v>441</v>
      </c>
    </row>
    <row r="834" spans="15:15" x14ac:dyDescent="0.25">
      <c r="O834" t="s">
        <v>441</v>
      </c>
    </row>
    <row r="835" spans="15:15" x14ac:dyDescent="0.25">
      <c r="O835" t="s">
        <v>441</v>
      </c>
    </row>
    <row r="836" spans="15:15" x14ac:dyDescent="0.25">
      <c r="O836" t="s">
        <v>441</v>
      </c>
    </row>
    <row r="837" spans="15:15" x14ac:dyDescent="0.25">
      <c r="O837" t="s">
        <v>441</v>
      </c>
    </row>
    <row r="838" spans="15:15" x14ac:dyDescent="0.25">
      <c r="O838" t="s">
        <v>441</v>
      </c>
    </row>
    <row r="839" spans="15:15" x14ac:dyDescent="0.25">
      <c r="O839" t="s">
        <v>441</v>
      </c>
    </row>
    <row r="840" spans="15:15" x14ac:dyDescent="0.25">
      <c r="O840" t="s">
        <v>441</v>
      </c>
    </row>
    <row r="841" spans="15:15" x14ac:dyDescent="0.25">
      <c r="O841" t="s">
        <v>441</v>
      </c>
    </row>
    <row r="842" spans="15:15" x14ac:dyDescent="0.25">
      <c r="O842" t="s">
        <v>441</v>
      </c>
    </row>
    <row r="843" spans="15:15" x14ac:dyDescent="0.25">
      <c r="O843" t="s">
        <v>441</v>
      </c>
    </row>
    <row r="844" spans="15:15" x14ac:dyDescent="0.25">
      <c r="O844" t="s">
        <v>441</v>
      </c>
    </row>
    <row r="845" spans="15:15" x14ac:dyDescent="0.25">
      <c r="O845" t="s">
        <v>441</v>
      </c>
    </row>
    <row r="846" spans="15:15" x14ac:dyDescent="0.25">
      <c r="O846" t="s">
        <v>441</v>
      </c>
    </row>
    <row r="847" spans="15:15" x14ac:dyDescent="0.25">
      <c r="O847" t="s">
        <v>441</v>
      </c>
    </row>
    <row r="848" spans="15:15" x14ac:dyDescent="0.25">
      <c r="O848" t="s">
        <v>441</v>
      </c>
    </row>
    <row r="849" spans="15:15" x14ac:dyDescent="0.25">
      <c r="O849" t="s">
        <v>441</v>
      </c>
    </row>
    <row r="850" spans="15:15" x14ac:dyDescent="0.25">
      <c r="O850" t="s">
        <v>441</v>
      </c>
    </row>
    <row r="851" spans="15:15" x14ac:dyDescent="0.25">
      <c r="O851" t="s">
        <v>441</v>
      </c>
    </row>
    <row r="852" spans="15:15" x14ac:dyDescent="0.25">
      <c r="O852" t="s">
        <v>441</v>
      </c>
    </row>
    <row r="853" spans="15:15" x14ac:dyDescent="0.25">
      <c r="O853" t="s">
        <v>441</v>
      </c>
    </row>
    <row r="854" spans="15:15" x14ac:dyDescent="0.25">
      <c r="O854" t="s">
        <v>441</v>
      </c>
    </row>
    <row r="855" spans="15:15" x14ac:dyDescent="0.25">
      <c r="O855" t="s">
        <v>441</v>
      </c>
    </row>
    <row r="856" spans="15:15" x14ac:dyDescent="0.25">
      <c r="O856" t="s">
        <v>441</v>
      </c>
    </row>
    <row r="857" spans="15:15" x14ac:dyDescent="0.25">
      <c r="O857" t="s">
        <v>441</v>
      </c>
    </row>
    <row r="858" spans="15:15" x14ac:dyDescent="0.25">
      <c r="O858" t="s">
        <v>441</v>
      </c>
    </row>
    <row r="859" spans="15:15" x14ac:dyDescent="0.25">
      <c r="O859" t="s">
        <v>441</v>
      </c>
    </row>
    <row r="860" spans="15:15" x14ac:dyDescent="0.25">
      <c r="O860" t="s">
        <v>441</v>
      </c>
    </row>
    <row r="861" spans="15:15" x14ac:dyDescent="0.25">
      <c r="O861" t="s">
        <v>441</v>
      </c>
    </row>
    <row r="862" spans="15:15" x14ac:dyDescent="0.25">
      <c r="O862" t="s">
        <v>441</v>
      </c>
    </row>
    <row r="863" spans="15:15" x14ac:dyDescent="0.25">
      <c r="O863" t="s">
        <v>441</v>
      </c>
    </row>
    <row r="864" spans="15:15" x14ac:dyDescent="0.25">
      <c r="O864" t="s">
        <v>441</v>
      </c>
    </row>
    <row r="865" spans="15:15" x14ac:dyDescent="0.25">
      <c r="O865" t="s">
        <v>441</v>
      </c>
    </row>
    <row r="866" spans="15:15" x14ac:dyDescent="0.25">
      <c r="O866" t="s">
        <v>441</v>
      </c>
    </row>
    <row r="867" spans="15:15" x14ac:dyDescent="0.25">
      <c r="O867" t="s">
        <v>441</v>
      </c>
    </row>
    <row r="868" spans="15:15" x14ac:dyDescent="0.25">
      <c r="O868" t="s">
        <v>441</v>
      </c>
    </row>
    <row r="869" spans="15:15" x14ac:dyDescent="0.25">
      <c r="O869" t="s">
        <v>441</v>
      </c>
    </row>
    <row r="870" spans="15:15" x14ac:dyDescent="0.25">
      <c r="O870" t="s">
        <v>441</v>
      </c>
    </row>
    <row r="871" spans="15:15" x14ac:dyDescent="0.25">
      <c r="O871" t="s">
        <v>441</v>
      </c>
    </row>
    <row r="872" spans="15:15" x14ac:dyDescent="0.25">
      <c r="O872" t="s">
        <v>441</v>
      </c>
    </row>
    <row r="873" spans="15:15" x14ac:dyDescent="0.25">
      <c r="O873" t="s">
        <v>441</v>
      </c>
    </row>
    <row r="874" spans="15:15" x14ac:dyDescent="0.25">
      <c r="O874" t="s">
        <v>441</v>
      </c>
    </row>
    <row r="875" spans="15:15" x14ac:dyDescent="0.25">
      <c r="O875" t="s">
        <v>441</v>
      </c>
    </row>
    <row r="876" spans="15:15" x14ac:dyDescent="0.25">
      <c r="O876" t="s">
        <v>441</v>
      </c>
    </row>
    <row r="877" spans="15:15" x14ac:dyDescent="0.25">
      <c r="O877" t="s">
        <v>441</v>
      </c>
    </row>
    <row r="878" spans="15:15" x14ac:dyDescent="0.25">
      <c r="O878" t="s">
        <v>441</v>
      </c>
    </row>
    <row r="879" spans="15:15" x14ac:dyDescent="0.25">
      <c r="O879" t="s">
        <v>441</v>
      </c>
    </row>
    <row r="880" spans="15:15" x14ac:dyDescent="0.25">
      <c r="O880" t="s">
        <v>441</v>
      </c>
    </row>
    <row r="881" spans="15:15" x14ac:dyDescent="0.25">
      <c r="O881" t="s">
        <v>441</v>
      </c>
    </row>
    <row r="882" spans="15:15" x14ac:dyDescent="0.25">
      <c r="O882" t="s">
        <v>441</v>
      </c>
    </row>
    <row r="883" spans="15:15" x14ac:dyDescent="0.25">
      <c r="O883" t="s">
        <v>441</v>
      </c>
    </row>
    <row r="884" spans="15:15" x14ac:dyDescent="0.25">
      <c r="O884" t="s">
        <v>441</v>
      </c>
    </row>
    <row r="885" spans="15:15" x14ac:dyDescent="0.25">
      <c r="O885" t="s">
        <v>441</v>
      </c>
    </row>
    <row r="886" spans="15:15" x14ac:dyDescent="0.25">
      <c r="O886" t="s">
        <v>441</v>
      </c>
    </row>
    <row r="887" spans="15:15" x14ac:dyDescent="0.25">
      <c r="O887" t="s">
        <v>441</v>
      </c>
    </row>
    <row r="888" spans="15:15" x14ac:dyDescent="0.25">
      <c r="O888" t="s">
        <v>441</v>
      </c>
    </row>
    <row r="889" spans="15:15" x14ac:dyDescent="0.25">
      <c r="O889" t="s">
        <v>441</v>
      </c>
    </row>
    <row r="890" spans="15:15" x14ac:dyDescent="0.25">
      <c r="O890" t="s">
        <v>441</v>
      </c>
    </row>
    <row r="891" spans="15:15" x14ac:dyDescent="0.25">
      <c r="O891" t="s">
        <v>441</v>
      </c>
    </row>
    <row r="892" spans="15:15" x14ac:dyDescent="0.25">
      <c r="O892" t="s">
        <v>441</v>
      </c>
    </row>
    <row r="893" spans="15:15" x14ac:dyDescent="0.25">
      <c r="O893" t="s">
        <v>441</v>
      </c>
    </row>
    <row r="894" spans="15:15" x14ac:dyDescent="0.25">
      <c r="O894" t="s">
        <v>441</v>
      </c>
    </row>
    <row r="895" spans="15:15" x14ac:dyDescent="0.25">
      <c r="O895" t="s">
        <v>441</v>
      </c>
    </row>
    <row r="896" spans="15:15" x14ac:dyDescent="0.25">
      <c r="O896" t="s">
        <v>441</v>
      </c>
    </row>
    <row r="897" spans="15:15" x14ac:dyDescent="0.25">
      <c r="O897" t="s">
        <v>441</v>
      </c>
    </row>
    <row r="898" spans="15:15" x14ac:dyDescent="0.25">
      <c r="O898" t="s">
        <v>441</v>
      </c>
    </row>
    <row r="899" spans="15:15" x14ac:dyDescent="0.25">
      <c r="O899" t="s">
        <v>441</v>
      </c>
    </row>
    <row r="900" spans="15:15" x14ac:dyDescent="0.25">
      <c r="O900" t="s">
        <v>441</v>
      </c>
    </row>
    <row r="901" spans="15:15" x14ac:dyDescent="0.25">
      <c r="O901" t="s">
        <v>441</v>
      </c>
    </row>
    <row r="902" spans="15:15" x14ac:dyDescent="0.25">
      <c r="O902" t="s">
        <v>441</v>
      </c>
    </row>
    <row r="903" spans="15:15" x14ac:dyDescent="0.25">
      <c r="O903" t="s">
        <v>441</v>
      </c>
    </row>
    <row r="904" spans="15:15" x14ac:dyDescent="0.25">
      <c r="O904" t="s">
        <v>441</v>
      </c>
    </row>
    <row r="905" spans="15:15" x14ac:dyDescent="0.25">
      <c r="O905" t="s">
        <v>441</v>
      </c>
    </row>
    <row r="906" spans="15:15" x14ac:dyDescent="0.25">
      <c r="O906" t="s">
        <v>441</v>
      </c>
    </row>
    <row r="907" spans="15:15" x14ac:dyDescent="0.25">
      <c r="O907" t="s">
        <v>441</v>
      </c>
    </row>
    <row r="908" spans="15:15" x14ac:dyDescent="0.25">
      <c r="O908" t="s">
        <v>441</v>
      </c>
    </row>
    <row r="909" spans="15:15" x14ac:dyDescent="0.25">
      <c r="O909" t="s">
        <v>441</v>
      </c>
    </row>
    <row r="910" spans="15:15" x14ac:dyDescent="0.25">
      <c r="O910" t="s">
        <v>441</v>
      </c>
    </row>
    <row r="911" spans="15:15" x14ac:dyDescent="0.25">
      <c r="O911" t="s">
        <v>441</v>
      </c>
    </row>
    <row r="912" spans="15:15" x14ac:dyDescent="0.25">
      <c r="O912" t="s">
        <v>441</v>
      </c>
    </row>
    <row r="913" spans="15:15" x14ac:dyDescent="0.25">
      <c r="O913" t="s">
        <v>441</v>
      </c>
    </row>
    <row r="914" spans="15:15" x14ac:dyDescent="0.25">
      <c r="O914" t="s">
        <v>441</v>
      </c>
    </row>
    <row r="915" spans="15:15" x14ac:dyDescent="0.25">
      <c r="O915" t="s">
        <v>441</v>
      </c>
    </row>
    <row r="916" spans="15:15" x14ac:dyDescent="0.25">
      <c r="O916" t="s">
        <v>441</v>
      </c>
    </row>
    <row r="917" spans="15:15" x14ac:dyDescent="0.25">
      <c r="O917" t="s">
        <v>441</v>
      </c>
    </row>
    <row r="918" spans="15:15" x14ac:dyDescent="0.25">
      <c r="O918" t="s">
        <v>441</v>
      </c>
    </row>
    <row r="919" spans="15:15" x14ac:dyDescent="0.25">
      <c r="O919" t="s">
        <v>441</v>
      </c>
    </row>
    <row r="920" spans="15:15" x14ac:dyDescent="0.25">
      <c r="O920" t="s">
        <v>441</v>
      </c>
    </row>
    <row r="921" spans="15:15" x14ac:dyDescent="0.25">
      <c r="O921" t="s">
        <v>441</v>
      </c>
    </row>
    <row r="922" spans="15:15" x14ac:dyDescent="0.25">
      <c r="O922" t="s">
        <v>441</v>
      </c>
    </row>
    <row r="923" spans="15:15" x14ac:dyDescent="0.25">
      <c r="O923" t="s">
        <v>441</v>
      </c>
    </row>
    <row r="924" spans="15:15" x14ac:dyDescent="0.25">
      <c r="O924" t="s">
        <v>441</v>
      </c>
    </row>
    <row r="925" spans="15:15" x14ac:dyDescent="0.25">
      <c r="O925" t="s">
        <v>441</v>
      </c>
    </row>
    <row r="926" spans="15:15" x14ac:dyDescent="0.25">
      <c r="O926" t="s">
        <v>441</v>
      </c>
    </row>
    <row r="927" spans="15:15" x14ac:dyDescent="0.25">
      <c r="O927" t="s">
        <v>441</v>
      </c>
    </row>
    <row r="928" spans="15:15" x14ac:dyDescent="0.25">
      <c r="O928" t="s">
        <v>441</v>
      </c>
    </row>
    <row r="929" spans="15:15" x14ac:dyDescent="0.25">
      <c r="O929" t="s">
        <v>441</v>
      </c>
    </row>
    <row r="930" spans="15:15" x14ac:dyDescent="0.25">
      <c r="O930" t="s">
        <v>441</v>
      </c>
    </row>
    <row r="931" spans="15:15" x14ac:dyDescent="0.25">
      <c r="O931" t="s">
        <v>441</v>
      </c>
    </row>
    <row r="932" spans="15:15" x14ac:dyDescent="0.25">
      <c r="O932" t="s">
        <v>441</v>
      </c>
    </row>
    <row r="933" spans="15:15" x14ac:dyDescent="0.25">
      <c r="O933" t="s">
        <v>441</v>
      </c>
    </row>
    <row r="934" spans="15:15" x14ac:dyDescent="0.25">
      <c r="O934" t="s">
        <v>441</v>
      </c>
    </row>
    <row r="935" spans="15:15" x14ac:dyDescent="0.25">
      <c r="O935" t="s">
        <v>441</v>
      </c>
    </row>
    <row r="936" spans="15:15" x14ac:dyDescent="0.25">
      <c r="O936" t="s">
        <v>441</v>
      </c>
    </row>
    <row r="937" spans="15:15" x14ac:dyDescent="0.25">
      <c r="O937" t="s">
        <v>441</v>
      </c>
    </row>
    <row r="938" spans="15:15" x14ac:dyDescent="0.25">
      <c r="O938" t="s">
        <v>441</v>
      </c>
    </row>
    <row r="939" spans="15:15" x14ac:dyDescent="0.25">
      <c r="O939" t="s">
        <v>441</v>
      </c>
    </row>
    <row r="940" spans="15:15" x14ac:dyDescent="0.25">
      <c r="O940" t="s">
        <v>441</v>
      </c>
    </row>
    <row r="941" spans="15:15" x14ac:dyDescent="0.25">
      <c r="O941" t="s">
        <v>441</v>
      </c>
    </row>
    <row r="942" spans="15:15" x14ac:dyDescent="0.25">
      <c r="O942" t="s">
        <v>441</v>
      </c>
    </row>
    <row r="943" spans="15:15" x14ac:dyDescent="0.25">
      <c r="O943" t="s">
        <v>441</v>
      </c>
    </row>
    <row r="944" spans="15:15" x14ac:dyDescent="0.25">
      <c r="O944" t="s">
        <v>441</v>
      </c>
    </row>
    <row r="945" spans="15:15" x14ac:dyDescent="0.25">
      <c r="O945" t="s">
        <v>441</v>
      </c>
    </row>
    <row r="946" spans="15:15" x14ac:dyDescent="0.25">
      <c r="O946" t="s">
        <v>441</v>
      </c>
    </row>
    <row r="947" spans="15:15" x14ac:dyDescent="0.25">
      <c r="O947" t="s">
        <v>441</v>
      </c>
    </row>
    <row r="948" spans="15:15" x14ac:dyDescent="0.25">
      <c r="O948" t="s">
        <v>441</v>
      </c>
    </row>
    <row r="949" spans="15:15" x14ac:dyDescent="0.25">
      <c r="O949" t="s">
        <v>441</v>
      </c>
    </row>
    <row r="950" spans="15:15" x14ac:dyDescent="0.25">
      <c r="O950" t="s">
        <v>441</v>
      </c>
    </row>
    <row r="951" spans="15:15" x14ac:dyDescent="0.25">
      <c r="O951" t="s">
        <v>441</v>
      </c>
    </row>
    <row r="952" spans="15:15" x14ac:dyDescent="0.25">
      <c r="O952" t="s">
        <v>441</v>
      </c>
    </row>
    <row r="953" spans="15:15" x14ac:dyDescent="0.25">
      <c r="O953" t="s">
        <v>441</v>
      </c>
    </row>
    <row r="954" spans="15:15" x14ac:dyDescent="0.25">
      <c r="O954" t="s">
        <v>441</v>
      </c>
    </row>
    <row r="955" spans="15:15" x14ac:dyDescent="0.25">
      <c r="O955" t="s">
        <v>441</v>
      </c>
    </row>
    <row r="956" spans="15:15" x14ac:dyDescent="0.25">
      <c r="O956" t="s">
        <v>441</v>
      </c>
    </row>
    <row r="957" spans="15:15" x14ac:dyDescent="0.25">
      <c r="O957" t="s">
        <v>441</v>
      </c>
    </row>
    <row r="958" spans="15:15" x14ac:dyDescent="0.25">
      <c r="O958" t="s">
        <v>441</v>
      </c>
    </row>
    <row r="959" spans="15:15" x14ac:dyDescent="0.25">
      <c r="O959" t="s">
        <v>441</v>
      </c>
    </row>
    <row r="960" spans="15:15" x14ac:dyDescent="0.25">
      <c r="O960" t="s">
        <v>441</v>
      </c>
    </row>
    <row r="961" spans="15:15" x14ac:dyDescent="0.25">
      <c r="O961" t="s">
        <v>441</v>
      </c>
    </row>
    <row r="962" spans="15:15" x14ac:dyDescent="0.25">
      <c r="O962" t="s">
        <v>441</v>
      </c>
    </row>
    <row r="963" spans="15:15" x14ac:dyDescent="0.25">
      <c r="O963" t="s">
        <v>441</v>
      </c>
    </row>
    <row r="964" spans="15:15" x14ac:dyDescent="0.25">
      <c r="O964" t="s">
        <v>441</v>
      </c>
    </row>
    <row r="965" spans="15:15" x14ac:dyDescent="0.25">
      <c r="O965" t="s">
        <v>441</v>
      </c>
    </row>
    <row r="966" spans="15:15" x14ac:dyDescent="0.25">
      <c r="O966" t="s">
        <v>441</v>
      </c>
    </row>
    <row r="967" spans="15:15" x14ac:dyDescent="0.25">
      <c r="O967" t="s">
        <v>441</v>
      </c>
    </row>
    <row r="968" spans="15:15" x14ac:dyDescent="0.25">
      <c r="O968" t="s">
        <v>441</v>
      </c>
    </row>
    <row r="969" spans="15:15" x14ac:dyDescent="0.25">
      <c r="O969" t="s">
        <v>441</v>
      </c>
    </row>
    <row r="970" spans="15:15" x14ac:dyDescent="0.25">
      <c r="O970" t="s">
        <v>441</v>
      </c>
    </row>
    <row r="971" spans="15:15" x14ac:dyDescent="0.25">
      <c r="O971" t="s">
        <v>441</v>
      </c>
    </row>
    <row r="972" spans="15:15" x14ac:dyDescent="0.25">
      <c r="O972" t="s">
        <v>441</v>
      </c>
    </row>
    <row r="973" spans="15:15" x14ac:dyDescent="0.25">
      <c r="O973" t="s">
        <v>441</v>
      </c>
    </row>
    <row r="974" spans="15:15" x14ac:dyDescent="0.25">
      <c r="O974" t="s">
        <v>441</v>
      </c>
    </row>
    <row r="975" spans="15:15" x14ac:dyDescent="0.25">
      <c r="O975" t="s">
        <v>441</v>
      </c>
    </row>
    <row r="976" spans="15:15" x14ac:dyDescent="0.25">
      <c r="O976" t="s">
        <v>441</v>
      </c>
    </row>
    <row r="977" spans="15:15" x14ac:dyDescent="0.25">
      <c r="O977" t="s">
        <v>441</v>
      </c>
    </row>
    <row r="978" spans="15:15" x14ac:dyDescent="0.25">
      <c r="O978" t="s">
        <v>441</v>
      </c>
    </row>
    <row r="979" spans="15:15" x14ac:dyDescent="0.25">
      <c r="O979" t="s">
        <v>441</v>
      </c>
    </row>
    <row r="980" spans="15:15" x14ac:dyDescent="0.25">
      <c r="O980" t="s">
        <v>441</v>
      </c>
    </row>
    <row r="981" spans="15:15" x14ac:dyDescent="0.25">
      <c r="O981" t="s">
        <v>441</v>
      </c>
    </row>
    <row r="982" spans="15:15" x14ac:dyDescent="0.25">
      <c r="O982" t="s">
        <v>441</v>
      </c>
    </row>
    <row r="983" spans="15:15" x14ac:dyDescent="0.25">
      <c r="O983" t="s">
        <v>441</v>
      </c>
    </row>
    <row r="984" spans="15:15" x14ac:dyDescent="0.25">
      <c r="O984" t="s">
        <v>441</v>
      </c>
    </row>
    <row r="985" spans="15:15" x14ac:dyDescent="0.25">
      <c r="O985" t="s">
        <v>441</v>
      </c>
    </row>
    <row r="986" spans="15:15" x14ac:dyDescent="0.25">
      <c r="O986" t="s">
        <v>441</v>
      </c>
    </row>
    <row r="987" spans="15:15" x14ac:dyDescent="0.25">
      <c r="O987" t="s">
        <v>441</v>
      </c>
    </row>
    <row r="988" spans="15:15" x14ac:dyDescent="0.25">
      <c r="O988" t="s">
        <v>441</v>
      </c>
    </row>
    <row r="989" spans="15:15" x14ac:dyDescent="0.25">
      <c r="O989" t="s">
        <v>441</v>
      </c>
    </row>
    <row r="990" spans="15:15" x14ac:dyDescent="0.25">
      <c r="O990" t="s">
        <v>441</v>
      </c>
    </row>
    <row r="991" spans="15:15" x14ac:dyDescent="0.25">
      <c r="O991" t="s">
        <v>441</v>
      </c>
    </row>
    <row r="992" spans="15:15" x14ac:dyDescent="0.25">
      <c r="O992" t="s">
        <v>441</v>
      </c>
    </row>
    <row r="993" spans="15:15" x14ac:dyDescent="0.25">
      <c r="O993" t="s">
        <v>441</v>
      </c>
    </row>
    <row r="994" spans="15:15" x14ac:dyDescent="0.25">
      <c r="O994" t="s">
        <v>441</v>
      </c>
    </row>
    <row r="995" spans="15:15" x14ac:dyDescent="0.25">
      <c r="O995" t="s">
        <v>441</v>
      </c>
    </row>
    <row r="996" spans="15:15" x14ac:dyDescent="0.25">
      <c r="O996" t="s">
        <v>441</v>
      </c>
    </row>
    <row r="997" spans="15:15" x14ac:dyDescent="0.25">
      <c r="O997" t="s">
        <v>441</v>
      </c>
    </row>
    <row r="998" spans="15:15" x14ac:dyDescent="0.25">
      <c r="O998" t="s">
        <v>441</v>
      </c>
    </row>
    <row r="999" spans="15:15" x14ac:dyDescent="0.25">
      <c r="O999" t="s">
        <v>441</v>
      </c>
    </row>
    <row r="1000" spans="15:15" x14ac:dyDescent="0.25">
      <c r="O1000" t="s">
        <v>441</v>
      </c>
    </row>
    <row r="1001" spans="15:15" x14ac:dyDescent="0.25">
      <c r="O1001" t="s">
        <v>441</v>
      </c>
    </row>
    <row r="1002" spans="15:15" x14ac:dyDescent="0.25">
      <c r="O1002" t="s">
        <v>441</v>
      </c>
    </row>
    <row r="1003" spans="15:15" x14ac:dyDescent="0.25">
      <c r="O1003" t="s">
        <v>441</v>
      </c>
    </row>
    <row r="1004" spans="15:15" x14ac:dyDescent="0.25">
      <c r="O1004" t="s">
        <v>441</v>
      </c>
    </row>
    <row r="1005" spans="15:15" x14ac:dyDescent="0.25">
      <c r="O1005" t="s">
        <v>441</v>
      </c>
    </row>
    <row r="1006" spans="15:15" x14ac:dyDescent="0.25">
      <c r="O1006" t="s">
        <v>441</v>
      </c>
    </row>
    <row r="1007" spans="15:15" x14ac:dyDescent="0.25">
      <c r="O1007" t="s">
        <v>441</v>
      </c>
    </row>
    <row r="1008" spans="15:15" x14ac:dyDescent="0.25">
      <c r="O1008" t="s">
        <v>441</v>
      </c>
    </row>
    <row r="1009" spans="15:15" x14ac:dyDescent="0.25">
      <c r="O1009" t="s">
        <v>441</v>
      </c>
    </row>
    <row r="1010" spans="15:15" x14ac:dyDescent="0.25">
      <c r="O1010" t="s">
        <v>441</v>
      </c>
    </row>
    <row r="1011" spans="15:15" x14ac:dyDescent="0.25">
      <c r="O1011" t="s">
        <v>441</v>
      </c>
    </row>
    <row r="1012" spans="15:15" x14ac:dyDescent="0.25">
      <c r="O1012" t="s">
        <v>441</v>
      </c>
    </row>
    <row r="1013" spans="15:15" x14ac:dyDescent="0.25">
      <c r="O1013" t="s">
        <v>441</v>
      </c>
    </row>
    <row r="1014" spans="15:15" x14ac:dyDescent="0.25">
      <c r="O1014" t="s">
        <v>441</v>
      </c>
    </row>
    <row r="1015" spans="15:15" x14ac:dyDescent="0.25">
      <c r="O1015" t="s">
        <v>441</v>
      </c>
    </row>
    <row r="1016" spans="15:15" x14ac:dyDescent="0.25">
      <c r="O1016" t="s">
        <v>441</v>
      </c>
    </row>
    <row r="1017" spans="15:15" x14ac:dyDescent="0.25">
      <c r="O1017" t="s">
        <v>441</v>
      </c>
    </row>
    <row r="1018" spans="15:15" x14ac:dyDescent="0.25">
      <c r="O1018" t="s">
        <v>441</v>
      </c>
    </row>
    <row r="1019" spans="15:15" x14ac:dyDescent="0.25">
      <c r="O1019" t="s">
        <v>441</v>
      </c>
    </row>
    <row r="1020" spans="15:15" x14ac:dyDescent="0.25">
      <c r="O1020" t="s">
        <v>441</v>
      </c>
    </row>
    <row r="1021" spans="15:15" x14ac:dyDescent="0.25">
      <c r="O1021" t="s">
        <v>441</v>
      </c>
    </row>
    <row r="1022" spans="15:15" x14ac:dyDescent="0.25">
      <c r="O1022" t="s">
        <v>441</v>
      </c>
    </row>
    <row r="1023" spans="15:15" x14ac:dyDescent="0.25">
      <c r="O1023" t="s">
        <v>441</v>
      </c>
    </row>
    <row r="1024" spans="15:15" x14ac:dyDescent="0.25">
      <c r="O1024" t="s">
        <v>441</v>
      </c>
    </row>
    <row r="1025" spans="15:15" x14ac:dyDescent="0.25">
      <c r="O1025" t="s">
        <v>441</v>
      </c>
    </row>
    <row r="1026" spans="15:15" x14ac:dyDescent="0.25">
      <c r="O1026" t="s">
        <v>441</v>
      </c>
    </row>
    <row r="1027" spans="15:15" x14ac:dyDescent="0.25">
      <c r="O1027" t="s">
        <v>441</v>
      </c>
    </row>
    <row r="1028" spans="15:15" x14ac:dyDescent="0.25">
      <c r="O1028" t="s">
        <v>441</v>
      </c>
    </row>
    <row r="1029" spans="15:15" x14ac:dyDescent="0.25">
      <c r="O1029" t="s">
        <v>441</v>
      </c>
    </row>
    <row r="1030" spans="15:15" x14ac:dyDescent="0.25">
      <c r="O1030" t="s">
        <v>441</v>
      </c>
    </row>
    <row r="1031" spans="15:15" x14ac:dyDescent="0.25">
      <c r="O1031" t="s">
        <v>441</v>
      </c>
    </row>
    <row r="1032" spans="15:15" x14ac:dyDescent="0.25">
      <c r="O1032" t="s">
        <v>441</v>
      </c>
    </row>
    <row r="1033" spans="15:15" x14ac:dyDescent="0.25">
      <c r="O1033" t="s">
        <v>441</v>
      </c>
    </row>
    <row r="1034" spans="15:15" x14ac:dyDescent="0.25">
      <c r="O1034" t="s">
        <v>441</v>
      </c>
    </row>
    <row r="1035" spans="15:15" x14ac:dyDescent="0.25">
      <c r="O1035" t="s">
        <v>441</v>
      </c>
    </row>
    <row r="1036" spans="15:15" x14ac:dyDescent="0.25">
      <c r="O1036" t="s">
        <v>441</v>
      </c>
    </row>
    <row r="1037" spans="15:15" x14ac:dyDescent="0.25">
      <c r="O1037" t="s">
        <v>441</v>
      </c>
    </row>
    <row r="1038" spans="15:15" x14ac:dyDescent="0.25">
      <c r="O1038" t="s">
        <v>441</v>
      </c>
    </row>
    <row r="1039" spans="15:15" x14ac:dyDescent="0.25">
      <c r="O1039" t="s">
        <v>441</v>
      </c>
    </row>
    <row r="1040" spans="15:15" x14ac:dyDescent="0.25">
      <c r="O1040" t="s">
        <v>441</v>
      </c>
    </row>
    <row r="1041" spans="15:15" x14ac:dyDescent="0.25">
      <c r="O1041" t="s">
        <v>441</v>
      </c>
    </row>
    <row r="1042" spans="15:15" x14ac:dyDescent="0.25">
      <c r="O1042" t="s">
        <v>441</v>
      </c>
    </row>
    <row r="1043" spans="15:15" x14ac:dyDescent="0.25">
      <c r="O1043" t="s">
        <v>441</v>
      </c>
    </row>
    <row r="1044" spans="15:15" x14ac:dyDescent="0.25">
      <c r="O1044" t="s">
        <v>441</v>
      </c>
    </row>
    <row r="1045" spans="15:15" x14ac:dyDescent="0.25">
      <c r="O1045" t="s">
        <v>441</v>
      </c>
    </row>
    <row r="1046" spans="15:15" x14ac:dyDescent="0.25">
      <c r="O1046" t="s">
        <v>441</v>
      </c>
    </row>
    <row r="1047" spans="15:15" x14ac:dyDescent="0.25">
      <c r="O1047" t="s">
        <v>441</v>
      </c>
    </row>
    <row r="1048" spans="15:15" x14ac:dyDescent="0.25">
      <c r="O1048" t="s">
        <v>441</v>
      </c>
    </row>
    <row r="1049" spans="15:15" x14ac:dyDescent="0.25">
      <c r="O1049" t="s">
        <v>441</v>
      </c>
    </row>
    <row r="1050" spans="15:15" x14ac:dyDescent="0.25">
      <c r="O1050" t="s">
        <v>441</v>
      </c>
    </row>
    <row r="1051" spans="15:15" x14ac:dyDescent="0.25">
      <c r="O1051" t="s">
        <v>441</v>
      </c>
    </row>
    <row r="1052" spans="15:15" x14ac:dyDescent="0.25">
      <c r="O1052" t="s">
        <v>441</v>
      </c>
    </row>
    <row r="1053" spans="15:15" x14ac:dyDescent="0.25">
      <c r="O1053" t="s">
        <v>441</v>
      </c>
    </row>
    <row r="1054" spans="15:15" x14ac:dyDescent="0.25">
      <c r="O1054" t="s">
        <v>441</v>
      </c>
    </row>
    <row r="1055" spans="15:15" x14ac:dyDescent="0.25">
      <c r="O1055" t="s">
        <v>441</v>
      </c>
    </row>
    <row r="1056" spans="15:15" x14ac:dyDescent="0.25">
      <c r="O1056" t="s">
        <v>441</v>
      </c>
    </row>
    <row r="1057" spans="15:15" x14ac:dyDescent="0.25">
      <c r="O1057" t="s">
        <v>441</v>
      </c>
    </row>
    <row r="1058" spans="15:15" x14ac:dyDescent="0.25">
      <c r="O1058" t="s">
        <v>441</v>
      </c>
    </row>
    <row r="1059" spans="15:15" x14ac:dyDescent="0.25">
      <c r="O1059" t="s">
        <v>441</v>
      </c>
    </row>
    <row r="1060" spans="15:15" x14ac:dyDescent="0.25">
      <c r="O1060" t="s">
        <v>441</v>
      </c>
    </row>
    <row r="1061" spans="15:15" x14ac:dyDescent="0.25">
      <c r="O1061" t="s">
        <v>441</v>
      </c>
    </row>
    <row r="1062" spans="15:15" x14ac:dyDescent="0.25">
      <c r="O1062" t="s">
        <v>441</v>
      </c>
    </row>
    <row r="1063" spans="15:15" x14ac:dyDescent="0.25">
      <c r="O1063" t="s">
        <v>441</v>
      </c>
    </row>
    <row r="1064" spans="15:15" x14ac:dyDescent="0.25">
      <c r="O1064" t="s">
        <v>441</v>
      </c>
    </row>
    <row r="1065" spans="15:15" x14ac:dyDescent="0.25">
      <c r="O1065" t="s">
        <v>441</v>
      </c>
    </row>
    <row r="1066" spans="15:15" x14ac:dyDescent="0.25">
      <c r="O1066" t="s">
        <v>441</v>
      </c>
    </row>
    <row r="1067" spans="15:15" x14ac:dyDescent="0.25">
      <c r="O1067" t="s">
        <v>441</v>
      </c>
    </row>
    <row r="1068" spans="15:15" x14ac:dyDescent="0.25">
      <c r="O1068" t="s">
        <v>441</v>
      </c>
    </row>
    <row r="1069" spans="15:15" x14ac:dyDescent="0.25">
      <c r="O1069" t="s">
        <v>441</v>
      </c>
    </row>
    <row r="1070" spans="15:15" x14ac:dyDescent="0.25">
      <c r="O1070" t="s">
        <v>441</v>
      </c>
    </row>
    <row r="1071" spans="15:15" x14ac:dyDescent="0.25">
      <c r="O1071" t="s">
        <v>441</v>
      </c>
    </row>
    <row r="1072" spans="15:15" x14ac:dyDescent="0.25">
      <c r="O1072" t="s">
        <v>441</v>
      </c>
    </row>
    <row r="1073" spans="15:15" x14ac:dyDescent="0.25">
      <c r="O1073" t="s">
        <v>441</v>
      </c>
    </row>
    <row r="1074" spans="15:15" x14ac:dyDescent="0.25">
      <c r="O1074" t="s">
        <v>441</v>
      </c>
    </row>
    <row r="1075" spans="15:15" x14ac:dyDescent="0.25">
      <c r="O1075" t="s">
        <v>441</v>
      </c>
    </row>
    <row r="1076" spans="15:15" x14ac:dyDescent="0.25">
      <c r="O1076" t="s">
        <v>441</v>
      </c>
    </row>
    <row r="1077" spans="15:15" x14ac:dyDescent="0.25">
      <c r="O1077" t="s">
        <v>441</v>
      </c>
    </row>
    <row r="1078" spans="15:15" x14ac:dyDescent="0.25">
      <c r="O1078" t="s">
        <v>441</v>
      </c>
    </row>
    <row r="1079" spans="15:15" x14ac:dyDescent="0.25">
      <c r="O1079" t="s">
        <v>441</v>
      </c>
    </row>
    <row r="1080" spans="15:15" x14ac:dyDescent="0.25">
      <c r="O1080" t="s">
        <v>441</v>
      </c>
    </row>
    <row r="1081" spans="15:15" x14ac:dyDescent="0.25">
      <c r="O1081" t="s">
        <v>441</v>
      </c>
    </row>
    <row r="1082" spans="15:15" x14ac:dyDescent="0.25">
      <c r="O1082" t="s">
        <v>441</v>
      </c>
    </row>
    <row r="1083" spans="15:15" x14ac:dyDescent="0.25">
      <c r="O1083" t="s">
        <v>441</v>
      </c>
    </row>
    <row r="1084" spans="15:15" x14ac:dyDescent="0.25">
      <c r="O1084" t="s">
        <v>441</v>
      </c>
    </row>
    <row r="1085" spans="15:15" x14ac:dyDescent="0.25">
      <c r="O1085" t="s">
        <v>441</v>
      </c>
    </row>
    <row r="1086" spans="15:15" x14ac:dyDescent="0.25">
      <c r="O1086" t="s">
        <v>441</v>
      </c>
    </row>
    <row r="1087" spans="15:15" x14ac:dyDescent="0.25">
      <c r="O1087" t="s">
        <v>441</v>
      </c>
    </row>
    <row r="1088" spans="15:15" x14ac:dyDescent="0.25">
      <c r="O1088" t="s">
        <v>441</v>
      </c>
    </row>
    <row r="1089" spans="15:15" x14ac:dyDescent="0.25">
      <c r="O1089" t="s">
        <v>441</v>
      </c>
    </row>
    <row r="1090" spans="15:15" x14ac:dyDescent="0.25">
      <c r="O1090" t="s">
        <v>441</v>
      </c>
    </row>
    <row r="1091" spans="15:15" x14ac:dyDescent="0.25">
      <c r="O1091" t="s">
        <v>441</v>
      </c>
    </row>
    <row r="1092" spans="15:15" x14ac:dyDescent="0.25">
      <c r="O1092" t="s">
        <v>441</v>
      </c>
    </row>
    <row r="1093" spans="15:15" x14ac:dyDescent="0.25">
      <c r="O1093" t="s">
        <v>441</v>
      </c>
    </row>
    <row r="1094" spans="15:15" x14ac:dyDescent="0.25">
      <c r="O1094" t="s">
        <v>441</v>
      </c>
    </row>
    <row r="1095" spans="15:15" x14ac:dyDescent="0.25">
      <c r="O1095" t="s">
        <v>441</v>
      </c>
    </row>
    <row r="1096" spans="15:15" x14ac:dyDescent="0.25">
      <c r="O1096" t="s">
        <v>441</v>
      </c>
    </row>
    <row r="1097" spans="15:15" x14ac:dyDescent="0.25">
      <c r="O1097" t="s">
        <v>441</v>
      </c>
    </row>
    <row r="1098" spans="15:15" x14ac:dyDescent="0.25">
      <c r="O1098" t="s">
        <v>441</v>
      </c>
    </row>
    <row r="1099" spans="15:15" x14ac:dyDescent="0.25">
      <c r="O1099" t="s">
        <v>441</v>
      </c>
    </row>
    <row r="1100" spans="15:15" x14ac:dyDescent="0.25">
      <c r="O1100" t="s">
        <v>441</v>
      </c>
    </row>
    <row r="1101" spans="15:15" x14ac:dyDescent="0.25">
      <c r="O1101" t="s">
        <v>441</v>
      </c>
    </row>
    <row r="1102" spans="15:15" x14ac:dyDescent="0.25">
      <c r="O1102" t="s">
        <v>441</v>
      </c>
    </row>
    <row r="1103" spans="15:15" x14ac:dyDescent="0.25">
      <c r="O1103" t="s">
        <v>441</v>
      </c>
    </row>
    <row r="1104" spans="15:15" x14ac:dyDescent="0.25">
      <c r="O1104" t="s">
        <v>441</v>
      </c>
    </row>
    <row r="1105" spans="15:15" x14ac:dyDescent="0.25">
      <c r="O1105" t="s">
        <v>441</v>
      </c>
    </row>
    <row r="1106" spans="15:15" x14ac:dyDescent="0.25">
      <c r="O1106" t="s">
        <v>441</v>
      </c>
    </row>
    <row r="1107" spans="15:15" x14ac:dyDescent="0.25">
      <c r="O1107" t="s">
        <v>441</v>
      </c>
    </row>
    <row r="1108" spans="15:15" x14ac:dyDescent="0.25">
      <c r="O1108" t="s">
        <v>441</v>
      </c>
    </row>
    <row r="1109" spans="15:15" x14ac:dyDescent="0.25">
      <c r="O1109" t="s">
        <v>441</v>
      </c>
    </row>
    <row r="1110" spans="15:15" x14ac:dyDescent="0.25">
      <c r="O1110" t="s">
        <v>441</v>
      </c>
    </row>
    <row r="1111" spans="15:15" x14ac:dyDescent="0.25">
      <c r="O1111" t="s">
        <v>441</v>
      </c>
    </row>
    <row r="1112" spans="15:15" x14ac:dyDescent="0.25">
      <c r="O1112" t="s">
        <v>441</v>
      </c>
    </row>
    <row r="1113" spans="15:15" x14ac:dyDescent="0.25">
      <c r="O1113" t="s">
        <v>441</v>
      </c>
    </row>
    <row r="1114" spans="15:15" x14ac:dyDescent="0.25">
      <c r="O1114" t="s">
        <v>441</v>
      </c>
    </row>
    <row r="1115" spans="15:15" x14ac:dyDescent="0.25">
      <c r="O1115" t="s">
        <v>441</v>
      </c>
    </row>
    <row r="1116" spans="15:15" x14ac:dyDescent="0.25">
      <c r="O1116" t="s">
        <v>441</v>
      </c>
    </row>
    <row r="1117" spans="15:15" x14ac:dyDescent="0.25">
      <c r="O1117" t="s">
        <v>441</v>
      </c>
    </row>
    <row r="1118" spans="15:15" x14ac:dyDescent="0.25">
      <c r="O1118" t="s">
        <v>441</v>
      </c>
    </row>
    <row r="1119" spans="15:15" x14ac:dyDescent="0.25">
      <c r="O1119" t="s">
        <v>441</v>
      </c>
    </row>
    <row r="1120" spans="15:15" x14ac:dyDescent="0.25">
      <c r="O1120" t="s">
        <v>441</v>
      </c>
    </row>
    <row r="1121" spans="15:15" x14ac:dyDescent="0.25">
      <c r="O1121" t="s">
        <v>441</v>
      </c>
    </row>
    <row r="1122" spans="15:15" x14ac:dyDescent="0.25">
      <c r="O1122" t="s">
        <v>441</v>
      </c>
    </row>
    <row r="1123" spans="15:15" x14ac:dyDescent="0.25">
      <c r="O1123" t="s">
        <v>441</v>
      </c>
    </row>
    <row r="1124" spans="15:15" x14ac:dyDescent="0.25">
      <c r="O1124" t="s">
        <v>441</v>
      </c>
    </row>
    <row r="1125" spans="15:15" x14ac:dyDescent="0.25">
      <c r="O1125" t="s">
        <v>441</v>
      </c>
    </row>
    <row r="1126" spans="15:15" x14ac:dyDescent="0.25">
      <c r="O1126" t="s">
        <v>441</v>
      </c>
    </row>
    <row r="1127" spans="15:15" x14ac:dyDescent="0.25">
      <c r="O1127" t="s">
        <v>441</v>
      </c>
    </row>
    <row r="1128" spans="15:15" x14ac:dyDescent="0.25">
      <c r="O1128" t="s">
        <v>441</v>
      </c>
    </row>
    <row r="1129" spans="15:15" x14ac:dyDescent="0.25">
      <c r="O1129" t="s">
        <v>441</v>
      </c>
    </row>
    <row r="1130" spans="15:15" x14ac:dyDescent="0.25">
      <c r="O1130" t="s">
        <v>441</v>
      </c>
    </row>
    <row r="1131" spans="15:15" x14ac:dyDescent="0.25">
      <c r="O1131" t="s">
        <v>441</v>
      </c>
    </row>
    <row r="1132" spans="15:15" x14ac:dyDescent="0.25">
      <c r="O1132" t="s">
        <v>441</v>
      </c>
    </row>
    <row r="1133" spans="15:15" x14ac:dyDescent="0.25">
      <c r="O1133" t="s">
        <v>441</v>
      </c>
    </row>
    <row r="1134" spans="15:15" x14ac:dyDescent="0.25">
      <c r="O1134" t="s">
        <v>441</v>
      </c>
    </row>
    <row r="1135" spans="15:15" x14ac:dyDescent="0.25">
      <c r="O1135" t="s">
        <v>441</v>
      </c>
    </row>
    <row r="1136" spans="15:15" x14ac:dyDescent="0.25">
      <c r="O1136" t="s">
        <v>441</v>
      </c>
    </row>
    <row r="1137" spans="15:15" x14ac:dyDescent="0.25">
      <c r="O1137" t="s">
        <v>441</v>
      </c>
    </row>
    <row r="1138" spans="15:15" x14ac:dyDescent="0.25">
      <c r="O1138" t="s">
        <v>441</v>
      </c>
    </row>
    <row r="1139" spans="15:15" x14ac:dyDescent="0.25">
      <c r="O1139" t="s">
        <v>441</v>
      </c>
    </row>
    <row r="1140" spans="15:15" x14ac:dyDescent="0.25">
      <c r="O1140" t="s">
        <v>441</v>
      </c>
    </row>
    <row r="1141" spans="15:15" x14ac:dyDescent="0.25">
      <c r="O1141" t="s">
        <v>441</v>
      </c>
    </row>
    <row r="1142" spans="15:15" x14ac:dyDescent="0.25">
      <c r="O1142" t="s">
        <v>441</v>
      </c>
    </row>
    <row r="1143" spans="15:15" x14ac:dyDescent="0.25">
      <c r="O1143" t="s">
        <v>441</v>
      </c>
    </row>
    <row r="1144" spans="15:15" x14ac:dyDescent="0.25">
      <c r="O1144" t="s">
        <v>441</v>
      </c>
    </row>
    <row r="1145" spans="15:15" x14ac:dyDescent="0.25">
      <c r="O1145" t="s">
        <v>441</v>
      </c>
    </row>
    <row r="1146" spans="15:15" x14ac:dyDescent="0.25">
      <c r="O1146" t="s">
        <v>441</v>
      </c>
    </row>
    <row r="1147" spans="15:15" x14ac:dyDescent="0.25">
      <c r="O1147" t="s">
        <v>441</v>
      </c>
    </row>
    <row r="1148" spans="15:15" x14ac:dyDescent="0.25">
      <c r="O1148" t="s">
        <v>441</v>
      </c>
    </row>
    <row r="1149" spans="15:15" x14ac:dyDescent="0.25">
      <c r="O1149" t="s">
        <v>441</v>
      </c>
    </row>
    <row r="1150" spans="15:15" x14ac:dyDescent="0.25">
      <c r="O1150" t="s">
        <v>441</v>
      </c>
    </row>
    <row r="1151" spans="15:15" x14ac:dyDescent="0.25">
      <c r="O1151" t="s">
        <v>441</v>
      </c>
    </row>
    <row r="1152" spans="15:15" x14ac:dyDescent="0.25">
      <c r="O1152" t="s">
        <v>441</v>
      </c>
    </row>
    <row r="1153" spans="15:15" x14ac:dyDescent="0.25">
      <c r="O1153" t="s">
        <v>441</v>
      </c>
    </row>
    <row r="1154" spans="15:15" x14ac:dyDescent="0.25">
      <c r="O1154" t="s">
        <v>441</v>
      </c>
    </row>
    <row r="1155" spans="15:15" x14ac:dyDescent="0.25">
      <c r="O1155" t="s">
        <v>441</v>
      </c>
    </row>
    <row r="1156" spans="15:15" x14ac:dyDescent="0.25">
      <c r="O1156" t="s">
        <v>441</v>
      </c>
    </row>
    <row r="1157" spans="15:15" x14ac:dyDescent="0.25">
      <c r="O1157" t="s">
        <v>441</v>
      </c>
    </row>
    <row r="1158" spans="15:15" x14ac:dyDescent="0.25">
      <c r="O1158" t="s">
        <v>441</v>
      </c>
    </row>
    <row r="1159" spans="15:15" x14ac:dyDescent="0.25">
      <c r="O1159" t="s">
        <v>441</v>
      </c>
    </row>
    <row r="1160" spans="15:15" x14ac:dyDescent="0.25">
      <c r="O1160" t="s">
        <v>441</v>
      </c>
    </row>
    <row r="1161" spans="15:15" x14ac:dyDescent="0.25">
      <c r="O1161" t="s">
        <v>441</v>
      </c>
    </row>
    <row r="1162" spans="15:15" x14ac:dyDescent="0.25">
      <c r="O1162" t="s">
        <v>441</v>
      </c>
    </row>
    <row r="1163" spans="15:15" x14ac:dyDescent="0.25">
      <c r="O1163" t="s">
        <v>441</v>
      </c>
    </row>
    <row r="1164" spans="15:15" x14ac:dyDescent="0.25">
      <c r="O1164" t="s">
        <v>441</v>
      </c>
    </row>
    <row r="1165" spans="15:15" x14ac:dyDescent="0.25">
      <c r="O1165" t="s">
        <v>441</v>
      </c>
    </row>
    <row r="1166" spans="15:15" x14ac:dyDescent="0.25">
      <c r="O1166" t="s">
        <v>441</v>
      </c>
    </row>
    <row r="1167" spans="15:15" x14ac:dyDescent="0.25">
      <c r="O1167" t="s">
        <v>441</v>
      </c>
    </row>
    <row r="1168" spans="15:15" x14ac:dyDescent="0.25">
      <c r="O1168" t="s">
        <v>441</v>
      </c>
    </row>
    <row r="1169" spans="15:15" x14ac:dyDescent="0.25">
      <c r="O1169" t="s">
        <v>441</v>
      </c>
    </row>
    <row r="1170" spans="15:15" x14ac:dyDescent="0.25">
      <c r="O1170" t="s">
        <v>441</v>
      </c>
    </row>
    <row r="1171" spans="15:15" x14ac:dyDescent="0.25">
      <c r="O1171" t="s">
        <v>441</v>
      </c>
    </row>
  </sheetData>
  <autoFilter ref="E33:O1171" xr:uid="{6FD7D803-4C9C-4B71-A8D1-6F198C90535F}">
    <filterColumn colId="10">
      <colorFilter dxfId="99"/>
    </filterColumn>
  </autoFilter>
  <mergeCells count="7">
    <mergeCell ref="E390:G390"/>
    <mergeCell ref="E2:G2"/>
    <mergeCell ref="E34:G34"/>
    <mergeCell ref="E122:G122"/>
    <mergeCell ref="E175:G175"/>
    <mergeCell ref="E217:G217"/>
    <mergeCell ref="E294:G294"/>
  </mergeCells>
  <conditionalFormatting sqref="B11">
    <cfRule type="dataBar" priority="4">
      <dataBar>
        <cfvo type="min"/>
        <cfvo type="max"/>
        <color rgb="FFD6007B"/>
      </dataBar>
      <extLst>
        <ext xmlns:x14="http://schemas.microsoft.com/office/spreadsheetml/2009/9/main" uri="{B025F937-C7B1-47D3-B67F-A62EFF666E3E}">
          <x14:id>{3AEEAD79-E7BB-48A0-A17F-520AFEEC8D44}</x14:id>
        </ext>
      </extLst>
    </cfRule>
  </conditionalFormatting>
  <conditionalFormatting sqref="B11">
    <cfRule type="dataBar" priority="3">
      <dataBar>
        <cfvo type="min"/>
        <cfvo type="max"/>
        <color rgb="FFD6007B"/>
      </dataBar>
      <extLst>
        <ext xmlns:x14="http://schemas.microsoft.com/office/spreadsheetml/2009/9/main" uri="{B025F937-C7B1-47D3-B67F-A62EFF666E3E}">
          <x14:id>{A3CCB415-DA9E-493E-84A6-C5406FA03C5F}</x14:id>
        </ext>
      </extLst>
    </cfRule>
  </conditionalFormatting>
  <conditionalFormatting sqref="B11">
    <cfRule type="dataBar" priority="2">
      <dataBar>
        <cfvo type="min"/>
        <cfvo type="max"/>
        <color rgb="FFD6007B"/>
      </dataBar>
      <extLst>
        <ext xmlns:x14="http://schemas.microsoft.com/office/spreadsheetml/2009/9/main" uri="{B025F937-C7B1-47D3-B67F-A62EFF666E3E}">
          <x14:id>{52E48592-F9BD-42C0-B465-A23D9C848D8E}</x14:id>
        </ext>
      </extLst>
    </cfRule>
  </conditionalFormatting>
  <conditionalFormatting sqref="B5:B11">
    <cfRule type="dataBar" priority="1">
      <dataBar>
        <cfvo type="min"/>
        <cfvo type="max"/>
        <color rgb="FFD6007B"/>
      </dataBar>
      <extLst>
        <ext xmlns:x14="http://schemas.microsoft.com/office/spreadsheetml/2009/9/main" uri="{B025F937-C7B1-47D3-B67F-A62EFF666E3E}">
          <x14:id>{23845BDE-B791-43F1-84F1-0965FF1A3921}</x14:id>
        </ext>
      </extLst>
    </cfRule>
  </conditionalFormatting>
  <conditionalFormatting sqref="B5:B10">
    <cfRule type="dataBar" priority="5">
      <dataBar>
        <cfvo type="min"/>
        <cfvo type="max"/>
        <color rgb="FFD6007B"/>
      </dataBar>
      <extLst>
        <ext xmlns:x14="http://schemas.microsoft.com/office/spreadsheetml/2009/9/main" uri="{B025F937-C7B1-47D3-B67F-A62EFF666E3E}">
          <x14:id>{503A7AE7-56BD-4314-AB1B-9999C601E063}</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AEEAD79-E7BB-48A0-A17F-520AFEEC8D44}">
            <x14:dataBar minLength="0" maxLength="100" border="1" negativeBarBorderColorSameAsPositive="0">
              <x14:cfvo type="autoMin"/>
              <x14:cfvo type="autoMax"/>
              <x14:borderColor rgb="FFD6007B"/>
              <x14:negativeFillColor rgb="FFFF0000"/>
              <x14:negativeBorderColor rgb="FFFF0000"/>
              <x14:axisColor rgb="FF000000"/>
            </x14:dataBar>
          </x14:cfRule>
          <xm:sqref>B11</xm:sqref>
        </x14:conditionalFormatting>
        <x14:conditionalFormatting xmlns:xm="http://schemas.microsoft.com/office/excel/2006/main">
          <x14:cfRule type="dataBar" id="{A3CCB415-DA9E-493E-84A6-C5406FA03C5F}">
            <x14:dataBar minLength="0" maxLength="100" border="1" negativeBarBorderColorSameAsPositive="0">
              <x14:cfvo type="autoMin"/>
              <x14:cfvo type="autoMax"/>
              <x14:borderColor rgb="FFD6007B"/>
              <x14:negativeFillColor rgb="FFFF0000"/>
              <x14:negativeBorderColor rgb="FFFF0000"/>
              <x14:axisColor rgb="FF000000"/>
            </x14:dataBar>
          </x14:cfRule>
          <xm:sqref>B11</xm:sqref>
        </x14:conditionalFormatting>
        <x14:conditionalFormatting xmlns:xm="http://schemas.microsoft.com/office/excel/2006/main">
          <x14:cfRule type="dataBar" id="{52E48592-F9BD-42C0-B465-A23D9C848D8E}">
            <x14:dataBar minLength="0" maxLength="100" border="1" negativeBarBorderColorSameAsPositive="0">
              <x14:cfvo type="autoMin"/>
              <x14:cfvo type="autoMax"/>
              <x14:borderColor rgb="FFD6007B"/>
              <x14:negativeFillColor rgb="FFFF0000"/>
              <x14:negativeBorderColor rgb="FFFF0000"/>
              <x14:axisColor rgb="FF000000"/>
            </x14:dataBar>
          </x14:cfRule>
          <xm:sqref>B11</xm:sqref>
        </x14:conditionalFormatting>
        <x14:conditionalFormatting xmlns:xm="http://schemas.microsoft.com/office/excel/2006/main">
          <x14:cfRule type="dataBar" id="{23845BDE-B791-43F1-84F1-0965FF1A3921}">
            <x14:dataBar minLength="0" maxLength="100" border="1" negativeBarBorderColorSameAsPositive="0">
              <x14:cfvo type="autoMin"/>
              <x14:cfvo type="autoMax"/>
              <x14:borderColor rgb="FFD6007B"/>
              <x14:negativeFillColor rgb="FFFF0000"/>
              <x14:negativeBorderColor rgb="FFFF0000"/>
              <x14:axisColor rgb="FF000000"/>
            </x14:dataBar>
          </x14:cfRule>
          <xm:sqref>B5:B11</xm:sqref>
        </x14:conditionalFormatting>
        <x14:conditionalFormatting xmlns:xm="http://schemas.microsoft.com/office/excel/2006/main">
          <x14:cfRule type="dataBar" id="{503A7AE7-56BD-4314-AB1B-9999C601E063}">
            <x14:dataBar minLength="0" maxLength="100" border="1" negativeBarBorderColorSameAsPositive="0">
              <x14:cfvo type="autoMin"/>
              <x14:cfvo type="autoMax"/>
              <x14:borderColor rgb="FFD6007B"/>
              <x14:negativeFillColor rgb="FFFF0000"/>
              <x14:negativeBorderColor rgb="FFFF0000"/>
              <x14:axisColor rgb="FF000000"/>
            </x14:dataBar>
          </x14:cfRule>
          <xm:sqref>B5:B10</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15745-6BC6-4BD2-9A98-30D0D6D6A364}">
  <dimension ref="A1:AY104"/>
  <sheetViews>
    <sheetView zoomScale="40" zoomScaleNormal="40" workbookViewId="0">
      <selection activeCell="Y84" sqref="Y84"/>
    </sheetView>
  </sheetViews>
  <sheetFormatPr defaultColWidth="17.5703125" defaultRowHeight="15" x14ac:dyDescent="0.25"/>
  <cols>
    <col min="1" max="1" width="24.28515625" style="75" customWidth="1"/>
    <col min="2" max="2" width="7.28515625" style="75" customWidth="1"/>
    <col min="3" max="3" width="11.5703125" style="75" bestFit="1" customWidth="1"/>
    <col min="4" max="4" width="4.140625" style="75" bestFit="1" customWidth="1"/>
    <col min="5" max="5" width="15.42578125" style="80" bestFit="1" customWidth="1"/>
    <col min="6" max="6" width="10.7109375" style="80" customWidth="1"/>
    <col min="7" max="7" width="7.28515625" style="75" customWidth="1"/>
    <col min="8" max="8" width="11.85546875" style="75" bestFit="1" customWidth="1"/>
    <col min="9" max="9" width="5.42578125" style="75" bestFit="1" customWidth="1"/>
    <col min="10" max="10" width="27.140625" style="80" bestFit="1" customWidth="1"/>
    <col min="11" max="11" width="10.7109375" style="80" customWidth="1"/>
    <col min="12" max="12" width="7.28515625" style="75" customWidth="1"/>
    <col min="13" max="13" width="10.7109375" style="75" bestFit="1" customWidth="1"/>
    <col min="14" max="14" width="5.42578125" style="75" bestFit="1" customWidth="1"/>
    <col min="15" max="15" width="26.5703125" style="80" bestFit="1" customWidth="1"/>
    <col min="16" max="16" width="10.7109375" style="80" customWidth="1"/>
    <col min="17" max="17" width="7.28515625" style="75" customWidth="1"/>
    <col min="18" max="18" width="13.42578125" style="75" bestFit="1" customWidth="1"/>
    <col min="19" max="19" width="7.85546875" style="75" bestFit="1" customWidth="1"/>
    <col min="20" max="20" width="27.140625" style="80" bestFit="1" customWidth="1"/>
    <col min="21" max="21" width="10.7109375" style="80" customWidth="1"/>
    <col min="22" max="22" width="7.28515625" style="75" customWidth="1"/>
    <col min="23" max="23" width="13.42578125" style="75" bestFit="1" customWidth="1"/>
    <col min="24" max="24" width="7.85546875" style="75" bestFit="1" customWidth="1"/>
    <col min="25" max="25" width="36.28515625" style="80" bestFit="1" customWidth="1"/>
    <col min="26" max="26" width="10.7109375" style="80" customWidth="1"/>
    <col min="27" max="27" width="7.28515625" style="75" customWidth="1"/>
    <col min="28" max="28" width="11.28515625" style="75" bestFit="1" customWidth="1"/>
    <col min="29" max="29" width="7.85546875" style="75" bestFit="1" customWidth="1"/>
    <col min="30" max="30" width="31.5703125" style="80" bestFit="1" customWidth="1"/>
    <col min="31" max="31" width="10.7109375" style="80" customWidth="1"/>
    <col min="32" max="32" width="7.28515625" style="75" customWidth="1"/>
    <col min="33" max="33" width="13.42578125" style="75" bestFit="1" customWidth="1"/>
    <col min="34" max="34" width="7.85546875" style="75" bestFit="1" customWidth="1"/>
    <col min="35" max="35" width="33.28515625" style="80" bestFit="1" customWidth="1"/>
    <col min="36" max="36" width="17.5703125" style="75"/>
    <col min="37" max="37" width="12.5703125" style="75" bestFit="1" customWidth="1"/>
    <col min="38" max="38" width="15.140625" style="75" customWidth="1"/>
    <col min="39" max="39" width="40.140625" style="75" bestFit="1" customWidth="1"/>
    <col min="40" max="43" width="10.42578125" style="75" bestFit="1" customWidth="1"/>
    <col min="44" max="44" width="11.5703125" style="75" bestFit="1" customWidth="1"/>
    <col min="45" max="45" width="12.42578125" style="75" bestFit="1" customWidth="1"/>
    <col min="46" max="46" width="13.85546875" style="75" bestFit="1" customWidth="1"/>
    <col min="47" max="47" width="17.5703125" style="75"/>
    <col min="48" max="48" width="17.5703125" style="75" customWidth="1"/>
    <col min="49" max="49" width="59.85546875" style="75" bestFit="1" customWidth="1"/>
    <col min="50" max="16384" width="17.5703125" style="75"/>
  </cols>
  <sheetData>
    <row r="1" spans="1:47" ht="15.75" thickBot="1" x14ac:dyDescent="0.3">
      <c r="A1" s="75" t="s">
        <v>239</v>
      </c>
    </row>
    <row r="2" spans="1:47" ht="27" x14ac:dyDescent="0.3">
      <c r="A2" s="75" t="s">
        <v>236</v>
      </c>
      <c r="B2" s="221" t="s">
        <v>991</v>
      </c>
      <c r="C2" s="222"/>
      <c r="D2" s="222"/>
      <c r="E2" s="223"/>
      <c r="F2" s="83"/>
      <c r="G2" s="221" t="s">
        <v>990</v>
      </c>
      <c r="H2" s="222"/>
      <c r="I2" s="222"/>
      <c r="J2" s="223"/>
      <c r="K2" s="83"/>
      <c r="L2" s="221" t="s">
        <v>966</v>
      </c>
      <c r="M2" s="222"/>
      <c r="N2" s="222"/>
      <c r="O2" s="223"/>
      <c r="P2" s="83"/>
      <c r="Q2" s="221" t="s">
        <v>240</v>
      </c>
      <c r="R2" s="222"/>
      <c r="S2" s="222"/>
      <c r="T2" s="223"/>
      <c r="U2" s="83"/>
      <c r="V2" s="221" t="s">
        <v>992</v>
      </c>
      <c r="W2" s="222"/>
      <c r="X2" s="222"/>
      <c r="Y2" s="223"/>
      <c r="Z2" s="83"/>
      <c r="AA2" s="221" t="s">
        <v>241</v>
      </c>
      <c r="AB2" s="222"/>
      <c r="AC2" s="222"/>
      <c r="AD2" s="223"/>
      <c r="AE2" s="83"/>
      <c r="AF2" s="221" t="s">
        <v>993</v>
      </c>
      <c r="AG2" s="222"/>
      <c r="AH2" s="222"/>
      <c r="AI2" s="223"/>
      <c r="AK2" s="219" t="s">
        <v>238</v>
      </c>
      <c r="AL2" s="220"/>
      <c r="AU2" s="62"/>
    </row>
    <row r="3" spans="1:47" ht="27" x14ac:dyDescent="0.25">
      <c r="A3" s="75" t="s">
        <v>237</v>
      </c>
      <c r="B3" s="224"/>
      <c r="C3" s="225"/>
      <c r="D3" s="225"/>
      <c r="E3" s="226"/>
      <c r="F3" s="83"/>
      <c r="G3" s="224"/>
      <c r="H3" s="225"/>
      <c r="I3" s="225"/>
      <c r="J3" s="226"/>
      <c r="K3" s="83"/>
      <c r="L3" s="224"/>
      <c r="M3" s="225"/>
      <c r="N3" s="225"/>
      <c r="O3" s="226"/>
      <c r="P3" s="83"/>
      <c r="Q3" s="224"/>
      <c r="R3" s="225"/>
      <c r="S3" s="225"/>
      <c r="T3" s="226"/>
      <c r="U3" s="83"/>
      <c r="V3" s="224"/>
      <c r="W3" s="225"/>
      <c r="X3" s="225"/>
      <c r="Y3" s="226"/>
      <c r="Z3" s="83"/>
      <c r="AA3" s="224"/>
      <c r="AB3" s="225"/>
      <c r="AC3" s="225"/>
      <c r="AD3" s="226"/>
      <c r="AE3" s="83"/>
      <c r="AF3" s="224"/>
      <c r="AG3" s="225"/>
      <c r="AH3" s="225"/>
      <c r="AI3" s="226"/>
      <c r="AK3" s="92" t="s">
        <v>63</v>
      </c>
      <c r="AL3" s="93">
        <v>0.36015488169262466</v>
      </c>
    </row>
    <row r="4" spans="1:47" ht="27" x14ac:dyDescent="0.25">
      <c r="B4" s="224"/>
      <c r="C4" s="225"/>
      <c r="D4" s="225"/>
      <c r="E4" s="226"/>
      <c r="F4" s="83"/>
      <c r="G4" s="224"/>
      <c r="H4" s="225"/>
      <c r="I4" s="225"/>
      <c r="J4" s="226"/>
      <c r="K4" s="83"/>
      <c r="L4" s="224"/>
      <c r="M4" s="225"/>
      <c r="N4" s="225"/>
      <c r="O4" s="226"/>
      <c r="P4" s="83"/>
      <c r="Q4" s="224"/>
      <c r="R4" s="225"/>
      <c r="S4" s="225"/>
      <c r="T4" s="226"/>
      <c r="U4" s="83"/>
      <c r="V4" s="224"/>
      <c r="W4" s="225"/>
      <c r="X4" s="225"/>
      <c r="Y4" s="226"/>
      <c r="Z4" s="83"/>
      <c r="AA4" s="224"/>
      <c r="AB4" s="225"/>
      <c r="AC4" s="225"/>
      <c r="AD4" s="226"/>
      <c r="AE4" s="83"/>
      <c r="AF4" s="224"/>
      <c r="AG4" s="225"/>
      <c r="AH4" s="225"/>
      <c r="AI4" s="226"/>
      <c r="AK4" s="92" t="s">
        <v>64</v>
      </c>
      <c r="AL4" s="93">
        <v>0.26463066496246423</v>
      </c>
    </row>
    <row r="5" spans="1:47" ht="27" x14ac:dyDescent="0.25">
      <c r="B5" s="224"/>
      <c r="C5" s="225"/>
      <c r="D5" s="225"/>
      <c r="E5" s="226"/>
      <c r="F5" s="83"/>
      <c r="G5" s="224"/>
      <c r="H5" s="225"/>
      <c r="I5" s="225"/>
      <c r="J5" s="226"/>
      <c r="K5" s="83"/>
      <c r="L5" s="224"/>
      <c r="M5" s="225"/>
      <c r="N5" s="225"/>
      <c r="O5" s="226"/>
      <c r="P5" s="83"/>
      <c r="Q5" s="224"/>
      <c r="R5" s="225"/>
      <c r="S5" s="225"/>
      <c r="T5" s="226"/>
      <c r="U5" s="83"/>
      <c r="V5" s="224"/>
      <c r="W5" s="225"/>
      <c r="X5" s="225"/>
      <c r="Y5" s="226"/>
      <c r="Z5" s="83"/>
      <c r="AA5" s="224"/>
      <c r="AB5" s="225"/>
      <c r="AC5" s="225"/>
      <c r="AD5" s="226"/>
      <c r="AE5" s="83"/>
      <c r="AF5" s="224"/>
      <c r="AG5" s="225"/>
      <c r="AH5" s="225"/>
      <c r="AI5" s="226"/>
      <c r="AK5" s="92" t="s">
        <v>65</v>
      </c>
      <c r="AL5" s="93">
        <v>0.10600894588697599</v>
      </c>
    </row>
    <row r="6" spans="1:47" x14ac:dyDescent="0.25">
      <c r="B6" s="84"/>
      <c r="C6" s="85"/>
      <c r="D6" s="85"/>
      <c r="E6" s="86"/>
      <c r="G6" s="84"/>
      <c r="H6" s="85"/>
      <c r="I6" s="85"/>
      <c r="J6" s="86"/>
      <c r="L6" s="84"/>
      <c r="M6" s="85"/>
      <c r="N6" s="85"/>
      <c r="O6" s="86"/>
      <c r="Q6" s="84"/>
      <c r="R6" s="85"/>
      <c r="S6" s="85"/>
      <c r="T6" s="86"/>
      <c r="V6" s="84"/>
      <c r="W6" s="85"/>
      <c r="X6" s="85"/>
      <c r="Y6" s="86"/>
      <c r="AA6" s="84"/>
      <c r="AB6" s="85"/>
      <c r="AC6" s="85"/>
      <c r="AD6" s="86"/>
      <c r="AF6" s="84"/>
      <c r="AG6" s="85"/>
      <c r="AH6" s="85"/>
      <c r="AI6" s="86"/>
      <c r="AK6" s="92" t="s">
        <v>66</v>
      </c>
      <c r="AL6" s="93">
        <v>9.8780917056714268E-2</v>
      </c>
    </row>
    <row r="7" spans="1:47" x14ac:dyDescent="0.25">
      <c r="B7" s="84"/>
      <c r="C7" s="85"/>
      <c r="D7" s="85"/>
      <c r="E7" s="86"/>
      <c r="G7" s="84"/>
      <c r="H7" s="85"/>
      <c r="I7" s="85"/>
      <c r="J7" s="86"/>
      <c r="L7" s="84"/>
      <c r="M7" s="85"/>
      <c r="N7" s="85"/>
      <c r="O7" s="86"/>
      <c r="Q7" s="84"/>
      <c r="R7" s="85"/>
      <c r="S7" s="85"/>
      <c r="T7" s="86"/>
      <c r="V7" s="84"/>
      <c r="W7" s="85"/>
      <c r="X7" s="85"/>
      <c r="Y7" s="86"/>
      <c r="AA7" s="84"/>
      <c r="AB7" s="85"/>
      <c r="AC7" s="85"/>
      <c r="AD7" s="86"/>
      <c r="AF7" s="84"/>
      <c r="AG7" s="85"/>
      <c r="AH7" s="85"/>
      <c r="AI7" s="86"/>
      <c r="AK7" s="92" t="s">
        <v>44</v>
      </c>
      <c r="AL7" s="93">
        <v>5.0615389414599414E-2</v>
      </c>
    </row>
    <row r="8" spans="1:47" x14ac:dyDescent="0.25">
      <c r="B8" s="84"/>
      <c r="C8" s="85"/>
      <c r="D8" s="85"/>
      <c r="E8" s="86"/>
      <c r="G8" s="84"/>
      <c r="H8" s="85"/>
      <c r="I8" s="85"/>
      <c r="J8" s="86"/>
      <c r="L8" s="84"/>
      <c r="M8" s="85"/>
      <c r="N8" s="85"/>
      <c r="O8" s="86"/>
      <c r="Q8" s="84"/>
      <c r="R8" s="85"/>
      <c r="S8" s="85"/>
      <c r="T8" s="86"/>
      <c r="V8" s="84"/>
      <c r="W8" s="85"/>
      <c r="X8" s="85"/>
      <c r="Y8" s="86"/>
      <c r="AA8" s="84"/>
      <c r="AB8" s="85"/>
      <c r="AC8" s="85"/>
      <c r="AD8" s="86"/>
      <c r="AF8" s="84"/>
      <c r="AG8" s="85"/>
      <c r="AH8" s="85"/>
      <c r="AI8" s="86"/>
      <c r="AK8" s="92" t="s">
        <v>43</v>
      </c>
      <c r="AL8" s="93">
        <v>2.4623866967583306E-2</v>
      </c>
    </row>
    <row r="9" spans="1:47" x14ac:dyDescent="0.25">
      <c r="B9" s="84"/>
      <c r="C9" s="85"/>
      <c r="D9" s="85"/>
      <c r="E9" s="86"/>
      <c r="G9" s="84"/>
      <c r="H9" s="85"/>
      <c r="I9" s="85"/>
      <c r="J9" s="86"/>
      <c r="L9" s="84"/>
      <c r="M9" s="85"/>
      <c r="N9" s="85"/>
      <c r="O9" s="86"/>
      <c r="Q9" s="84"/>
      <c r="R9" s="85"/>
      <c r="S9" s="85"/>
      <c r="T9" s="86"/>
      <c r="V9" s="84"/>
      <c r="W9" s="85"/>
      <c r="X9" s="85"/>
      <c r="Y9" s="86"/>
      <c r="AA9" s="84"/>
      <c r="AB9" s="85"/>
      <c r="AC9" s="85"/>
      <c r="AD9" s="86"/>
      <c r="AF9" s="84"/>
      <c r="AG9" s="85"/>
      <c r="AH9" s="85"/>
      <c r="AI9" s="86"/>
      <c r="AK9" s="92" t="s">
        <v>60</v>
      </c>
      <c r="AL9" s="93">
        <v>9.518533401903817E-2</v>
      </c>
    </row>
    <row r="10" spans="1:47" x14ac:dyDescent="0.25">
      <c r="B10" s="84"/>
      <c r="C10" s="85"/>
      <c r="D10" s="85"/>
      <c r="E10" s="86"/>
      <c r="G10" s="84"/>
      <c r="H10" s="85"/>
      <c r="I10" s="85"/>
      <c r="J10" s="86"/>
      <c r="L10" s="84"/>
      <c r="M10" s="85"/>
      <c r="N10" s="85"/>
      <c r="O10" s="86"/>
      <c r="Q10" s="84"/>
      <c r="R10" s="85"/>
      <c r="S10" s="85"/>
      <c r="T10" s="86"/>
      <c r="V10" s="84"/>
      <c r="W10" s="85"/>
      <c r="X10" s="85"/>
      <c r="Y10" s="86"/>
      <c r="AA10" s="84"/>
      <c r="AB10" s="85"/>
      <c r="AC10" s="85"/>
      <c r="AD10" s="86"/>
      <c r="AF10" s="84"/>
      <c r="AG10" s="85"/>
      <c r="AH10" s="85"/>
      <c r="AI10" s="86"/>
      <c r="AK10" s="84"/>
      <c r="AL10" s="93"/>
    </row>
    <row r="11" spans="1:47" ht="15.75" thickBot="1" x14ac:dyDescent="0.3">
      <c r="B11" s="84"/>
      <c r="C11" s="85"/>
      <c r="D11" s="85"/>
      <c r="E11" s="110" t="s">
        <v>994</v>
      </c>
      <c r="G11" s="84"/>
      <c r="H11" s="85"/>
      <c r="I11" s="85"/>
      <c r="J11" s="110" t="s">
        <v>994</v>
      </c>
      <c r="L11" s="84"/>
      <c r="M11" s="85"/>
      <c r="N11" s="85"/>
      <c r="O11" s="110" t="s">
        <v>994</v>
      </c>
      <c r="Q11" s="84"/>
      <c r="R11" s="85"/>
      <c r="S11" s="85"/>
      <c r="T11" s="110" t="s">
        <v>994</v>
      </c>
      <c r="V11" s="84"/>
      <c r="W11" s="85"/>
      <c r="X11" s="85"/>
      <c r="Y11" s="110" t="s">
        <v>994</v>
      </c>
      <c r="AA11" s="84"/>
      <c r="AB11" s="85"/>
      <c r="AC11" s="85"/>
      <c r="AD11" s="110" t="s">
        <v>994</v>
      </c>
      <c r="AF11" s="84"/>
      <c r="AG11" s="85"/>
      <c r="AH11" s="85"/>
      <c r="AI11" s="110" t="s">
        <v>994</v>
      </c>
      <c r="AK11" s="87"/>
      <c r="AL11" s="94"/>
    </row>
    <row r="12" spans="1:47" x14ac:dyDescent="0.25">
      <c r="A12" s="75" t="s">
        <v>242</v>
      </c>
      <c r="B12" s="84"/>
      <c r="C12" s="85"/>
      <c r="D12" s="85"/>
      <c r="E12" s="111">
        <f>SUM(E13:E20)</f>
        <v>1.6729748336693282</v>
      </c>
      <c r="G12" s="84"/>
      <c r="H12" s="85"/>
      <c r="I12" s="85"/>
      <c r="J12" s="111">
        <f>SUM(J13:J20)</f>
        <v>230.26996803777868</v>
      </c>
      <c r="L12" s="84"/>
      <c r="M12" s="85"/>
      <c r="N12" s="85"/>
      <c r="O12" s="111">
        <f>SUM(O13:O20)</f>
        <v>1177.9771655780817</v>
      </c>
      <c r="Q12" s="84"/>
      <c r="R12" s="85"/>
      <c r="S12" s="85"/>
      <c r="T12" s="111">
        <f>SUM(T13:T20)</f>
        <v>1573.8992738128202</v>
      </c>
      <c r="V12" s="84"/>
      <c r="W12" s="85"/>
      <c r="X12" s="85"/>
      <c r="Y12" s="111">
        <f>SUM(Y13:Y20)</f>
        <v>2266.2083939630047</v>
      </c>
      <c r="AA12" s="84"/>
      <c r="AB12" s="85"/>
      <c r="AC12" s="85"/>
      <c r="AD12" s="111">
        <f>SUM(AD13:AD20)</f>
        <v>2677.3199014847</v>
      </c>
      <c r="AF12" s="84"/>
      <c r="AG12" s="85"/>
      <c r="AH12" s="85"/>
      <c r="AI12" s="111">
        <f>SUM(AI13:AI20)</f>
        <v>3378.3254270000002</v>
      </c>
    </row>
    <row r="13" spans="1:47" ht="15.75" thickBot="1" x14ac:dyDescent="0.3">
      <c r="A13" s="76" t="s">
        <v>123</v>
      </c>
      <c r="B13" s="84"/>
      <c r="C13" s="95">
        <v>2.5430000000000001E-2</v>
      </c>
      <c r="D13" s="96"/>
      <c r="E13" s="110">
        <f t="shared" ref="E13:E20" si="0">C13*$H$25*$M$26*$R$25*SUM($W$26:$W$27)*$AB$26*$AG$26</f>
        <v>8.5183637714698127E-2</v>
      </c>
      <c r="F13" s="81"/>
      <c r="G13" s="98"/>
      <c r="H13" s="95">
        <v>21.332000000000001</v>
      </c>
      <c r="I13" s="96"/>
      <c r="J13" s="110">
        <f t="shared" ref="J13:J20" si="1">H13*$M$26*$R$25*SUM($W$26:$W$27)*$AB$26*$AG$26</f>
        <v>26.465349466654136</v>
      </c>
      <c r="K13" s="81"/>
      <c r="L13" s="98"/>
      <c r="M13" s="95">
        <v>29.959</v>
      </c>
      <c r="N13" s="96"/>
      <c r="O13" s="110">
        <f t="shared" ref="O13:O20" si="2">M13*$R$25*SUM($W$26:$W$27)*$AB$26*$AG$26</f>
        <v>32.892351872855905</v>
      </c>
      <c r="P13" s="81"/>
      <c r="Q13" s="98"/>
      <c r="R13" s="95">
        <v>35.398000000000003</v>
      </c>
      <c r="S13" s="96"/>
      <c r="T13" s="110">
        <f t="shared" ref="T13:T20" si="3">R13*SUM($W$26+$W$27)*$AB$26*$AG$26</f>
        <v>39.890781944338215</v>
      </c>
      <c r="U13" s="81"/>
      <c r="V13" s="98"/>
      <c r="W13" s="95">
        <v>55.470999999999997</v>
      </c>
      <c r="X13" s="96"/>
      <c r="Y13" s="110">
        <f t="shared" ref="Y13:Y20" si="4">W13*$AB$26*$AG$26</f>
        <v>54.825018016599998</v>
      </c>
      <c r="Z13" s="81"/>
      <c r="AA13" s="98"/>
      <c r="AB13" s="95">
        <v>65.009</v>
      </c>
      <c r="AC13" s="96"/>
      <c r="AD13" s="110">
        <f t="shared" ref="AD13:AD20" si="5">AB13*$AG$26</f>
        <v>60.615041689999998</v>
      </c>
      <c r="AE13" s="81"/>
      <c r="AF13" s="98"/>
      <c r="AG13" s="95">
        <v>83.328999999999994</v>
      </c>
      <c r="AH13" s="96"/>
      <c r="AI13" s="110">
        <f>AG13</f>
        <v>83.328999999999994</v>
      </c>
    </row>
    <row r="14" spans="1:47" x14ac:dyDescent="0.25">
      <c r="A14" s="76" t="s">
        <v>126</v>
      </c>
      <c r="B14" s="84"/>
      <c r="C14" s="95">
        <v>0.46521000000000001</v>
      </c>
      <c r="D14" s="96"/>
      <c r="E14" s="110">
        <f t="shared" si="0"/>
        <v>1.5583279630851239</v>
      </c>
      <c r="F14" s="81"/>
      <c r="G14" s="98"/>
      <c r="H14" s="95">
        <v>136.35</v>
      </c>
      <c r="I14" s="96"/>
      <c r="J14" s="110">
        <f t="shared" si="1"/>
        <v>169.16137257539339</v>
      </c>
      <c r="K14" s="81"/>
      <c r="L14" s="98"/>
      <c r="M14" s="95">
        <v>667.09</v>
      </c>
      <c r="N14" s="96"/>
      <c r="O14" s="110">
        <f t="shared" si="2"/>
        <v>732.40625557807175</v>
      </c>
      <c r="P14" s="81"/>
      <c r="Q14" s="98"/>
      <c r="R14" s="95">
        <v>921.21</v>
      </c>
      <c r="S14" s="96"/>
      <c r="T14" s="110">
        <f t="shared" si="3"/>
        <v>1038.1317372434546</v>
      </c>
      <c r="U14" s="81"/>
      <c r="V14" s="98"/>
      <c r="W14" s="95">
        <v>1639.7</v>
      </c>
      <c r="X14" s="96"/>
      <c r="Y14" s="110">
        <f t="shared" si="4"/>
        <v>1620.6050376200001</v>
      </c>
      <c r="Z14" s="81"/>
      <c r="AA14" s="98"/>
      <c r="AB14" s="95">
        <v>2088.3000000000002</v>
      </c>
      <c r="AC14" s="96"/>
      <c r="AD14" s="110">
        <f t="shared" si="5"/>
        <v>1947.1518030000002</v>
      </c>
      <c r="AE14" s="81"/>
      <c r="AF14" s="98"/>
      <c r="AG14" s="95">
        <v>2535</v>
      </c>
      <c r="AH14" s="96"/>
      <c r="AI14" s="110">
        <f t="shared" ref="AI14:AI22" si="6">AG14</f>
        <v>2535</v>
      </c>
      <c r="AL14" s="115"/>
      <c r="AM14" s="116"/>
      <c r="AN14" s="116"/>
      <c r="AO14" s="116"/>
      <c r="AP14" s="116"/>
      <c r="AQ14" s="116"/>
      <c r="AR14" s="116"/>
      <c r="AS14" s="116"/>
      <c r="AT14" s="116"/>
      <c r="AU14" s="117"/>
    </row>
    <row r="15" spans="1:47" x14ac:dyDescent="0.25">
      <c r="A15" s="76" t="s">
        <v>128</v>
      </c>
      <c r="B15" s="84"/>
      <c r="C15" s="99">
        <v>8.3594E-5</v>
      </c>
      <c r="D15" s="96"/>
      <c r="E15" s="110">
        <f t="shared" si="0"/>
        <v>2.8001734215975119E-4</v>
      </c>
      <c r="F15" s="81"/>
      <c r="G15" s="98"/>
      <c r="H15" s="95">
        <v>0.27565000000000001</v>
      </c>
      <c r="I15" s="96"/>
      <c r="J15" s="110">
        <f t="shared" si="1"/>
        <v>0.34198263549986935</v>
      </c>
      <c r="K15" s="81"/>
      <c r="L15" s="98"/>
      <c r="M15" s="95">
        <v>1.4178999999999999</v>
      </c>
      <c r="N15" s="96"/>
      <c r="O15" s="110">
        <f t="shared" si="2"/>
        <v>1.5567297213031939</v>
      </c>
      <c r="P15" s="81"/>
      <c r="Q15" s="98"/>
      <c r="R15" s="95">
        <v>2.0165000000000002</v>
      </c>
      <c r="S15" s="96"/>
      <c r="T15" s="110">
        <f t="shared" si="3"/>
        <v>2.2724380414361827</v>
      </c>
      <c r="U15" s="81"/>
      <c r="V15" s="98"/>
      <c r="W15" s="95">
        <v>3.1865999999999999</v>
      </c>
      <c r="X15" s="96"/>
      <c r="Y15" s="110">
        <f t="shared" si="4"/>
        <v>3.1494907683599997</v>
      </c>
      <c r="Z15" s="81"/>
      <c r="AA15" s="98"/>
      <c r="AB15" s="95">
        <v>4.3103999999999996</v>
      </c>
      <c r="AC15" s="96"/>
      <c r="AD15" s="110">
        <f t="shared" si="5"/>
        <v>4.0190600639999996</v>
      </c>
      <c r="AE15" s="81"/>
      <c r="AF15" s="98"/>
      <c r="AG15" s="95">
        <v>4.5042</v>
      </c>
      <c r="AH15" s="96"/>
      <c r="AI15" s="110">
        <f t="shared" si="6"/>
        <v>4.5042</v>
      </c>
      <c r="AL15" s="84"/>
      <c r="AM15" s="124" t="s">
        <v>192</v>
      </c>
      <c r="AN15" s="124" t="s">
        <v>63</v>
      </c>
      <c r="AO15" s="124" t="s">
        <v>64</v>
      </c>
      <c r="AP15" s="124" t="s">
        <v>65</v>
      </c>
      <c r="AQ15" s="124" t="s">
        <v>101</v>
      </c>
      <c r="AR15" s="124" t="s">
        <v>44</v>
      </c>
      <c r="AS15" s="125" t="s">
        <v>1019</v>
      </c>
      <c r="AT15" s="125" t="s">
        <v>1020</v>
      </c>
      <c r="AU15" s="110"/>
    </row>
    <row r="16" spans="1:47" x14ac:dyDescent="0.25">
      <c r="A16" s="76" t="s">
        <v>130</v>
      </c>
      <c r="B16" s="84"/>
      <c r="C16" s="95">
        <v>4.9760999999999998E-3</v>
      </c>
      <c r="D16" s="96"/>
      <c r="E16" s="110">
        <f t="shared" si="0"/>
        <v>1.6668592199453762E-2</v>
      </c>
      <c r="F16" s="81"/>
      <c r="G16" s="98"/>
      <c r="H16" s="95">
        <v>18.100000000000001</v>
      </c>
      <c r="I16" s="96"/>
      <c r="J16" s="110">
        <f t="shared" si="1"/>
        <v>22.455598413015185</v>
      </c>
      <c r="K16" s="81"/>
      <c r="L16" s="98"/>
      <c r="M16" s="95">
        <v>67.626999999999995</v>
      </c>
      <c r="N16" s="96"/>
      <c r="O16" s="110">
        <f t="shared" si="2"/>
        <v>74.248508965774107</v>
      </c>
      <c r="P16" s="81"/>
      <c r="Q16" s="98"/>
      <c r="R16" s="95">
        <v>122.63</v>
      </c>
      <c r="S16" s="96"/>
      <c r="T16" s="110">
        <f t="shared" si="3"/>
        <v>138.19443442663976</v>
      </c>
      <c r="U16" s="81"/>
      <c r="V16" s="98"/>
      <c r="W16" s="95">
        <v>202.05</v>
      </c>
      <c r="X16" s="96"/>
      <c r="Y16" s="110">
        <f t="shared" si="4"/>
        <v>199.69704693000003</v>
      </c>
      <c r="Z16" s="81"/>
      <c r="AA16" s="98"/>
      <c r="AB16" s="95">
        <v>265</v>
      </c>
      <c r="AC16" s="96"/>
      <c r="AD16" s="110">
        <f t="shared" si="5"/>
        <v>247.08865</v>
      </c>
      <c r="AE16" s="81"/>
      <c r="AF16" s="98"/>
      <c r="AG16" s="95">
        <v>302.43</v>
      </c>
      <c r="AH16" s="96"/>
      <c r="AI16" s="110">
        <f t="shared" si="6"/>
        <v>302.43</v>
      </c>
      <c r="AL16" s="84"/>
      <c r="AM16" s="91" t="s">
        <v>123</v>
      </c>
      <c r="AN16" s="126">
        <v>7.9672000000000007E-2</v>
      </c>
      <c r="AO16" s="126">
        <v>3.5115E-2</v>
      </c>
      <c r="AP16" s="126">
        <v>1.9043999999999998E-2</v>
      </c>
      <c r="AQ16" s="126">
        <v>0.16250999999999999</v>
      </c>
      <c r="AR16" s="126">
        <v>2.7687E-2</v>
      </c>
      <c r="AS16" s="126">
        <v>8.7177000000000004E-2</v>
      </c>
      <c r="AT16" s="126">
        <v>0.13477</v>
      </c>
      <c r="AU16" s="110"/>
    </row>
    <row r="17" spans="1:47" x14ac:dyDescent="0.25">
      <c r="A17" s="76" t="s">
        <v>132</v>
      </c>
      <c r="B17" s="84"/>
      <c r="C17" s="99">
        <v>9.8594000000000008E-6</v>
      </c>
      <c r="D17" s="96"/>
      <c r="E17" s="110">
        <f t="shared" si="0"/>
        <v>3.3026329440986811E-5</v>
      </c>
      <c r="F17" s="81"/>
      <c r="G17" s="98"/>
      <c r="H17" s="95">
        <v>4.9411000000000004E-3</v>
      </c>
      <c r="I17" s="96"/>
      <c r="J17" s="110">
        <f t="shared" si="1"/>
        <v>6.1301302385938844E-3</v>
      </c>
      <c r="K17" s="81"/>
      <c r="L17" s="98"/>
      <c r="M17" s="95">
        <v>2.3980000000000001E-2</v>
      </c>
      <c r="N17" s="96"/>
      <c r="O17" s="110">
        <f t="shared" si="2"/>
        <v>2.6327934774561395E-2</v>
      </c>
      <c r="P17" s="81"/>
      <c r="Q17" s="98"/>
      <c r="R17" s="95">
        <v>2.9711999999999999E-2</v>
      </c>
      <c r="S17" s="96"/>
      <c r="T17" s="110">
        <f t="shared" si="3"/>
        <v>3.3483103936103084E-2</v>
      </c>
      <c r="U17" s="81"/>
      <c r="V17" s="98"/>
      <c r="W17" s="95">
        <v>6.1906000000000003E-2</v>
      </c>
      <c r="X17" s="96"/>
      <c r="Y17" s="110">
        <f t="shared" si="4"/>
        <v>6.1185079867600002E-2</v>
      </c>
      <c r="Z17" s="81"/>
      <c r="AA17" s="98"/>
      <c r="AB17" s="95">
        <v>7.5816999999999996E-2</v>
      </c>
      <c r="AC17" s="96"/>
      <c r="AD17" s="110">
        <f t="shared" si="5"/>
        <v>7.0692528969999988E-2</v>
      </c>
      <c r="AE17" s="81"/>
      <c r="AF17" s="98"/>
      <c r="AG17" s="95">
        <v>8.4686999999999998E-2</v>
      </c>
      <c r="AH17" s="96"/>
      <c r="AI17" s="110">
        <f t="shared" si="6"/>
        <v>8.4686999999999998E-2</v>
      </c>
      <c r="AL17" s="84"/>
      <c r="AM17" s="91" t="s">
        <v>126</v>
      </c>
      <c r="AN17" s="126">
        <v>9.7141999999999999</v>
      </c>
      <c r="AO17" s="126">
        <v>5.3030999999999997</v>
      </c>
      <c r="AP17" s="126">
        <v>9.3988999999999994</v>
      </c>
      <c r="AQ17" s="126">
        <v>8.0439000000000007</v>
      </c>
      <c r="AR17" s="126">
        <v>8.9397000000000002</v>
      </c>
      <c r="AS17" s="126">
        <v>6.2686999999999999</v>
      </c>
      <c r="AT17" s="126">
        <v>9.7284000000000006</v>
      </c>
      <c r="AU17" s="110"/>
    </row>
    <row r="18" spans="1:47" x14ac:dyDescent="0.25">
      <c r="A18" s="76" t="s">
        <v>134</v>
      </c>
      <c r="B18" s="84"/>
      <c r="C18" s="99">
        <v>3.0170000000000001E-5</v>
      </c>
      <c r="D18" s="96"/>
      <c r="E18" s="110">
        <f t="shared" si="0"/>
        <v>1.0106135862573503E-4</v>
      </c>
      <c r="F18" s="81"/>
      <c r="G18" s="98"/>
      <c r="H18" s="95">
        <v>7.8036000000000002E-4</v>
      </c>
      <c r="I18" s="96"/>
      <c r="J18" s="110">
        <f t="shared" si="1"/>
        <v>9.6814645180002938E-4</v>
      </c>
      <c r="K18" s="81"/>
      <c r="L18" s="98"/>
      <c r="M18" s="95">
        <v>5.4546000000000004E-3</v>
      </c>
      <c r="N18" s="96"/>
      <c r="O18" s="110">
        <f t="shared" si="2"/>
        <v>5.9886719358349695E-3</v>
      </c>
      <c r="P18" s="81"/>
      <c r="Q18" s="98"/>
      <c r="R18" s="95">
        <v>1.1396E-2</v>
      </c>
      <c r="S18" s="96"/>
      <c r="T18" s="110">
        <f t="shared" si="3"/>
        <v>1.2842402142428336E-2</v>
      </c>
      <c r="U18" s="81"/>
      <c r="V18" s="98"/>
      <c r="W18" s="95">
        <v>2.7744999999999999E-2</v>
      </c>
      <c r="X18" s="96"/>
      <c r="Y18" s="110">
        <f t="shared" si="4"/>
        <v>2.7421898377000001E-2</v>
      </c>
      <c r="Z18" s="81"/>
      <c r="AA18" s="98"/>
      <c r="AB18" s="95">
        <v>4.7453000000000002E-2</v>
      </c>
      <c r="AC18" s="96"/>
      <c r="AD18" s="110">
        <f t="shared" si="5"/>
        <v>4.4245651730000002E-2</v>
      </c>
      <c r="AE18" s="81"/>
      <c r="AF18" s="98"/>
      <c r="AG18" s="95">
        <v>0.11254</v>
      </c>
      <c r="AH18" s="96"/>
      <c r="AI18" s="110">
        <f t="shared" si="6"/>
        <v>0.11254</v>
      </c>
      <c r="AL18" s="84"/>
      <c r="AM18" s="91" t="s">
        <v>128</v>
      </c>
      <c r="AN18" s="126">
        <v>8.1539999999999998E-4</v>
      </c>
      <c r="AO18" s="126">
        <v>4.8484E-4</v>
      </c>
      <c r="AP18" s="126">
        <v>5.1601000000000001E-4</v>
      </c>
      <c r="AQ18" s="126">
        <v>5.4852000000000004E-4</v>
      </c>
      <c r="AR18" s="126">
        <v>1.8670000000000001E-4</v>
      </c>
      <c r="AS18" s="126">
        <v>1.5074000000000001E-4</v>
      </c>
      <c r="AT18" s="126">
        <v>2.1064E-4</v>
      </c>
      <c r="AU18" s="110"/>
    </row>
    <row r="19" spans="1:47" x14ac:dyDescent="0.25">
      <c r="A19" s="76" t="s">
        <v>136</v>
      </c>
      <c r="B19" s="84"/>
      <c r="C19" s="95">
        <v>3.0823999999999999E-3</v>
      </c>
      <c r="D19" s="96"/>
      <c r="E19" s="110">
        <f t="shared" si="0"/>
        <v>1.0325208214384011E-2</v>
      </c>
      <c r="F19" s="81"/>
      <c r="G19" s="98"/>
      <c r="H19" s="95">
        <v>7.4824000000000002</v>
      </c>
      <c r="I19" s="96"/>
      <c r="J19" s="110">
        <f t="shared" si="1"/>
        <v>9.2829706942289967</v>
      </c>
      <c r="K19" s="81"/>
      <c r="L19" s="98"/>
      <c r="M19" s="95">
        <v>297.89</v>
      </c>
      <c r="N19" s="96"/>
      <c r="O19" s="110">
        <f t="shared" si="2"/>
        <v>327.05706797306482</v>
      </c>
      <c r="P19" s="81"/>
      <c r="Q19" s="98"/>
      <c r="R19" s="95">
        <v>294.56</v>
      </c>
      <c r="S19" s="96"/>
      <c r="T19" s="110">
        <f t="shared" si="3"/>
        <v>331.94611925883561</v>
      </c>
      <c r="U19" s="81"/>
      <c r="V19" s="98"/>
      <c r="W19" s="95">
        <v>361.57</v>
      </c>
      <c r="X19" s="96"/>
      <c r="Y19" s="110">
        <f t="shared" si="4"/>
        <v>357.35937272199999</v>
      </c>
      <c r="Z19" s="81"/>
      <c r="AA19" s="98"/>
      <c r="AB19" s="95">
        <v>409.61</v>
      </c>
      <c r="AC19" s="96"/>
      <c r="AD19" s="110">
        <f t="shared" si="5"/>
        <v>381.92446009999998</v>
      </c>
      <c r="AE19" s="81"/>
      <c r="AF19" s="98"/>
      <c r="AG19" s="95">
        <v>410.72</v>
      </c>
      <c r="AH19" s="96"/>
      <c r="AI19" s="110">
        <f t="shared" si="6"/>
        <v>410.72</v>
      </c>
      <c r="AL19" s="84"/>
      <c r="AM19" s="91" t="s">
        <v>130</v>
      </c>
      <c r="AN19" s="126">
        <v>1.7415E-2</v>
      </c>
      <c r="AO19" s="126">
        <v>1.2817E-2</v>
      </c>
      <c r="AP19" s="126">
        <v>2.6186000000000001E-2</v>
      </c>
      <c r="AQ19" s="126">
        <v>3.6602999999999999</v>
      </c>
      <c r="AR19" s="126">
        <v>1.1269E-2</v>
      </c>
      <c r="AS19" s="126">
        <v>0.77407999999999999</v>
      </c>
      <c r="AT19" s="126">
        <v>0.24789</v>
      </c>
      <c r="AU19" s="110"/>
    </row>
    <row r="20" spans="1:47" x14ac:dyDescent="0.25">
      <c r="A20" s="76" t="s">
        <v>138</v>
      </c>
      <c r="B20" s="84"/>
      <c r="C20" s="95">
        <v>6.1357999999999996E-4</v>
      </c>
      <c r="D20" s="96"/>
      <c r="E20" s="110">
        <f t="shared" si="0"/>
        <v>2.0553274254417799E-3</v>
      </c>
      <c r="F20" s="81"/>
      <c r="G20" s="98"/>
      <c r="H20" s="95">
        <v>2.0598999999999998</v>
      </c>
      <c r="I20" s="96"/>
      <c r="J20" s="110">
        <f t="shared" si="1"/>
        <v>2.5555959762966833</v>
      </c>
      <c r="K20" s="81"/>
      <c r="L20" s="98"/>
      <c r="M20" s="95">
        <v>8.9114000000000004</v>
      </c>
      <c r="N20" s="96"/>
      <c r="O20" s="110">
        <f t="shared" si="2"/>
        <v>9.7839348603013487</v>
      </c>
      <c r="P20" s="81"/>
      <c r="Q20" s="98"/>
      <c r="R20" s="95">
        <v>20.78</v>
      </c>
      <c r="S20" s="96"/>
      <c r="T20" s="110">
        <f t="shared" si="3"/>
        <v>23.41743739203763</v>
      </c>
      <c r="U20" s="81"/>
      <c r="V20" s="98"/>
      <c r="W20" s="95">
        <v>30.843</v>
      </c>
      <c r="X20" s="96"/>
      <c r="Y20" s="110">
        <f t="shared" si="4"/>
        <v>30.483820927800004</v>
      </c>
      <c r="Z20" s="81"/>
      <c r="AA20" s="98"/>
      <c r="AB20" s="95">
        <v>39.045000000000002</v>
      </c>
      <c r="AC20" s="96"/>
      <c r="AD20" s="110">
        <f t="shared" si="5"/>
        <v>36.405948449999997</v>
      </c>
      <c r="AE20" s="81"/>
      <c r="AF20" s="98"/>
      <c r="AG20" s="95">
        <v>42.145000000000003</v>
      </c>
      <c r="AH20" s="96"/>
      <c r="AI20" s="110">
        <f t="shared" si="6"/>
        <v>42.145000000000003</v>
      </c>
      <c r="AL20" s="84"/>
      <c r="AM20" s="91" t="s">
        <v>132</v>
      </c>
      <c r="AN20" s="127">
        <v>2.3371999999999999E-5</v>
      </c>
      <c r="AO20" s="127">
        <v>8.6818000000000005E-6</v>
      </c>
      <c r="AP20" s="127">
        <v>1.5466999999999999E-5</v>
      </c>
      <c r="AQ20" s="127">
        <v>2.7657999999999998E-5</v>
      </c>
      <c r="AR20" s="127">
        <v>4.7953999999999999E-6</v>
      </c>
      <c r="AS20" s="127">
        <v>1.6762999999999999E-5</v>
      </c>
      <c r="AT20" s="127">
        <v>2.6205999999999999E-5</v>
      </c>
      <c r="AU20" s="110"/>
    </row>
    <row r="21" spans="1:47" x14ac:dyDescent="0.25">
      <c r="B21" s="84"/>
      <c r="C21" s="96"/>
      <c r="D21" s="96"/>
      <c r="E21" s="110" t="s">
        <v>995</v>
      </c>
      <c r="F21" s="81"/>
      <c r="G21" s="98"/>
      <c r="H21" s="96"/>
      <c r="I21" s="96"/>
      <c r="J21" s="110" t="s">
        <v>995</v>
      </c>
      <c r="K21" s="81"/>
      <c r="L21" s="98"/>
      <c r="M21" s="96"/>
      <c r="N21" s="96"/>
      <c r="O21" s="110" t="s">
        <v>995</v>
      </c>
      <c r="P21" s="81"/>
      <c r="Q21" s="98"/>
      <c r="R21" s="96"/>
      <c r="S21" s="96"/>
      <c r="T21" s="110" t="s">
        <v>995</v>
      </c>
      <c r="U21" s="81"/>
      <c r="V21" s="98"/>
      <c r="W21" s="96"/>
      <c r="X21" s="96"/>
      <c r="Y21" s="110" t="s">
        <v>995</v>
      </c>
      <c r="Z21" s="81"/>
      <c r="AA21" s="98"/>
      <c r="AB21" s="96"/>
      <c r="AC21" s="96"/>
      <c r="AD21" s="110" t="s">
        <v>995</v>
      </c>
      <c r="AE21" s="81"/>
      <c r="AF21" s="98"/>
      <c r="AG21" s="96"/>
      <c r="AH21" s="96"/>
      <c r="AI21" s="110" t="s">
        <v>995</v>
      </c>
      <c r="AL21" s="84"/>
      <c r="AM21" s="91" t="s">
        <v>134</v>
      </c>
      <c r="AN21" s="127">
        <v>1.6759999999999999E-5</v>
      </c>
      <c r="AO21" s="127">
        <v>1.0456E-5</v>
      </c>
      <c r="AP21" s="127">
        <v>1.3388E-5</v>
      </c>
      <c r="AQ21" s="127">
        <v>3.6721999999999998E-5</v>
      </c>
      <c r="AR21" s="127">
        <v>4.5653000000000001E-6</v>
      </c>
      <c r="AS21" s="127">
        <v>1.3682E-5</v>
      </c>
      <c r="AT21" s="127">
        <v>1.9062000000000001E-5</v>
      </c>
      <c r="AU21" s="110"/>
    </row>
    <row r="22" spans="1:47" x14ac:dyDescent="0.25">
      <c r="A22" s="76" t="s">
        <v>444</v>
      </c>
      <c r="B22" s="84"/>
      <c r="C22" s="100">
        <v>4.0593999999999998E-2</v>
      </c>
      <c r="D22" s="96"/>
      <c r="E22" s="111">
        <f>C22*$H$25*$M$26*$R$25*SUM($W$26:$W$27)*$AB$26*$AG$26</f>
        <v>0.13597894570941624</v>
      </c>
      <c r="F22" s="81"/>
      <c r="G22" s="98"/>
      <c r="H22" s="100">
        <v>12.712999999999999</v>
      </c>
      <c r="I22" s="96"/>
      <c r="J22" s="111">
        <f>H22*$M$26*$R$25*SUM($W$26:$W$27)*$AB$26*$AG$26</f>
        <v>15.772266443351494</v>
      </c>
      <c r="K22" s="81"/>
      <c r="L22" s="98"/>
      <c r="M22" s="95">
        <v>55.113999999999997</v>
      </c>
      <c r="N22" s="96"/>
      <c r="O22" s="111">
        <f>M22*$R$25*SUM($W$26:$W$27)*$AB$26*$AG$26</f>
        <v>60.510333493126623</v>
      </c>
      <c r="P22" s="81"/>
      <c r="Q22" s="98"/>
      <c r="R22" s="100">
        <v>77.016999999999996</v>
      </c>
      <c r="S22" s="96"/>
      <c r="T22" s="111">
        <f>R22*SUM($W$26+$W$27)*$AB$26*$AG$26</f>
        <v>86.792145121393744</v>
      </c>
      <c r="U22" s="81"/>
      <c r="V22" s="98"/>
      <c r="W22" s="100">
        <v>125.6</v>
      </c>
      <c r="X22" s="96"/>
      <c r="Y22" s="111">
        <f>W22*$AB$26*$AG$26</f>
        <v>124.13733775999999</v>
      </c>
      <c r="Z22" s="81"/>
      <c r="AA22" s="98"/>
      <c r="AB22" s="95">
        <v>166.83</v>
      </c>
      <c r="AC22" s="96"/>
      <c r="AD22" s="111">
        <f>AB22*$AG$26</f>
        <v>155.5539603</v>
      </c>
      <c r="AE22" s="81"/>
      <c r="AF22" s="98"/>
      <c r="AG22" s="100">
        <v>203.08</v>
      </c>
      <c r="AH22" s="96"/>
      <c r="AI22" s="111">
        <f t="shared" si="6"/>
        <v>203.08</v>
      </c>
      <c r="AL22" s="84"/>
      <c r="AM22" s="91" t="s">
        <v>136</v>
      </c>
      <c r="AN22" s="126">
        <v>0.69750999999999996</v>
      </c>
      <c r="AO22" s="126">
        <v>1.8449</v>
      </c>
      <c r="AP22" s="126">
        <v>0.315</v>
      </c>
      <c r="AQ22" s="126">
        <v>3.3999000000000001E-2</v>
      </c>
      <c r="AR22" s="126">
        <v>6.3813000000000003E-3</v>
      </c>
      <c r="AS22" s="126">
        <v>1.5049999999999999</v>
      </c>
      <c r="AT22" s="126">
        <v>0.58879999999999999</v>
      </c>
      <c r="AU22" s="110"/>
    </row>
    <row r="23" spans="1:47" x14ac:dyDescent="0.25">
      <c r="B23" s="84"/>
      <c r="C23" s="96"/>
      <c r="D23" s="96"/>
      <c r="E23" s="97"/>
      <c r="F23" s="81"/>
      <c r="G23" s="98"/>
      <c r="H23" s="96"/>
      <c r="I23" s="96"/>
      <c r="J23" s="97"/>
      <c r="K23" s="81"/>
      <c r="L23" s="98"/>
      <c r="M23" s="96"/>
      <c r="N23" s="96"/>
      <c r="O23" s="97"/>
      <c r="P23" s="81"/>
      <c r="Q23" s="98"/>
      <c r="R23" s="96"/>
      <c r="S23" s="96"/>
      <c r="T23" s="97"/>
      <c r="U23" s="81"/>
      <c r="V23" s="98"/>
      <c r="W23" s="96"/>
      <c r="X23" s="96"/>
      <c r="Y23" s="97"/>
      <c r="Z23" s="81"/>
      <c r="AA23" s="98"/>
      <c r="AB23" s="96"/>
      <c r="AC23" s="96"/>
      <c r="AD23" s="97"/>
      <c r="AE23" s="81"/>
      <c r="AF23" s="98"/>
      <c r="AG23" s="96"/>
      <c r="AH23" s="96"/>
      <c r="AI23" s="97"/>
      <c r="AL23" s="84"/>
      <c r="AM23" s="91" t="s">
        <v>138</v>
      </c>
      <c r="AN23" s="126">
        <v>2.3092E-3</v>
      </c>
      <c r="AO23" s="126">
        <v>8.1133999999999998E-3</v>
      </c>
      <c r="AP23" s="126">
        <v>3.8753999999999997E-2</v>
      </c>
      <c r="AQ23" s="126">
        <v>1.9789999999999999E-2</v>
      </c>
      <c r="AR23" s="126">
        <v>1.3135E-3</v>
      </c>
      <c r="AS23" s="126">
        <v>5.2325999999999998E-2</v>
      </c>
      <c r="AT23" s="126">
        <v>0.13081999999999999</v>
      </c>
      <c r="AU23" s="110"/>
    </row>
    <row r="24" spans="1:47" x14ac:dyDescent="0.25">
      <c r="A24" s="76" t="s">
        <v>243</v>
      </c>
      <c r="B24" s="84"/>
      <c r="C24" s="101">
        <f>'9.Base Case'!G27</f>
        <v>0.20000000000000043</v>
      </c>
      <c r="D24" s="102" t="s">
        <v>92</v>
      </c>
      <c r="E24" s="103" t="s">
        <v>276</v>
      </c>
      <c r="F24" s="82"/>
      <c r="G24" s="98"/>
      <c r="H24" s="102">
        <f>'9.Base Case'!P56</f>
        <v>11.000000000000002</v>
      </c>
      <c r="I24" s="102" t="s">
        <v>87</v>
      </c>
      <c r="J24" s="103" t="s">
        <v>295</v>
      </c>
      <c r="K24" s="82"/>
      <c r="L24" s="98"/>
      <c r="M24" s="102">
        <f>'9.Base Case'!P140</f>
        <v>110.00000000000006</v>
      </c>
      <c r="N24" s="102" t="s">
        <v>87</v>
      </c>
      <c r="O24" s="103" t="s">
        <v>449</v>
      </c>
      <c r="P24" s="82"/>
      <c r="Q24" s="98"/>
      <c r="R24" s="102">
        <f>'9.Base Case'!O195</f>
        <v>19.295000000000012</v>
      </c>
      <c r="S24" s="102" t="s">
        <v>87</v>
      </c>
      <c r="T24" s="103" t="s">
        <v>295</v>
      </c>
      <c r="U24" s="82"/>
      <c r="V24" s="98"/>
      <c r="W24" s="102">
        <f>'9.Base Case'!O241</f>
        <v>8</v>
      </c>
      <c r="X24" s="102" t="s">
        <v>87</v>
      </c>
      <c r="Y24" s="103" t="s">
        <v>295</v>
      </c>
      <c r="Z24" s="82"/>
      <c r="AA24" s="98"/>
      <c r="AB24" s="102">
        <f>'9.Base Case'!O320</f>
        <v>30.243000000000038</v>
      </c>
      <c r="AC24" s="102" t="s">
        <v>87</v>
      </c>
      <c r="AD24" s="103" t="s">
        <v>295</v>
      </c>
      <c r="AE24" s="82"/>
      <c r="AF24" s="98"/>
      <c r="AG24" s="102">
        <f>'9.Base Case'!O412</f>
        <v>4.7106999999999983</v>
      </c>
      <c r="AH24" s="102" t="s">
        <v>87</v>
      </c>
      <c r="AI24" s="103" t="s">
        <v>295</v>
      </c>
      <c r="AL24" s="84"/>
      <c r="AM24" s="91" t="s">
        <v>146</v>
      </c>
      <c r="AN24" s="128">
        <v>0.79969000000000001</v>
      </c>
      <c r="AO24" s="129">
        <v>0.43542999999999998</v>
      </c>
      <c r="AP24" s="129">
        <v>0.69618000000000002</v>
      </c>
      <c r="AQ24" s="126">
        <v>0.68120999999999998</v>
      </c>
      <c r="AR24" s="129">
        <v>0.46462999999999999</v>
      </c>
      <c r="AS24" s="129">
        <v>0.67332000000000003</v>
      </c>
      <c r="AT24" s="129">
        <v>1.0402</v>
      </c>
      <c r="AU24" s="110"/>
    </row>
    <row r="25" spans="1:47" x14ac:dyDescent="0.25">
      <c r="B25" s="84"/>
      <c r="C25" s="101">
        <f>'9.Base Case'!G28</f>
        <v>1.0400000000000018</v>
      </c>
      <c r="D25" s="102" t="s">
        <v>86</v>
      </c>
      <c r="E25" s="103" t="s">
        <v>266</v>
      </c>
      <c r="F25" s="82"/>
      <c r="G25" s="98"/>
      <c r="H25" s="102">
        <v>2.7</v>
      </c>
      <c r="I25" s="102" t="s">
        <v>86</v>
      </c>
      <c r="J25" s="103" t="s">
        <v>279</v>
      </c>
      <c r="K25" s="82"/>
      <c r="L25" s="98"/>
      <c r="M25" s="102">
        <f>'9.Base Case'!P141</f>
        <v>185.0000000000004</v>
      </c>
      <c r="N25" s="102" t="s">
        <v>92</v>
      </c>
      <c r="O25" s="103" t="s">
        <v>277</v>
      </c>
      <c r="P25" s="82"/>
      <c r="Q25" s="98"/>
      <c r="R25" s="102">
        <v>0.97425757239999999</v>
      </c>
      <c r="S25" s="102" t="s">
        <v>86</v>
      </c>
      <c r="T25" s="103" t="s">
        <v>511</v>
      </c>
      <c r="U25" s="82"/>
      <c r="V25" s="98"/>
      <c r="W25" s="102">
        <f>'9.Base Case'!O248</f>
        <v>3.6000000000000014</v>
      </c>
      <c r="X25" s="102" t="s">
        <v>92</v>
      </c>
      <c r="Y25" s="103" t="s">
        <v>277</v>
      </c>
      <c r="Z25" s="82"/>
      <c r="AA25" s="98"/>
      <c r="AB25" s="102">
        <f>'9.Base Case'!O314</f>
        <v>5.3958350000000017</v>
      </c>
      <c r="AC25" s="102" t="s">
        <v>92</v>
      </c>
      <c r="AD25" s="103" t="s">
        <v>277</v>
      </c>
      <c r="AE25" s="82"/>
      <c r="AF25" s="98"/>
      <c r="AG25" s="102">
        <f>'9.Base Case'!O409</f>
        <v>4.8663900000000009</v>
      </c>
      <c r="AH25" s="102" t="s">
        <v>92</v>
      </c>
      <c r="AI25" s="103" t="s">
        <v>277</v>
      </c>
      <c r="AL25" s="84"/>
      <c r="AM25" s="130"/>
      <c r="AN25" s="130"/>
      <c r="AO25" s="130"/>
      <c r="AP25" s="130"/>
      <c r="AQ25" s="130"/>
      <c r="AR25" s="130"/>
      <c r="AS25" s="130"/>
      <c r="AT25" s="130"/>
      <c r="AU25" s="110"/>
    </row>
    <row r="26" spans="1:47" x14ac:dyDescent="0.25">
      <c r="A26" s="75" t="s">
        <v>244</v>
      </c>
      <c r="B26" s="84"/>
      <c r="C26" s="102">
        <v>1</v>
      </c>
      <c r="D26" s="102" t="s">
        <v>86</v>
      </c>
      <c r="E26" s="103" t="s">
        <v>279</v>
      </c>
      <c r="F26" s="82"/>
      <c r="G26" s="98"/>
      <c r="H26" s="104">
        <v>23.12</v>
      </c>
      <c r="I26" s="104" t="s">
        <v>92</v>
      </c>
      <c r="J26" s="105" t="s">
        <v>290</v>
      </c>
      <c r="K26" s="82"/>
      <c r="L26" s="98"/>
      <c r="M26" s="102">
        <v>1.1299999999999999</v>
      </c>
      <c r="N26" s="102" t="s">
        <v>86</v>
      </c>
      <c r="O26" s="103" t="s">
        <v>428</v>
      </c>
      <c r="P26" s="82"/>
      <c r="Q26" s="98"/>
      <c r="R26" s="96">
        <v>0.26661000000000001</v>
      </c>
      <c r="S26" s="96" t="s">
        <v>86</v>
      </c>
      <c r="T26" s="97" t="s">
        <v>521</v>
      </c>
      <c r="U26" s="82"/>
      <c r="V26" s="98"/>
      <c r="W26" s="102">
        <v>1.01314914285714E-2</v>
      </c>
      <c r="X26" s="102" t="s">
        <v>86</v>
      </c>
      <c r="Y26" s="103" t="s">
        <v>560</v>
      </c>
      <c r="Z26" s="82"/>
      <c r="AA26" s="98"/>
      <c r="AB26" s="102">
        <v>1.06</v>
      </c>
      <c r="AC26" s="102" t="s">
        <v>681</v>
      </c>
      <c r="AD26" s="103" t="s">
        <v>679</v>
      </c>
      <c r="AE26" s="82"/>
      <c r="AF26" s="98"/>
      <c r="AG26" s="102">
        <v>0.93240999999999996</v>
      </c>
      <c r="AH26" s="102" t="s">
        <v>681</v>
      </c>
      <c r="AI26" s="103" t="s">
        <v>823</v>
      </c>
      <c r="AL26" s="84"/>
      <c r="AM26" s="130"/>
      <c r="AN26" s="130"/>
      <c r="AO26" s="130"/>
      <c r="AP26" s="130"/>
      <c r="AQ26" s="130"/>
      <c r="AR26" s="130"/>
      <c r="AS26" s="130"/>
      <c r="AT26" s="130"/>
      <c r="AU26" s="110"/>
    </row>
    <row r="27" spans="1:47" ht="15.75" thickBot="1" x14ac:dyDescent="0.3">
      <c r="B27" s="87"/>
      <c r="C27" s="106"/>
      <c r="D27" s="106"/>
      <c r="E27" s="107"/>
      <c r="F27" s="81"/>
      <c r="G27" s="98"/>
      <c r="H27" s="96">
        <v>0.1</v>
      </c>
      <c r="I27" s="96" t="s">
        <v>86</v>
      </c>
      <c r="J27" s="97" t="s">
        <v>342</v>
      </c>
      <c r="K27" s="81"/>
      <c r="L27" s="98"/>
      <c r="M27" s="96">
        <v>1.6016999999999999</v>
      </c>
      <c r="N27" s="96" t="s">
        <v>86</v>
      </c>
      <c r="O27" s="97" t="s">
        <v>967</v>
      </c>
      <c r="P27" s="81"/>
      <c r="Q27" s="98"/>
      <c r="R27" s="96">
        <v>0.34204000000000001</v>
      </c>
      <c r="S27" s="96" t="s">
        <v>86</v>
      </c>
      <c r="T27" s="97" t="s">
        <v>526</v>
      </c>
      <c r="U27" s="81"/>
      <c r="V27" s="98"/>
      <c r="W27" s="102">
        <v>1.1300685085714299</v>
      </c>
      <c r="X27" s="102" t="s">
        <v>86</v>
      </c>
      <c r="Y27" s="103" t="s">
        <v>560</v>
      </c>
      <c r="Z27" s="81"/>
      <c r="AA27" s="98"/>
      <c r="AB27" s="108">
        <f>'9.Base Case'!O327</f>
        <v>6.7390000000000002E-3</v>
      </c>
      <c r="AC27" s="96" t="s">
        <v>86</v>
      </c>
      <c r="AD27" s="97" t="s">
        <v>710</v>
      </c>
      <c r="AE27" s="81"/>
      <c r="AF27" s="98"/>
      <c r="AG27" s="96">
        <f>'9.Base Case'!O434</f>
        <v>21.286000000000012</v>
      </c>
      <c r="AH27" s="96" t="s">
        <v>86</v>
      </c>
      <c r="AI27" s="97" t="s">
        <v>635</v>
      </c>
      <c r="AL27" s="84"/>
      <c r="AM27" s="124" t="s">
        <v>194</v>
      </c>
      <c r="AN27" s="124" t="s">
        <v>63</v>
      </c>
      <c r="AO27" s="124" t="s">
        <v>64</v>
      </c>
      <c r="AP27" s="124" t="s">
        <v>65</v>
      </c>
      <c r="AQ27" s="124" t="s">
        <v>101</v>
      </c>
      <c r="AR27" s="124" t="s">
        <v>44</v>
      </c>
      <c r="AS27" s="125" t="s">
        <v>1019</v>
      </c>
      <c r="AT27" s="125" t="s">
        <v>1020</v>
      </c>
      <c r="AU27" s="110"/>
    </row>
    <row r="28" spans="1:47" x14ac:dyDescent="0.25">
      <c r="C28" s="81"/>
      <c r="D28" s="81"/>
      <c r="E28" s="81"/>
      <c r="F28" s="81"/>
      <c r="G28" s="98"/>
      <c r="H28" s="96">
        <v>0.02</v>
      </c>
      <c r="I28" s="96" t="s">
        <v>86</v>
      </c>
      <c r="J28" s="97" t="s">
        <v>347</v>
      </c>
      <c r="K28" s="81"/>
      <c r="L28" s="98"/>
      <c r="M28" s="96">
        <v>5.0139000000000003E-2</v>
      </c>
      <c r="N28" s="96" t="s">
        <v>86</v>
      </c>
      <c r="O28" s="97" t="s">
        <v>478</v>
      </c>
      <c r="P28" s="81"/>
      <c r="Q28" s="98"/>
      <c r="R28" s="108">
        <v>1.1943E-4</v>
      </c>
      <c r="S28" s="96" t="s">
        <v>86</v>
      </c>
      <c r="T28" s="97" t="s">
        <v>541</v>
      </c>
      <c r="U28" s="81"/>
      <c r="V28" s="98"/>
      <c r="W28" s="104">
        <f>'9.Base Case'!O259</f>
        <v>6.000000000000001E-3</v>
      </c>
      <c r="X28" s="104" t="s">
        <v>86</v>
      </c>
      <c r="Y28" s="105" t="s">
        <v>635</v>
      </c>
      <c r="Z28" s="81"/>
      <c r="AA28" s="98"/>
      <c r="AB28" s="96">
        <f>'9.Base Case'!O344</f>
        <v>2.6668000000000008E-2</v>
      </c>
      <c r="AC28" s="96" t="s">
        <v>86</v>
      </c>
      <c r="AD28" s="97" t="s">
        <v>980</v>
      </c>
      <c r="AE28" s="81"/>
      <c r="AF28" s="98"/>
      <c r="AG28" s="96">
        <v>8.1385999999999993E-3</v>
      </c>
      <c r="AH28" s="96" t="s">
        <v>86</v>
      </c>
      <c r="AI28" s="97" t="s">
        <v>854</v>
      </c>
      <c r="AL28" s="84"/>
      <c r="AM28" s="91" t="s">
        <v>123</v>
      </c>
      <c r="AN28" s="126">
        <v>8.1184000000000006E-2</v>
      </c>
      <c r="AO28" s="126">
        <v>3.6289000000000002E-2</v>
      </c>
      <c r="AP28" s="126">
        <v>1.9969000000000001E-2</v>
      </c>
      <c r="AQ28" s="126">
        <v>0.16403999999999999</v>
      </c>
      <c r="AR28" s="126">
        <v>2.7757E-2</v>
      </c>
      <c r="AS28" s="126">
        <v>0.13669000000000001</v>
      </c>
      <c r="AT28" s="126">
        <v>8.8692999999999994E-2</v>
      </c>
      <c r="AU28" s="110"/>
    </row>
    <row r="29" spans="1:47" x14ac:dyDescent="0.25">
      <c r="C29" s="81"/>
      <c r="D29" s="81"/>
      <c r="E29" s="81"/>
      <c r="F29" s="81"/>
      <c r="G29" s="98"/>
      <c r="H29" s="96">
        <v>0.5</v>
      </c>
      <c r="I29" s="96" t="s">
        <v>86</v>
      </c>
      <c r="J29" s="97" t="s">
        <v>352</v>
      </c>
      <c r="K29" s="81"/>
      <c r="L29" s="98"/>
      <c r="M29" s="108">
        <v>9.9999999999999994E-12</v>
      </c>
      <c r="N29" s="96" t="s">
        <v>443</v>
      </c>
      <c r="O29" s="97" t="s">
        <v>358</v>
      </c>
      <c r="P29" s="81"/>
      <c r="Q29" s="98"/>
      <c r="R29" s="96">
        <v>4.6746999999999997E-2</v>
      </c>
      <c r="S29" s="96" t="s">
        <v>86</v>
      </c>
      <c r="T29" s="97" t="s">
        <v>545</v>
      </c>
      <c r="U29" s="81"/>
      <c r="V29" s="98"/>
      <c r="W29" s="96">
        <v>3.9E-2</v>
      </c>
      <c r="X29" s="96" t="s">
        <v>86</v>
      </c>
      <c r="Y29" s="97" t="s">
        <v>975</v>
      </c>
      <c r="Z29" s="81"/>
      <c r="AA29" s="98"/>
      <c r="AB29" s="96">
        <f>'9.Base Case'!O363</f>
        <v>137.25</v>
      </c>
      <c r="AC29" s="96" t="s">
        <v>86</v>
      </c>
      <c r="AD29" s="97" t="s">
        <v>658</v>
      </c>
      <c r="AE29" s="81"/>
      <c r="AF29" s="98"/>
      <c r="AG29" s="96">
        <v>1.2959E-2</v>
      </c>
      <c r="AH29" s="96" t="s">
        <v>86</v>
      </c>
      <c r="AI29" s="97" t="s">
        <v>857</v>
      </c>
      <c r="AL29" s="84"/>
      <c r="AM29" s="91" t="s">
        <v>126</v>
      </c>
      <c r="AN29" s="126">
        <v>9.8116000000000003</v>
      </c>
      <c r="AO29" s="126">
        <v>5.3712</v>
      </c>
      <c r="AP29" s="126">
        <v>9.4842999999999993</v>
      </c>
      <c r="AQ29" s="126">
        <v>8.0877999999999997</v>
      </c>
      <c r="AR29" s="126">
        <v>8.7205999999999992</v>
      </c>
      <c r="AS29" s="126">
        <v>9.8184000000000005</v>
      </c>
      <c r="AT29" s="126">
        <v>6.3289</v>
      </c>
      <c r="AU29" s="110"/>
    </row>
    <row r="30" spans="1:47" x14ac:dyDescent="0.25">
      <c r="C30" s="81"/>
      <c r="D30" s="81"/>
      <c r="E30" s="81"/>
      <c r="F30" s="81"/>
      <c r="G30" s="98"/>
      <c r="H30" s="96">
        <v>0.17</v>
      </c>
      <c r="I30" s="96" t="s">
        <v>86</v>
      </c>
      <c r="J30" s="97" t="s">
        <v>284</v>
      </c>
      <c r="K30" s="81"/>
      <c r="L30" s="98"/>
      <c r="M30" s="96">
        <v>0.34819</v>
      </c>
      <c r="N30" s="96" t="s">
        <v>86</v>
      </c>
      <c r="O30" s="97" t="s">
        <v>968</v>
      </c>
      <c r="P30" s="81"/>
      <c r="Q30" s="98"/>
      <c r="R30" s="96">
        <v>0.165944708</v>
      </c>
      <c r="S30" s="96" t="s">
        <v>86</v>
      </c>
      <c r="T30" s="97" t="s">
        <v>548</v>
      </c>
      <c r="U30" s="81"/>
      <c r="V30" s="98"/>
      <c r="W30" s="96">
        <v>2E-3</v>
      </c>
      <c r="X30" s="96" t="s">
        <v>86</v>
      </c>
      <c r="Y30" s="97" t="s">
        <v>976</v>
      </c>
      <c r="Z30" s="81"/>
      <c r="AA30" s="98"/>
      <c r="AB30" s="96">
        <v>0.99851999999999996</v>
      </c>
      <c r="AC30" s="96" t="s">
        <v>557</v>
      </c>
      <c r="AD30" s="97" t="s">
        <v>974</v>
      </c>
      <c r="AE30" s="81"/>
      <c r="AF30" s="98"/>
      <c r="AG30" s="96">
        <v>2.6294</v>
      </c>
      <c r="AH30" s="96" t="s">
        <v>86</v>
      </c>
      <c r="AI30" s="97" t="s">
        <v>861</v>
      </c>
      <c r="AL30" s="84"/>
      <c r="AM30" s="91" t="s">
        <v>128</v>
      </c>
      <c r="AN30" s="126">
        <v>8.298E-4</v>
      </c>
      <c r="AO30" s="126">
        <v>4.9720000000000005E-4</v>
      </c>
      <c r="AP30" s="126">
        <v>5.2709000000000002E-4</v>
      </c>
      <c r="AQ30" s="126">
        <v>5.5772999999999999E-4</v>
      </c>
      <c r="AR30" s="126">
        <v>1.8908999999999999E-4</v>
      </c>
      <c r="AS30" s="126">
        <v>2.1913999999999999E-4</v>
      </c>
      <c r="AT30" s="126">
        <v>1.5872E-4</v>
      </c>
      <c r="AU30" s="110"/>
    </row>
    <row r="31" spans="1:47" x14ac:dyDescent="0.25">
      <c r="C31" s="81"/>
      <c r="D31" s="81"/>
      <c r="E31" s="81"/>
      <c r="F31" s="81"/>
      <c r="G31" s="98"/>
      <c r="H31" s="108">
        <v>9.9999999999999994E-12</v>
      </c>
      <c r="I31" s="96" t="s">
        <v>443</v>
      </c>
      <c r="J31" s="97" t="s">
        <v>358</v>
      </c>
      <c r="K31" s="81"/>
      <c r="L31" s="98"/>
      <c r="M31" s="102">
        <v>1</v>
      </c>
      <c r="N31" s="102" t="s">
        <v>86</v>
      </c>
      <c r="O31" s="103" t="s">
        <v>511</v>
      </c>
      <c r="P31" s="81"/>
      <c r="Q31" s="98"/>
      <c r="R31" s="108">
        <v>9.9999999999999994E-12</v>
      </c>
      <c r="S31" s="96" t="s">
        <v>360</v>
      </c>
      <c r="T31" s="97" t="s">
        <v>358</v>
      </c>
      <c r="U31" s="81"/>
      <c r="V31" s="98"/>
      <c r="W31" s="96">
        <v>0.24</v>
      </c>
      <c r="X31" s="96" t="s">
        <v>86</v>
      </c>
      <c r="Y31" s="97" t="s">
        <v>977</v>
      </c>
      <c r="Z31" s="81"/>
      <c r="AA31" s="98"/>
      <c r="AB31" s="96">
        <v>2.8270999999999999E-3</v>
      </c>
      <c r="AC31" s="96" t="s">
        <v>86</v>
      </c>
      <c r="AD31" s="97" t="s">
        <v>981</v>
      </c>
      <c r="AE31" s="81"/>
      <c r="AF31" s="98"/>
      <c r="AG31" s="96">
        <v>8.7647000000000003E-3</v>
      </c>
      <c r="AH31" s="96" t="s">
        <v>86</v>
      </c>
      <c r="AI31" s="97" t="s">
        <v>864</v>
      </c>
      <c r="AL31" s="84"/>
      <c r="AM31" s="91" t="s">
        <v>130</v>
      </c>
      <c r="AN31" s="126">
        <v>1.8065000000000001E-2</v>
      </c>
      <c r="AO31" s="126">
        <v>1.345E-2</v>
      </c>
      <c r="AP31" s="126">
        <v>2.6891999999999999E-2</v>
      </c>
      <c r="AQ31" s="126">
        <v>3.6779999999999999</v>
      </c>
      <c r="AR31" s="126">
        <v>1.1493E-2</v>
      </c>
      <c r="AS31" s="126">
        <v>0.25051000000000001</v>
      </c>
      <c r="AT31" s="126">
        <v>0.78125</v>
      </c>
      <c r="AU31" s="110"/>
    </row>
    <row r="32" spans="1:47" x14ac:dyDescent="0.25">
      <c r="C32" s="81"/>
      <c r="D32" s="81"/>
      <c r="E32" s="81"/>
      <c r="F32" s="81"/>
      <c r="G32" s="98"/>
      <c r="H32" s="102">
        <v>1</v>
      </c>
      <c r="I32" s="102" t="s">
        <v>86</v>
      </c>
      <c r="J32" s="103" t="s">
        <v>428</v>
      </c>
      <c r="K32" s="81"/>
      <c r="L32" s="98"/>
      <c r="M32" s="96">
        <v>3.3790000000000001E-2</v>
      </c>
      <c r="N32" s="96" t="s">
        <v>86</v>
      </c>
      <c r="O32" s="97" t="s">
        <v>514</v>
      </c>
      <c r="P32" s="81"/>
      <c r="Q32" s="98"/>
      <c r="R32" s="96">
        <v>5</v>
      </c>
      <c r="S32" s="96" t="s">
        <v>557</v>
      </c>
      <c r="T32" s="97" t="s">
        <v>974</v>
      </c>
      <c r="U32" s="81"/>
      <c r="V32" s="98"/>
      <c r="W32" s="96">
        <v>7.45E-3</v>
      </c>
      <c r="X32" s="96" t="s">
        <v>86</v>
      </c>
      <c r="Y32" s="97" t="s">
        <v>584</v>
      </c>
      <c r="Z32" s="81"/>
      <c r="AA32" s="98"/>
      <c r="AB32" s="96">
        <v>2.5682E-2</v>
      </c>
      <c r="AC32" s="96" t="s">
        <v>86</v>
      </c>
      <c r="AD32" s="97" t="s">
        <v>521</v>
      </c>
      <c r="AE32" s="81"/>
      <c r="AF32" s="98"/>
      <c r="AG32" s="96">
        <v>0.11269</v>
      </c>
      <c r="AH32" s="96" t="s">
        <v>86</v>
      </c>
      <c r="AI32" s="97" t="s">
        <v>868</v>
      </c>
      <c r="AL32" s="84"/>
      <c r="AM32" s="91" t="s">
        <v>132</v>
      </c>
      <c r="AN32" s="127">
        <v>2.3742000000000001E-5</v>
      </c>
      <c r="AO32" s="127">
        <v>8.9332999999999997E-6</v>
      </c>
      <c r="AP32" s="127">
        <v>1.5747999999999999E-5</v>
      </c>
      <c r="AQ32" s="127">
        <v>2.7937E-5</v>
      </c>
      <c r="AR32" s="127">
        <v>4.8358999999999997E-6</v>
      </c>
      <c r="AS32" s="127">
        <v>2.6582000000000001E-5</v>
      </c>
      <c r="AT32" s="127">
        <v>1.7056999999999999E-5</v>
      </c>
      <c r="AU32" s="110"/>
    </row>
    <row r="33" spans="3:47" x14ac:dyDescent="0.25">
      <c r="C33" s="81"/>
      <c r="D33" s="81"/>
      <c r="E33" s="81"/>
      <c r="F33" s="81"/>
      <c r="G33" s="98"/>
      <c r="H33" s="108">
        <v>1.5508E-6</v>
      </c>
      <c r="I33" s="96" t="s">
        <v>86</v>
      </c>
      <c r="J33" s="97" t="s">
        <v>373</v>
      </c>
      <c r="K33" s="81"/>
      <c r="L33" s="98"/>
      <c r="M33" s="108">
        <v>9.0998000000000001E-4</v>
      </c>
      <c r="N33" s="96" t="s">
        <v>86</v>
      </c>
      <c r="O33" s="97" t="s">
        <v>973</v>
      </c>
      <c r="P33" s="81"/>
      <c r="Q33" s="98"/>
      <c r="R33" s="102">
        <v>1</v>
      </c>
      <c r="S33" s="102" t="s">
        <v>86</v>
      </c>
      <c r="T33" s="103" t="s">
        <v>560</v>
      </c>
      <c r="U33" s="81"/>
      <c r="V33" s="98"/>
      <c r="W33" s="96">
        <v>0.3</v>
      </c>
      <c r="X33" s="96" t="s">
        <v>86</v>
      </c>
      <c r="Y33" s="97" t="s">
        <v>589</v>
      </c>
      <c r="Z33" s="81"/>
      <c r="AA33" s="98"/>
      <c r="AB33" s="96">
        <v>2.1572999999999998E-2</v>
      </c>
      <c r="AC33" s="96" t="s">
        <v>86</v>
      </c>
      <c r="AD33" s="97" t="s">
        <v>729</v>
      </c>
      <c r="AE33" s="81"/>
      <c r="AF33" s="98"/>
      <c r="AG33" s="96">
        <v>1.08285358249708</v>
      </c>
      <c r="AH33" s="96" t="s">
        <v>86</v>
      </c>
      <c r="AI33" s="97" t="s">
        <v>871</v>
      </c>
      <c r="AL33" s="84"/>
      <c r="AM33" s="91" t="s">
        <v>134</v>
      </c>
      <c r="AN33" s="127">
        <v>1.7149000000000001E-5</v>
      </c>
      <c r="AO33" s="127">
        <v>1.0808999999999999E-5</v>
      </c>
      <c r="AP33" s="127">
        <v>1.3732E-5</v>
      </c>
      <c r="AQ33" s="127">
        <v>3.7123999999999999E-5</v>
      </c>
      <c r="AR33" s="127">
        <v>4.7352E-6</v>
      </c>
      <c r="AS33" s="127">
        <v>1.9457E-5</v>
      </c>
      <c r="AT33" s="127">
        <v>1.403E-5</v>
      </c>
      <c r="AU33" s="110"/>
    </row>
    <row r="34" spans="3:47" x14ac:dyDescent="0.25">
      <c r="C34" s="81"/>
      <c r="D34" s="81"/>
      <c r="E34" s="81"/>
      <c r="F34" s="81"/>
      <c r="G34" s="98"/>
      <c r="H34" s="108">
        <v>7.8518999999999993E-9</v>
      </c>
      <c r="I34" s="96" t="s">
        <v>86</v>
      </c>
      <c r="J34" s="97" t="s">
        <v>377</v>
      </c>
      <c r="K34" s="81"/>
      <c r="L34" s="98"/>
      <c r="M34" s="108">
        <v>1.9630000000000001E-6</v>
      </c>
      <c r="N34" s="96" t="s">
        <v>86</v>
      </c>
      <c r="O34" s="97" t="s">
        <v>518</v>
      </c>
      <c r="P34" s="81"/>
      <c r="Q34" s="98"/>
      <c r="R34" s="96">
        <v>1.9375</v>
      </c>
      <c r="S34" s="96" t="s">
        <v>557</v>
      </c>
      <c r="T34" s="97" t="s">
        <v>563</v>
      </c>
      <c r="U34" s="81"/>
      <c r="V34" s="98"/>
      <c r="W34" s="96">
        <v>0.01</v>
      </c>
      <c r="X34" s="96" t="s">
        <v>86</v>
      </c>
      <c r="Y34" s="97" t="s">
        <v>599</v>
      </c>
      <c r="Z34" s="81"/>
      <c r="AA34" s="98"/>
      <c r="AB34" s="108">
        <v>6.4103000000000001E-4</v>
      </c>
      <c r="AC34" s="96" t="s">
        <v>86</v>
      </c>
      <c r="AD34" s="97" t="s">
        <v>982</v>
      </c>
      <c r="AE34" s="81"/>
      <c r="AF34" s="98"/>
      <c r="AG34" s="96">
        <v>1.27464175029172E-2</v>
      </c>
      <c r="AH34" s="96" t="s">
        <v>86</v>
      </c>
      <c r="AI34" s="97" t="s">
        <v>871</v>
      </c>
      <c r="AL34" s="84"/>
      <c r="AM34" s="91" t="s">
        <v>136</v>
      </c>
      <c r="AN34" s="126">
        <v>0.70499999999999996</v>
      </c>
      <c r="AO34" s="126">
        <v>1.8674999999999999</v>
      </c>
      <c r="AP34" s="126">
        <v>0.31859999999999999</v>
      </c>
      <c r="AQ34" s="126">
        <v>3.5091999999999998E-2</v>
      </c>
      <c r="AR34" s="126">
        <v>7.1684000000000001E-3</v>
      </c>
      <c r="AS34" s="126">
        <v>0.59482000000000002</v>
      </c>
      <c r="AT34" s="126">
        <v>1.5188999999999999</v>
      </c>
      <c r="AU34" s="110"/>
    </row>
    <row r="35" spans="3:47" x14ac:dyDescent="0.25">
      <c r="C35" s="81"/>
      <c r="D35" s="81"/>
      <c r="E35" s="81"/>
      <c r="F35" s="81"/>
      <c r="G35" s="98"/>
      <c r="H35" s="108">
        <v>9.4222999999999996E-9</v>
      </c>
      <c r="I35" s="96" t="s">
        <v>86</v>
      </c>
      <c r="J35" s="97" t="s">
        <v>379</v>
      </c>
      <c r="K35" s="81"/>
      <c r="L35" s="98"/>
      <c r="M35" s="108">
        <v>1.2619000000000001E-5</v>
      </c>
      <c r="N35" s="96" t="s">
        <v>86</v>
      </c>
      <c r="O35" s="97" t="s">
        <v>969</v>
      </c>
      <c r="P35" s="81"/>
      <c r="Q35" s="98"/>
      <c r="R35" s="96">
        <v>3.0625</v>
      </c>
      <c r="S35" s="96" t="s">
        <v>557</v>
      </c>
      <c r="T35" s="97" t="s">
        <v>563</v>
      </c>
      <c r="U35" s="81"/>
      <c r="V35" s="98"/>
      <c r="W35" s="96">
        <v>2.7000000000000001E-3</v>
      </c>
      <c r="X35" s="96" t="s">
        <v>86</v>
      </c>
      <c r="Y35" s="97" t="s">
        <v>967</v>
      </c>
      <c r="Z35" s="81"/>
      <c r="AA35" s="98"/>
      <c r="AB35" s="96">
        <v>4.5610999999999999E-2</v>
      </c>
      <c r="AC35" s="96" t="s">
        <v>86</v>
      </c>
      <c r="AD35" s="97" t="s">
        <v>967</v>
      </c>
      <c r="AE35" s="81"/>
      <c r="AF35" s="98"/>
      <c r="AG35" s="96">
        <v>1.0017</v>
      </c>
      <c r="AH35" s="96" t="s">
        <v>86</v>
      </c>
      <c r="AI35" s="97" t="s">
        <v>877</v>
      </c>
      <c r="AL35" s="84"/>
      <c r="AM35" s="91" t="s">
        <v>138</v>
      </c>
      <c r="AN35" s="126">
        <v>2.3874E-3</v>
      </c>
      <c r="AO35" s="126">
        <v>8.2646000000000004E-3</v>
      </c>
      <c r="AP35" s="126">
        <v>3.9136999999999998E-2</v>
      </c>
      <c r="AQ35" s="126">
        <v>1.9938999999999998E-2</v>
      </c>
      <c r="AR35" s="126">
        <v>1.3396E-3</v>
      </c>
      <c r="AS35" s="126">
        <v>0.13200999999999999</v>
      </c>
      <c r="AT35" s="126">
        <v>5.2833999999999999E-2</v>
      </c>
      <c r="AU35" s="110"/>
    </row>
    <row r="36" spans="3:47" ht="15.75" thickBot="1" x14ac:dyDescent="0.3">
      <c r="C36" s="81"/>
      <c r="D36" s="81"/>
      <c r="E36" s="81"/>
      <c r="F36" s="81"/>
      <c r="G36" s="98"/>
      <c r="H36" s="108">
        <v>2.7914E-7</v>
      </c>
      <c r="I36" s="96" t="s">
        <v>86</v>
      </c>
      <c r="J36" s="97" t="s">
        <v>381</v>
      </c>
      <c r="K36" s="81"/>
      <c r="L36" s="98"/>
      <c r="M36" s="108">
        <v>2.0471000000000001E-4</v>
      </c>
      <c r="N36" s="96" t="s">
        <v>86</v>
      </c>
      <c r="O36" s="97" t="s">
        <v>970</v>
      </c>
      <c r="P36" s="81"/>
      <c r="Q36" s="109"/>
      <c r="R36" s="106"/>
      <c r="S36" s="106"/>
      <c r="T36" s="107"/>
      <c r="U36" s="81"/>
      <c r="V36" s="98"/>
      <c r="W36" s="96">
        <v>0.1</v>
      </c>
      <c r="X36" s="96" t="s">
        <v>86</v>
      </c>
      <c r="Y36" s="97" t="s">
        <v>978</v>
      </c>
      <c r="Z36" s="81"/>
      <c r="AA36" s="98"/>
      <c r="AB36" s="96">
        <v>3.7721999999999999E-2</v>
      </c>
      <c r="AC36" s="96" t="s">
        <v>86</v>
      </c>
      <c r="AD36" s="97" t="s">
        <v>736</v>
      </c>
      <c r="AE36" s="81"/>
      <c r="AF36" s="98"/>
      <c r="AG36" s="96">
        <v>0.18781</v>
      </c>
      <c r="AH36" s="96" t="s">
        <v>86</v>
      </c>
      <c r="AI36" s="97" t="s">
        <v>988</v>
      </c>
      <c r="AL36" s="84"/>
      <c r="AM36" s="91" t="s">
        <v>146</v>
      </c>
      <c r="AN36" s="126">
        <v>0.81525000000000003</v>
      </c>
      <c r="AO36" s="126">
        <v>0.44491999999999998</v>
      </c>
      <c r="AP36" s="129">
        <v>0.71009</v>
      </c>
      <c r="AQ36" s="129">
        <v>0.68532999999999999</v>
      </c>
      <c r="AR36" s="126">
        <v>0.45738000000000001</v>
      </c>
      <c r="AS36" s="129">
        <v>1.0536000000000001</v>
      </c>
      <c r="AT36" s="126">
        <v>0.68352000000000002</v>
      </c>
      <c r="AU36" s="110"/>
    </row>
    <row r="37" spans="3:47" x14ac:dyDescent="0.25">
      <c r="C37" s="81"/>
      <c r="D37" s="81"/>
      <c r="E37" s="81"/>
      <c r="F37" s="81"/>
      <c r="G37" s="98"/>
      <c r="H37" s="108">
        <v>3.1408000000000002E-10</v>
      </c>
      <c r="I37" s="96" t="s">
        <v>86</v>
      </c>
      <c r="J37" s="97" t="s">
        <v>383</v>
      </c>
      <c r="K37" s="81"/>
      <c r="L37" s="98"/>
      <c r="M37" s="96">
        <v>3.5991000000000002E-2</v>
      </c>
      <c r="N37" s="96" t="s">
        <v>86</v>
      </c>
      <c r="O37" s="97" t="s">
        <v>495</v>
      </c>
      <c r="P37" s="81"/>
      <c r="Q37" s="81"/>
      <c r="R37" s="81"/>
      <c r="S37" s="81"/>
      <c r="T37" s="81"/>
      <c r="U37" s="81"/>
      <c r="V37" s="98"/>
      <c r="W37" s="96">
        <v>0.19</v>
      </c>
      <c r="X37" s="96" t="s">
        <v>86</v>
      </c>
      <c r="Y37" s="97" t="s">
        <v>612</v>
      </c>
      <c r="Z37" s="81"/>
      <c r="AA37" s="98"/>
      <c r="AB37" s="96">
        <v>7.8895000000000007E-2</v>
      </c>
      <c r="AC37" s="96" t="s">
        <v>86</v>
      </c>
      <c r="AD37" s="97" t="s">
        <v>740</v>
      </c>
      <c r="AE37" s="81"/>
      <c r="AF37" s="98"/>
      <c r="AG37" s="96">
        <v>1.6069000000000001E-3</v>
      </c>
      <c r="AH37" s="96" t="s">
        <v>86</v>
      </c>
      <c r="AI37" s="97" t="s">
        <v>885</v>
      </c>
      <c r="AL37" s="84"/>
      <c r="AM37" s="130"/>
      <c r="AN37" s="130"/>
      <c r="AO37" s="130"/>
      <c r="AP37" s="130"/>
      <c r="AQ37" s="130"/>
      <c r="AR37" s="130"/>
      <c r="AS37" s="130"/>
      <c r="AT37" s="130"/>
      <c r="AU37" s="110"/>
    </row>
    <row r="38" spans="3:47" ht="15.75" thickBot="1" x14ac:dyDescent="0.3">
      <c r="C38" s="81"/>
      <c r="D38" s="81"/>
      <c r="E38" s="81"/>
      <c r="F38" s="81"/>
      <c r="G38" s="98"/>
      <c r="H38" s="108">
        <v>7.7538E-7</v>
      </c>
      <c r="I38" s="96" t="s">
        <v>86</v>
      </c>
      <c r="J38" s="97" t="s">
        <v>385</v>
      </c>
      <c r="K38" s="81"/>
      <c r="L38" s="98"/>
      <c r="M38" s="96">
        <v>2.0200000000000001E-3</v>
      </c>
      <c r="N38" s="96" t="s">
        <v>86</v>
      </c>
      <c r="O38" s="97" t="s">
        <v>971</v>
      </c>
      <c r="P38" s="81"/>
      <c r="Q38" s="81"/>
      <c r="R38" s="81" t="s">
        <v>1010</v>
      </c>
      <c r="S38" s="81"/>
      <c r="T38" s="75">
        <f>R24*SUM(W26:W27)*AB26*AG26</f>
        <v>21.743958348381444</v>
      </c>
      <c r="U38" s="81"/>
      <c r="V38" s="98"/>
      <c r="W38" s="96">
        <v>0.2</v>
      </c>
      <c r="X38" s="96" t="s">
        <v>86</v>
      </c>
      <c r="Y38" s="97" t="s">
        <v>617</v>
      </c>
      <c r="Z38" s="81"/>
      <c r="AA38" s="98"/>
      <c r="AB38" s="96">
        <v>4.9309999999999996E-3</v>
      </c>
      <c r="AC38" s="96" t="s">
        <v>86</v>
      </c>
      <c r="AD38" s="97" t="s">
        <v>743</v>
      </c>
      <c r="AE38" s="81"/>
      <c r="AF38" s="98"/>
      <c r="AG38" s="96">
        <v>2.1556000000000001E-3</v>
      </c>
      <c r="AH38" s="96" t="s">
        <v>86</v>
      </c>
      <c r="AI38" s="97" t="s">
        <v>889</v>
      </c>
      <c r="AL38" s="87"/>
      <c r="AM38" s="88"/>
      <c r="AN38" s="88"/>
      <c r="AO38" s="88"/>
      <c r="AP38" s="88"/>
      <c r="AQ38" s="88"/>
      <c r="AR38" s="88"/>
      <c r="AS38" s="88"/>
      <c r="AT38" s="88"/>
      <c r="AU38" s="90"/>
    </row>
    <row r="39" spans="3:47" x14ac:dyDescent="0.25">
      <c r="C39" s="81"/>
      <c r="D39" s="81"/>
      <c r="E39" s="81"/>
      <c r="F39" s="81"/>
      <c r="G39" s="98"/>
      <c r="H39" s="96">
        <v>1.6097999999999999</v>
      </c>
      <c r="I39" s="96" t="s">
        <v>86</v>
      </c>
      <c r="J39" s="97" t="s">
        <v>387</v>
      </c>
      <c r="K39" s="81"/>
      <c r="L39" s="98"/>
      <c r="M39" s="108">
        <v>1.0236E-7</v>
      </c>
      <c r="N39" s="96" t="s">
        <v>86</v>
      </c>
      <c r="O39" s="97" t="s">
        <v>499</v>
      </c>
      <c r="P39" s="81"/>
      <c r="Q39" s="81"/>
      <c r="R39" s="81"/>
      <c r="S39" s="81"/>
      <c r="T39" s="81"/>
      <c r="U39" s="81"/>
      <c r="V39" s="98"/>
      <c r="W39" s="96">
        <v>2.63</v>
      </c>
      <c r="X39" s="96" t="s">
        <v>86</v>
      </c>
      <c r="Y39" s="97" t="s">
        <v>622</v>
      </c>
      <c r="Z39" s="81"/>
      <c r="AA39" s="98"/>
      <c r="AB39" s="96">
        <v>7.1910000000000002E-2</v>
      </c>
      <c r="AC39" s="96" t="s">
        <v>86</v>
      </c>
      <c r="AD39" s="97" t="s">
        <v>983</v>
      </c>
      <c r="AE39" s="81"/>
      <c r="AF39" s="98"/>
      <c r="AG39" s="108">
        <v>1.6276999999999999E-4</v>
      </c>
      <c r="AH39" s="96" t="s">
        <v>86</v>
      </c>
      <c r="AI39" s="97" t="s">
        <v>892</v>
      </c>
    </row>
    <row r="40" spans="3:47" x14ac:dyDescent="0.25">
      <c r="C40" s="81"/>
      <c r="D40" s="81"/>
      <c r="E40" s="81"/>
      <c r="F40" s="81"/>
      <c r="G40" s="98"/>
      <c r="H40" s="96">
        <v>3.5808</v>
      </c>
      <c r="I40" s="96" t="s">
        <v>86</v>
      </c>
      <c r="J40" s="97" t="s">
        <v>390</v>
      </c>
      <c r="K40" s="81"/>
      <c r="L40" s="98"/>
      <c r="M40" s="108">
        <v>9.0998000000000001E-4</v>
      </c>
      <c r="N40" s="96" t="s">
        <v>86</v>
      </c>
      <c r="O40" s="97" t="s">
        <v>972</v>
      </c>
      <c r="P40" s="81"/>
      <c r="Q40" s="81"/>
      <c r="R40" s="81"/>
      <c r="S40" s="81"/>
      <c r="T40" s="81"/>
      <c r="U40" s="81"/>
      <c r="V40" s="98"/>
      <c r="W40" s="96">
        <v>1.4999999999999999E-2</v>
      </c>
      <c r="X40" s="96" t="s">
        <v>86</v>
      </c>
      <c r="Y40" s="97" t="s">
        <v>968</v>
      </c>
      <c r="Z40" s="81"/>
      <c r="AA40" s="98"/>
      <c r="AB40" s="96">
        <v>7.3964E-3</v>
      </c>
      <c r="AC40" s="96" t="s">
        <v>86</v>
      </c>
      <c r="AD40" s="97" t="s">
        <v>751</v>
      </c>
      <c r="AE40" s="81"/>
      <c r="AF40" s="98"/>
      <c r="AG40" s="96">
        <v>0.37297000000000002</v>
      </c>
      <c r="AH40" s="96" t="s">
        <v>86</v>
      </c>
      <c r="AI40" s="97" t="s">
        <v>989</v>
      </c>
    </row>
    <row r="41" spans="3:47" x14ac:dyDescent="0.25">
      <c r="C41" s="81"/>
      <c r="D41" s="81"/>
      <c r="E41" s="81"/>
      <c r="F41" s="81"/>
      <c r="G41" s="98"/>
      <c r="H41" s="96">
        <v>1.3797E-3</v>
      </c>
      <c r="I41" s="96" t="s">
        <v>86</v>
      </c>
      <c r="J41" s="97" t="s">
        <v>393</v>
      </c>
      <c r="K41" s="81"/>
      <c r="L41" s="98"/>
      <c r="M41" s="108">
        <v>5.6084999999999997E-6</v>
      </c>
      <c r="N41" s="96" t="s">
        <v>86</v>
      </c>
      <c r="O41" s="97" t="s">
        <v>505</v>
      </c>
      <c r="P41" s="81"/>
      <c r="Q41" s="81"/>
      <c r="R41" s="81"/>
      <c r="S41" s="81"/>
      <c r="T41" s="81"/>
      <c r="U41" s="81"/>
      <c r="V41" s="98"/>
      <c r="W41" s="96">
        <v>1.4825999999999999</v>
      </c>
      <c r="X41" s="96" t="s">
        <v>86</v>
      </c>
      <c r="Y41" s="97" t="s">
        <v>631</v>
      </c>
      <c r="Z41" s="81"/>
      <c r="AA41" s="98"/>
      <c r="AB41" s="96">
        <v>1.8532</v>
      </c>
      <c r="AC41" s="96" t="s">
        <v>86</v>
      </c>
      <c r="AD41" s="97" t="s">
        <v>545</v>
      </c>
      <c r="AE41" s="81"/>
      <c r="AF41" s="98"/>
      <c r="AG41" s="96">
        <v>0.1104</v>
      </c>
      <c r="AH41" s="96" t="s">
        <v>86</v>
      </c>
      <c r="AI41" s="97" t="s">
        <v>899</v>
      </c>
    </row>
    <row r="42" spans="3:47" x14ac:dyDescent="0.25">
      <c r="C42" s="81"/>
      <c r="D42" s="81"/>
      <c r="E42" s="81"/>
      <c r="F42" s="81"/>
      <c r="G42" s="98"/>
      <c r="H42" s="108">
        <v>6.2027000000000002E-4</v>
      </c>
      <c r="I42" s="96" t="s">
        <v>86</v>
      </c>
      <c r="J42" s="97" t="s">
        <v>447</v>
      </c>
      <c r="K42" s="81"/>
      <c r="L42" s="98"/>
      <c r="M42" s="108">
        <v>2.0751E-4</v>
      </c>
      <c r="N42" s="96" t="s">
        <v>86</v>
      </c>
      <c r="O42" s="97" t="s">
        <v>507</v>
      </c>
      <c r="P42" s="81"/>
      <c r="Q42" s="81"/>
      <c r="R42" s="81"/>
      <c r="S42" s="81"/>
      <c r="T42" s="81"/>
      <c r="U42" s="81"/>
      <c r="V42" s="98"/>
      <c r="W42" s="96">
        <v>2.71</v>
      </c>
      <c r="X42" s="96" t="s">
        <v>86</v>
      </c>
      <c r="Y42" s="97" t="s">
        <v>651</v>
      </c>
      <c r="Z42" s="81"/>
      <c r="AA42" s="98"/>
      <c r="AB42" s="96">
        <v>0.10191</v>
      </c>
      <c r="AC42" s="96" t="s">
        <v>86</v>
      </c>
      <c r="AD42" s="97" t="s">
        <v>347</v>
      </c>
      <c r="AE42" s="81"/>
      <c r="AF42" s="98"/>
      <c r="AG42" s="96">
        <v>0.12195</v>
      </c>
      <c r="AH42" s="96" t="s">
        <v>86</v>
      </c>
      <c r="AI42" s="97" t="s">
        <v>785</v>
      </c>
    </row>
    <row r="43" spans="3:47" x14ac:dyDescent="0.25">
      <c r="C43" s="81"/>
      <c r="D43" s="81"/>
      <c r="E43" s="81"/>
      <c r="F43" s="81"/>
      <c r="G43" s="98"/>
      <c r="H43" s="108">
        <v>7.8519000000000003E-8</v>
      </c>
      <c r="I43" s="96" t="s">
        <v>86</v>
      </c>
      <c r="J43" s="97" t="s">
        <v>398</v>
      </c>
      <c r="K43" s="81"/>
      <c r="L43" s="98"/>
      <c r="M43" s="108">
        <v>2.8043E-6</v>
      </c>
      <c r="N43" s="96" t="s">
        <v>86</v>
      </c>
      <c r="O43" s="97" t="s">
        <v>509</v>
      </c>
      <c r="P43" s="81"/>
      <c r="Q43" s="81"/>
      <c r="R43" s="81"/>
      <c r="S43" s="81"/>
      <c r="T43" s="81"/>
      <c r="U43" s="81"/>
      <c r="V43" s="98"/>
      <c r="W43" s="108">
        <v>3.9999999999999998E-6</v>
      </c>
      <c r="X43" s="96" t="s">
        <v>360</v>
      </c>
      <c r="Y43" s="97" t="s">
        <v>654</v>
      </c>
      <c r="Z43" s="81"/>
      <c r="AA43" s="98"/>
      <c r="AB43" s="96">
        <v>7.6743999999999996E-3</v>
      </c>
      <c r="AC43" s="96" t="s">
        <v>86</v>
      </c>
      <c r="AD43" s="97" t="s">
        <v>984</v>
      </c>
      <c r="AE43" s="81"/>
      <c r="AF43" s="98"/>
      <c r="AG43" s="96">
        <v>10.079000000000001</v>
      </c>
      <c r="AH43" s="96" t="s">
        <v>86</v>
      </c>
      <c r="AI43" s="97" t="s">
        <v>904</v>
      </c>
    </row>
    <row r="44" spans="3:47" ht="15.75" thickBot="1" x14ac:dyDescent="0.3">
      <c r="C44" s="81"/>
      <c r="D44" s="81"/>
      <c r="E44" s="81"/>
      <c r="F44" s="81"/>
      <c r="G44" s="98"/>
      <c r="H44" s="108">
        <v>7.8518999999999993E-9</v>
      </c>
      <c r="I44" s="96" t="s">
        <v>86</v>
      </c>
      <c r="J44" s="97" t="s">
        <v>400</v>
      </c>
      <c r="K44" s="81"/>
      <c r="L44" s="109"/>
      <c r="M44" s="106"/>
      <c r="N44" s="106"/>
      <c r="O44" s="107"/>
      <c r="P44" s="81"/>
      <c r="Q44" s="81"/>
      <c r="R44" s="81"/>
      <c r="S44" s="81"/>
      <c r="T44" s="81"/>
      <c r="U44" s="81"/>
      <c r="V44" s="98"/>
      <c r="W44" s="96">
        <v>27.826416655177201</v>
      </c>
      <c r="X44" s="96" t="s">
        <v>86</v>
      </c>
      <c r="Y44" s="97" t="s">
        <v>658</v>
      </c>
      <c r="Z44" s="81"/>
      <c r="AA44" s="98"/>
      <c r="AB44" s="96">
        <v>1.5950000000000001E-3</v>
      </c>
      <c r="AC44" s="96" t="s">
        <v>86</v>
      </c>
      <c r="AD44" s="97" t="s">
        <v>777</v>
      </c>
      <c r="AE44" s="81"/>
      <c r="AF44" s="98"/>
      <c r="AG44" s="96">
        <v>10.079000000000001</v>
      </c>
      <c r="AH44" s="96" t="s">
        <v>86</v>
      </c>
      <c r="AI44" s="97" t="s">
        <v>917</v>
      </c>
    </row>
    <row r="45" spans="3:47" x14ac:dyDescent="0.25">
      <c r="C45" s="81"/>
      <c r="D45" s="81"/>
      <c r="E45" s="81"/>
      <c r="F45" s="81"/>
      <c r="G45" s="98"/>
      <c r="H45" s="108">
        <v>6.8704000000000003E-6</v>
      </c>
      <c r="I45" s="96" t="s">
        <v>86</v>
      </c>
      <c r="J45" s="97" t="s">
        <v>402</v>
      </c>
      <c r="K45" s="81"/>
      <c r="L45" s="81"/>
      <c r="M45" s="81"/>
      <c r="N45" s="81"/>
      <c r="O45" s="81"/>
      <c r="P45" s="81"/>
      <c r="Q45" s="81"/>
      <c r="R45" s="81"/>
      <c r="S45" s="81"/>
      <c r="T45" s="81"/>
      <c r="U45" s="81"/>
      <c r="V45" s="98"/>
      <c r="W45" s="96">
        <v>37.173583344822802</v>
      </c>
      <c r="X45" s="96" t="s">
        <v>86</v>
      </c>
      <c r="Y45" s="97" t="s">
        <v>658</v>
      </c>
      <c r="Z45" s="81"/>
      <c r="AA45" s="98"/>
      <c r="AB45" s="108">
        <v>4.0722000000000002E-4</v>
      </c>
      <c r="AC45" s="96" t="s">
        <v>86</v>
      </c>
      <c r="AD45" s="97" t="s">
        <v>781</v>
      </c>
      <c r="AE45" s="81"/>
      <c r="AF45" s="98"/>
      <c r="AG45" s="96">
        <v>1.6433999999999999E-3</v>
      </c>
      <c r="AH45" s="96" t="s">
        <v>86</v>
      </c>
      <c r="AI45" s="97" t="s">
        <v>920</v>
      </c>
    </row>
    <row r="46" spans="3:47" x14ac:dyDescent="0.25">
      <c r="C46" s="81"/>
      <c r="D46" s="81"/>
      <c r="E46" s="81"/>
      <c r="F46" s="81"/>
      <c r="G46" s="98"/>
      <c r="H46" s="108">
        <v>3.8769000000000001E-8</v>
      </c>
      <c r="I46" s="96" t="s">
        <v>86</v>
      </c>
      <c r="J46" s="97" t="s">
        <v>404</v>
      </c>
      <c r="K46" s="81"/>
      <c r="L46" s="81"/>
      <c r="M46" s="81" t="s">
        <v>1011</v>
      </c>
      <c r="N46" s="81"/>
      <c r="O46" s="75">
        <f>M24*R25*SUM(W26:W27)*AB26*AG26</f>
        <v>120.77034300257526</v>
      </c>
      <c r="P46" s="81"/>
      <c r="Q46" s="81"/>
      <c r="R46" s="81"/>
      <c r="S46" s="81"/>
      <c r="T46" s="81"/>
      <c r="U46" s="81"/>
      <c r="V46" s="98"/>
      <c r="W46" s="96">
        <v>1.49</v>
      </c>
      <c r="X46" s="96" t="s">
        <v>86</v>
      </c>
      <c r="Y46" s="97" t="s">
        <v>663</v>
      </c>
      <c r="Z46" s="81"/>
      <c r="AA46" s="98"/>
      <c r="AB46" s="96">
        <v>1.2122000000000001E-3</v>
      </c>
      <c r="AC46" s="96" t="s">
        <v>86</v>
      </c>
      <c r="AD46" s="97" t="s">
        <v>785</v>
      </c>
      <c r="AE46" s="81"/>
      <c r="AF46" s="98"/>
      <c r="AG46" s="96">
        <v>0.11269</v>
      </c>
      <c r="AH46" s="96" t="s">
        <v>86</v>
      </c>
      <c r="AI46" s="97" t="s">
        <v>923</v>
      </c>
    </row>
    <row r="47" spans="3:47" x14ac:dyDescent="0.25">
      <c r="C47" s="81"/>
      <c r="D47" s="81"/>
      <c r="E47" s="81"/>
      <c r="F47" s="81"/>
      <c r="G47" s="98"/>
      <c r="H47" s="108">
        <v>5.0000000000000001E-4</v>
      </c>
      <c r="I47" s="96" t="s">
        <v>86</v>
      </c>
      <c r="J47" s="97" t="s">
        <v>406</v>
      </c>
      <c r="K47" s="81"/>
      <c r="L47" s="81"/>
      <c r="M47" s="81"/>
      <c r="N47" s="81"/>
      <c r="O47" s="81"/>
      <c r="P47" s="81"/>
      <c r="Q47" s="81"/>
      <c r="R47" s="81"/>
      <c r="S47" s="81"/>
      <c r="T47" s="81"/>
      <c r="U47" s="81"/>
      <c r="V47" s="98"/>
      <c r="W47" s="102">
        <v>1</v>
      </c>
      <c r="X47" s="102" t="s">
        <v>681</v>
      </c>
      <c r="Y47" s="103" t="s">
        <v>679</v>
      </c>
      <c r="Z47" s="81"/>
      <c r="AA47" s="98"/>
      <c r="AB47" s="96">
        <v>0.15697</v>
      </c>
      <c r="AC47" s="96" t="s">
        <v>86</v>
      </c>
      <c r="AD47" s="97" t="s">
        <v>968</v>
      </c>
      <c r="AE47" s="81"/>
      <c r="AF47" s="98"/>
      <c r="AG47" s="108">
        <v>3.9999999999999998E-6</v>
      </c>
      <c r="AH47" s="96" t="s">
        <v>360</v>
      </c>
      <c r="AI47" s="97" t="s">
        <v>926</v>
      </c>
    </row>
    <row r="48" spans="3:47" x14ac:dyDescent="0.25">
      <c r="C48" s="81"/>
      <c r="D48" s="81"/>
      <c r="E48" s="81"/>
      <c r="F48" s="81"/>
      <c r="G48" s="98"/>
      <c r="H48" s="108">
        <v>5.0000000000000001E-4</v>
      </c>
      <c r="I48" s="96" t="s">
        <v>86</v>
      </c>
      <c r="J48" s="97" t="s">
        <v>408</v>
      </c>
      <c r="K48" s="81"/>
      <c r="L48" s="81"/>
      <c r="M48" s="81"/>
      <c r="N48" s="81"/>
      <c r="O48" s="81"/>
      <c r="P48" s="81"/>
      <c r="Q48" s="81"/>
      <c r="R48" s="81"/>
      <c r="S48" s="81"/>
      <c r="T48" s="81"/>
      <c r="U48" s="81"/>
      <c r="V48" s="98"/>
      <c r="W48" s="108">
        <v>6.0507999999999997E-5</v>
      </c>
      <c r="X48" s="96" t="s">
        <v>86</v>
      </c>
      <c r="Y48" s="97" t="s">
        <v>683</v>
      </c>
      <c r="Z48" s="81"/>
      <c r="AA48" s="98"/>
      <c r="AB48" s="96">
        <v>7.4786000000000005E-2</v>
      </c>
      <c r="AC48" s="96" t="s">
        <v>86</v>
      </c>
      <c r="AD48" s="97" t="s">
        <v>985</v>
      </c>
      <c r="AE48" s="81"/>
      <c r="AF48" s="98"/>
      <c r="AG48" s="102">
        <v>1</v>
      </c>
      <c r="AH48" s="102" t="s">
        <v>681</v>
      </c>
      <c r="AI48" s="103" t="s">
        <v>937</v>
      </c>
    </row>
    <row r="49" spans="3:35" x14ac:dyDescent="0.25">
      <c r="C49" s="81"/>
      <c r="D49" s="81"/>
      <c r="E49" s="81"/>
      <c r="F49" s="81"/>
      <c r="G49" s="98"/>
      <c r="H49" s="108">
        <v>3.8769000000000001E-6</v>
      </c>
      <c r="I49" s="96" t="s">
        <v>86</v>
      </c>
      <c r="J49" s="97" t="s">
        <v>409</v>
      </c>
      <c r="K49" s="81"/>
      <c r="L49" s="81"/>
      <c r="M49" s="81"/>
      <c r="N49" s="81"/>
      <c r="O49" s="81"/>
      <c r="P49" s="81"/>
      <c r="Q49" s="81"/>
      <c r="R49" s="81"/>
      <c r="S49" s="81"/>
      <c r="T49" s="81"/>
      <c r="U49" s="81"/>
      <c r="V49" s="98"/>
      <c r="W49" s="96">
        <v>9.9448999999999996E-3</v>
      </c>
      <c r="X49" s="96" t="s">
        <v>86</v>
      </c>
      <c r="Y49" s="97" t="s">
        <v>507</v>
      </c>
      <c r="Z49" s="81"/>
      <c r="AA49" s="98"/>
      <c r="AB49" s="96">
        <v>1.4341E-3</v>
      </c>
      <c r="AC49" s="96" t="s">
        <v>86</v>
      </c>
      <c r="AD49" s="97" t="s">
        <v>794</v>
      </c>
      <c r="AE49" s="81"/>
      <c r="AF49" s="98"/>
      <c r="AG49" s="108">
        <f>'9.Base Case'!O447</f>
        <v>3.0000000000000037E-2</v>
      </c>
      <c r="AH49" s="96" t="s">
        <v>86</v>
      </c>
      <c r="AI49" s="97" t="s">
        <v>928</v>
      </c>
    </row>
    <row r="50" spans="3:35" x14ac:dyDescent="0.25">
      <c r="C50" s="81"/>
      <c r="D50" s="81"/>
      <c r="E50" s="81"/>
      <c r="F50" s="81"/>
      <c r="G50" s="98"/>
      <c r="H50" s="108">
        <v>3.4351999999999999E-7</v>
      </c>
      <c r="I50" s="96" t="s">
        <v>86</v>
      </c>
      <c r="J50" s="97" t="s">
        <v>411</v>
      </c>
      <c r="K50" s="81"/>
      <c r="L50" s="81"/>
      <c r="M50" s="81"/>
      <c r="N50" s="81"/>
      <c r="O50" s="81"/>
      <c r="P50" s="81"/>
      <c r="Q50" s="81"/>
      <c r="R50" s="81"/>
      <c r="S50" s="81"/>
      <c r="T50" s="81"/>
      <c r="U50" s="81"/>
      <c r="V50" s="98"/>
      <c r="W50" s="108">
        <v>5.0129000000000005E-4</v>
      </c>
      <c r="X50" s="96" t="s">
        <v>86</v>
      </c>
      <c r="Y50" s="97" t="s">
        <v>509</v>
      </c>
      <c r="Z50" s="81"/>
      <c r="AA50" s="98"/>
      <c r="AB50" s="96">
        <v>3.1557999999999998E-3</v>
      </c>
      <c r="AC50" s="96" t="s">
        <v>86</v>
      </c>
      <c r="AD50" s="97" t="s">
        <v>797</v>
      </c>
      <c r="AE50" s="81"/>
      <c r="AF50" s="98"/>
      <c r="AG50" s="96">
        <f>'9.Base Case'!O453</f>
        <v>1.6860999999999962</v>
      </c>
      <c r="AH50" s="96" t="s">
        <v>86</v>
      </c>
      <c r="AI50" s="97" t="s">
        <v>943</v>
      </c>
    </row>
    <row r="51" spans="3:35" x14ac:dyDescent="0.25">
      <c r="C51" s="81"/>
      <c r="D51" s="81"/>
      <c r="E51" s="81"/>
      <c r="F51" s="81"/>
      <c r="G51" s="98"/>
      <c r="H51" s="108">
        <v>7.8518999999999993E-9</v>
      </c>
      <c r="I51" s="96" t="s">
        <v>86</v>
      </c>
      <c r="J51" s="97" t="s">
        <v>413</v>
      </c>
      <c r="K51" s="81"/>
      <c r="L51" s="81"/>
      <c r="M51" s="81"/>
      <c r="N51" s="81"/>
      <c r="O51" s="81"/>
      <c r="P51" s="81"/>
      <c r="Q51" s="81"/>
      <c r="R51" s="81"/>
      <c r="S51" s="81"/>
      <c r="T51" s="81"/>
      <c r="U51" s="81"/>
      <c r="V51" s="98"/>
      <c r="W51" s="96">
        <v>1.1083000000000001E-2</v>
      </c>
      <c r="X51" s="96" t="s">
        <v>86</v>
      </c>
      <c r="Y51" s="97" t="s">
        <v>973</v>
      </c>
      <c r="Z51" s="81"/>
      <c r="AA51" s="98"/>
      <c r="AB51" s="108">
        <v>1.4177E-6</v>
      </c>
      <c r="AC51" s="96" t="s">
        <v>86</v>
      </c>
      <c r="AD51" s="97" t="s">
        <v>800</v>
      </c>
      <c r="AE51" s="81"/>
      <c r="AF51" s="98"/>
      <c r="AG51" s="96">
        <v>1.6069000000000001E-3</v>
      </c>
      <c r="AH51" s="96" t="s">
        <v>86</v>
      </c>
      <c r="AI51" s="97" t="s">
        <v>939</v>
      </c>
    </row>
    <row r="52" spans="3:35" x14ac:dyDescent="0.25">
      <c r="C52" s="81"/>
      <c r="D52" s="81"/>
      <c r="E52" s="81"/>
      <c r="F52" s="81"/>
      <c r="G52" s="98"/>
      <c r="H52" s="96">
        <v>9.7432000000000005E-3</v>
      </c>
      <c r="I52" s="96" t="s">
        <v>86</v>
      </c>
      <c r="J52" s="97" t="s">
        <v>414</v>
      </c>
      <c r="K52" s="81"/>
      <c r="L52" s="81"/>
      <c r="M52" s="81"/>
      <c r="N52" s="81"/>
      <c r="O52" s="81"/>
      <c r="P52" s="81"/>
      <c r="Q52" s="81"/>
      <c r="R52" s="81"/>
      <c r="S52" s="81"/>
      <c r="T52" s="81"/>
      <c r="U52" s="81"/>
      <c r="V52" s="98"/>
      <c r="W52" s="96">
        <v>0.17</v>
      </c>
      <c r="X52" s="96" t="s">
        <v>86</v>
      </c>
      <c r="Y52" s="97" t="s">
        <v>979</v>
      </c>
      <c r="Z52" s="81"/>
      <c r="AA52" s="98"/>
      <c r="AB52" s="108">
        <v>3.9999999999999998E-7</v>
      </c>
      <c r="AC52" s="96" t="s">
        <v>360</v>
      </c>
      <c r="AD52" s="97" t="s">
        <v>805</v>
      </c>
      <c r="AE52" s="81"/>
      <c r="AF52" s="98"/>
      <c r="AG52" s="96">
        <v>2.1285999999999999E-2</v>
      </c>
      <c r="AH52" s="96" t="s">
        <v>557</v>
      </c>
      <c r="AI52" s="97" t="s">
        <v>961</v>
      </c>
    </row>
    <row r="53" spans="3:35" x14ac:dyDescent="0.25">
      <c r="C53" s="81"/>
      <c r="D53" s="81"/>
      <c r="E53" s="81"/>
      <c r="F53" s="81"/>
      <c r="G53" s="98"/>
      <c r="H53" s="108">
        <v>9.6000000000000002E-5</v>
      </c>
      <c r="I53" s="96" t="s">
        <v>86</v>
      </c>
      <c r="J53" s="97" t="s">
        <v>445</v>
      </c>
      <c r="K53" s="81"/>
      <c r="L53" s="81"/>
      <c r="M53" s="81"/>
      <c r="N53" s="81"/>
      <c r="O53" s="81"/>
      <c r="P53" s="81"/>
      <c r="Q53" s="81"/>
      <c r="R53" s="81"/>
      <c r="S53" s="81"/>
      <c r="T53" s="81"/>
      <c r="U53" s="81"/>
      <c r="V53" s="98"/>
      <c r="W53" s="96">
        <v>9.7508999999999998E-3</v>
      </c>
      <c r="X53" s="96" t="s">
        <v>557</v>
      </c>
      <c r="Y53" s="97" t="s">
        <v>563</v>
      </c>
      <c r="Z53" s="81"/>
      <c r="AA53" s="98"/>
      <c r="AB53" s="102">
        <v>1</v>
      </c>
      <c r="AC53" s="102" t="s">
        <v>681</v>
      </c>
      <c r="AD53" s="103" t="s">
        <v>823</v>
      </c>
      <c r="AE53" s="81"/>
      <c r="AF53" s="98"/>
      <c r="AG53" s="96">
        <v>3.1928999999999998E-3</v>
      </c>
      <c r="AH53" s="96" t="s">
        <v>557</v>
      </c>
      <c r="AI53" s="97" t="s">
        <v>563</v>
      </c>
    </row>
    <row r="54" spans="3:35" ht="15.75" thickBot="1" x14ac:dyDescent="0.3">
      <c r="C54" s="81"/>
      <c r="D54" s="81"/>
      <c r="E54" s="81"/>
      <c r="F54" s="81"/>
      <c r="G54" s="98"/>
      <c r="H54" s="96">
        <v>7.7537999999999999E-3</v>
      </c>
      <c r="I54" s="96" t="s">
        <v>86</v>
      </c>
      <c r="J54" s="97" t="s">
        <v>421</v>
      </c>
      <c r="K54" s="81"/>
      <c r="L54" s="81"/>
      <c r="M54" s="81"/>
      <c r="N54" s="81"/>
      <c r="O54" s="81"/>
      <c r="P54" s="81"/>
      <c r="Q54" s="81"/>
      <c r="R54" s="81"/>
      <c r="S54" s="81"/>
      <c r="T54" s="81"/>
      <c r="U54" s="81"/>
      <c r="V54" s="98"/>
      <c r="W54" s="96">
        <v>5.5255100000000001E-2</v>
      </c>
      <c r="X54" s="96" t="s">
        <v>557</v>
      </c>
      <c r="Y54" s="97" t="s">
        <v>563</v>
      </c>
      <c r="Z54" s="81"/>
      <c r="AA54" s="98"/>
      <c r="AB54" s="108">
        <v>7.2731999999999994E-5</v>
      </c>
      <c r="AC54" s="96" t="s">
        <v>86</v>
      </c>
      <c r="AD54" s="97" t="s">
        <v>425</v>
      </c>
      <c r="AE54" s="81"/>
      <c r="AF54" s="109"/>
      <c r="AG54" s="106"/>
      <c r="AH54" s="106"/>
      <c r="AI54" s="107"/>
    </row>
    <row r="55" spans="3:35" x14ac:dyDescent="0.25">
      <c r="C55" s="81"/>
      <c r="D55" s="81"/>
      <c r="E55" s="81"/>
      <c r="F55" s="81"/>
      <c r="G55" s="98"/>
      <c r="H55" s="108">
        <v>6.2030000000000001E-5</v>
      </c>
      <c r="I55" s="96" t="s">
        <v>86</v>
      </c>
      <c r="J55" s="97" t="s">
        <v>423</v>
      </c>
      <c r="K55" s="81"/>
      <c r="L55" s="81"/>
      <c r="M55" s="81"/>
      <c r="N55" s="81"/>
      <c r="O55" s="81"/>
      <c r="P55" s="81"/>
      <c r="Q55" s="81"/>
      <c r="R55" s="81"/>
      <c r="S55" s="81"/>
      <c r="T55" s="81"/>
      <c r="U55" s="81"/>
      <c r="V55" s="98"/>
      <c r="W55" s="108">
        <v>5.0129000000000005E-4</v>
      </c>
      <c r="X55" s="96" t="s">
        <v>86</v>
      </c>
      <c r="Y55" s="97" t="s">
        <v>969</v>
      </c>
      <c r="Z55" s="81"/>
      <c r="AA55" s="98"/>
      <c r="AB55" s="108">
        <v>7.7251999999999996E-4</v>
      </c>
      <c r="AC55" s="96" t="s">
        <v>86</v>
      </c>
      <c r="AD55" s="97" t="s">
        <v>826</v>
      </c>
      <c r="AE55" s="81"/>
      <c r="AF55" s="81"/>
      <c r="AG55" s="81"/>
      <c r="AH55" s="81"/>
      <c r="AI55" s="81"/>
    </row>
    <row r="56" spans="3:35" x14ac:dyDescent="0.25">
      <c r="C56" s="81"/>
      <c r="D56" s="81"/>
      <c r="E56" s="81"/>
      <c r="F56" s="81"/>
      <c r="G56" s="98"/>
      <c r="H56" s="96">
        <v>7.5133999999999999E-3</v>
      </c>
      <c r="I56" s="96" t="s">
        <v>86</v>
      </c>
      <c r="J56" s="97" t="s">
        <v>425</v>
      </c>
      <c r="K56" s="81"/>
      <c r="L56" s="81"/>
      <c r="M56" s="81"/>
      <c r="N56" s="81"/>
      <c r="O56" s="81"/>
      <c r="P56" s="81"/>
      <c r="Q56" s="81"/>
      <c r="R56" s="81"/>
      <c r="S56" s="81"/>
      <c r="T56" s="81"/>
      <c r="U56" s="81"/>
      <c r="V56" s="98"/>
      <c r="W56" s="96">
        <v>2.9555000000000001E-2</v>
      </c>
      <c r="X56" s="96" t="s">
        <v>86</v>
      </c>
      <c r="Y56" s="97" t="s">
        <v>970</v>
      </c>
      <c r="Z56" s="81"/>
      <c r="AA56" s="98"/>
      <c r="AB56" s="108">
        <v>4.8488000000000001E-5</v>
      </c>
      <c r="AC56" s="96" t="s">
        <v>86</v>
      </c>
      <c r="AD56" s="97" t="s">
        <v>436</v>
      </c>
      <c r="AE56" s="81"/>
      <c r="AF56" s="81"/>
      <c r="AG56" s="81" t="s">
        <v>1010</v>
      </c>
      <c r="AH56" s="81"/>
      <c r="AI56" s="75">
        <f>AG24</f>
        <v>4.7106999999999983</v>
      </c>
    </row>
    <row r="57" spans="3:35" x14ac:dyDescent="0.25">
      <c r="C57" s="81"/>
      <c r="D57" s="81"/>
      <c r="E57" s="81"/>
      <c r="F57" s="81"/>
      <c r="G57" s="98"/>
      <c r="H57" s="96">
        <v>2.5000000000000001E-2</v>
      </c>
      <c r="I57" s="96" t="s">
        <v>86</v>
      </c>
      <c r="J57" s="97" t="s">
        <v>446</v>
      </c>
      <c r="K57" s="81"/>
      <c r="L57" s="81"/>
      <c r="M57" s="81"/>
      <c r="N57" s="81"/>
      <c r="O57" s="81"/>
      <c r="P57" s="81"/>
      <c r="Q57" s="81"/>
      <c r="R57" s="81"/>
      <c r="S57" s="81"/>
      <c r="T57" s="81"/>
      <c r="U57" s="81"/>
      <c r="V57" s="98"/>
      <c r="W57" s="108">
        <v>6.0507999999999997E-6</v>
      </c>
      <c r="X57" s="96" t="s">
        <v>86</v>
      </c>
      <c r="Y57" s="97" t="s">
        <v>670</v>
      </c>
      <c r="Z57" s="81"/>
      <c r="AA57" s="98"/>
      <c r="AB57" s="108">
        <v>7.7251999999999996E-4</v>
      </c>
      <c r="AC57" s="96" t="s">
        <v>86</v>
      </c>
      <c r="AD57" s="97" t="s">
        <v>440</v>
      </c>
      <c r="AE57" s="81"/>
      <c r="AF57" s="81"/>
      <c r="AG57" s="81"/>
      <c r="AH57" s="81"/>
      <c r="AI57" s="81"/>
    </row>
    <row r="58" spans="3:35" x14ac:dyDescent="0.25">
      <c r="C58" s="81"/>
      <c r="D58" s="81"/>
      <c r="E58" s="81"/>
      <c r="F58" s="81"/>
      <c r="G58" s="98"/>
      <c r="H58" s="108">
        <v>7.7538E-7</v>
      </c>
      <c r="I58" s="96" t="s">
        <v>86</v>
      </c>
      <c r="J58" s="97" t="s">
        <v>436</v>
      </c>
      <c r="K58" s="81"/>
      <c r="L58" s="81"/>
      <c r="M58" s="81"/>
      <c r="N58" s="81"/>
      <c r="O58" s="81"/>
      <c r="P58" s="81"/>
      <c r="Q58" s="81"/>
      <c r="R58" s="81"/>
      <c r="S58" s="81"/>
      <c r="T58" s="81"/>
      <c r="U58" s="81"/>
      <c r="V58" s="98"/>
      <c r="W58" s="108">
        <v>3.0253999999999999E-5</v>
      </c>
      <c r="X58" s="96" t="s">
        <v>86</v>
      </c>
      <c r="Y58" s="97" t="s">
        <v>673</v>
      </c>
      <c r="Z58" s="81"/>
      <c r="AA58" s="98"/>
      <c r="AB58" s="96">
        <v>0.27572000000000002</v>
      </c>
      <c r="AC58" s="96" t="s">
        <v>86</v>
      </c>
      <c r="AD58" s="97" t="s">
        <v>986</v>
      </c>
      <c r="AE58" s="81"/>
      <c r="AF58" s="81"/>
      <c r="AG58" s="81"/>
      <c r="AH58" s="81"/>
      <c r="AI58" s="81"/>
    </row>
    <row r="59" spans="3:35" x14ac:dyDescent="0.25">
      <c r="C59" s="81"/>
      <c r="D59" s="81"/>
      <c r="E59" s="81"/>
      <c r="F59" s="81"/>
      <c r="G59" s="98"/>
      <c r="H59" s="96">
        <v>1.2241E-2</v>
      </c>
      <c r="I59" s="96" t="s">
        <v>86</v>
      </c>
      <c r="J59" s="97" t="s">
        <v>438</v>
      </c>
      <c r="K59" s="81"/>
      <c r="L59" s="81"/>
      <c r="M59" s="81"/>
      <c r="N59" s="81"/>
      <c r="O59" s="81"/>
      <c r="P59" s="81"/>
      <c r="Q59" s="81"/>
      <c r="R59" s="81"/>
      <c r="S59" s="81"/>
      <c r="T59" s="81"/>
      <c r="U59" s="81"/>
      <c r="V59" s="98"/>
      <c r="W59" s="96">
        <v>2.9555000000000001E-2</v>
      </c>
      <c r="X59" s="96" t="s">
        <v>86</v>
      </c>
      <c r="Y59" s="97" t="s">
        <v>971</v>
      </c>
      <c r="Z59" s="81"/>
      <c r="AA59" s="98"/>
      <c r="AB59" s="96">
        <v>0.21734000000000001</v>
      </c>
      <c r="AC59" s="96" t="s">
        <v>557</v>
      </c>
      <c r="AD59" s="97" t="s">
        <v>987</v>
      </c>
      <c r="AE59" s="81"/>
      <c r="AF59" s="81"/>
      <c r="AG59" s="81"/>
      <c r="AH59" s="81"/>
      <c r="AI59" s="81"/>
    </row>
    <row r="60" spans="3:35" x14ac:dyDescent="0.25">
      <c r="C60" s="81"/>
      <c r="D60" s="81"/>
      <c r="E60" s="81"/>
      <c r="F60" s="81"/>
      <c r="G60" s="98"/>
      <c r="H60" s="108">
        <v>7.8518999999999993E-9</v>
      </c>
      <c r="I60" s="96" t="s">
        <v>86</v>
      </c>
      <c r="J60" s="97" t="s">
        <v>440</v>
      </c>
      <c r="K60" s="81"/>
      <c r="L60" s="81"/>
      <c r="M60" s="81"/>
      <c r="N60" s="81"/>
      <c r="O60" s="81"/>
      <c r="P60" s="81"/>
      <c r="Q60" s="81"/>
      <c r="R60" s="81"/>
      <c r="S60" s="81"/>
      <c r="T60" s="81"/>
      <c r="U60" s="81"/>
      <c r="V60" s="98"/>
      <c r="W60" s="108">
        <v>6.0507999999999997E-5</v>
      </c>
      <c r="X60" s="96" t="s">
        <v>86</v>
      </c>
      <c r="Y60" s="97" t="s">
        <v>499</v>
      </c>
      <c r="Z60" s="81"/>
      <c r="AA60" s="98"/>
      <c r="AB60" s="96">
        <v>0.40751399999999999</v>
      </c>
      <c r="AC60" s="96" t="s">
        <v>557</v>
      </c>
      <c r="AD60" s="97" t="s">
        <v>563</v>
      </c>
      <c r="AE60" s="81"/>
      <c r="AF60" s="81"/>
      <c r="AG60" s="81"/>
      <c r="AH60" s="81"/>
      <c r="AI60" s="81"/>
    </row>
    <row r="61" spans="3:35" ht="15.75" thickBot="1" x14ac:dyDescent="0.3">
      <c r="C61" s="81"/>
      <c r="D61" s="81"/>
      <c r="E61" s="81"/>
      <c r="F61" s="81"/>
      <c r="G61" s="109"/>
      <c r="H61" s="106"/>
      <c r="I61" s="106"/>
      <c r="J61" s="107"/>
      <c r="K61" s="81"/>
      <c r="L61" s="81"/>
      <c r="M61" s="81"/>
      <c r="N61" s="81"/>
      <c r="O61" s="81"/>
      <c r="P61" s="81"/>
      <c r="Q61" s="81"/>
      <c r="R61" s="81"/>
      <c r="S61" s="81"/>
      <c r="T61" s="81"/>
      <c r="U61" s="81"/>
      <c r="V61" s="98"/>
      <c r="W61" s="96">
        <v>1.1083000000000001E-2</v>
      </c>
      <c r="X61" s="96" t="s">
        <v>86</v>
      </c>
      <c r="Y61" s="97" t="s">
        <v>972</v>
      </c>
      <c r="Z61" s="81"/>
      <c r="AA61" s="98"/>
      <c r="AB61" s="96">
        <v>0.51091600000000004</v>
      </c>
      <c r="AC61" s="96" t="s">
        <v>557</v>
      </c>
      <c r="AD61" s="97" t="s">
        <v>563</v>
      </c>
      <c r="AE61" s="81"/>
      <c r="AF61" s="81"/>
      <c r="AG61" s="81"/>
      <c r="AH61" s="81"/>
      <c r="AI61" s="81"/>
    </row>
    <row r="62" spans="3:35" x14ac:dyDescent="0.25">
      <c r="C62" s="81"/>
      <c r="D62" s="81"/>
      <c r="E62" s="81"/>
      <c r="F62" s="81"/>
      <c r="G62" s="81"/>
      <c r="H62" s="81"/>
      <c r="I62" s="81"/>
      <c r="J62" s="81"/>
      <c r="K62" s="81"/>
      <c r="L62" s="81"/>
      <c r="M62" s="81"/>
      <c r="N62" s="81"/>
      <c r="O62" s="81"/>
      <c r="P62" s="81"/>
      <c r="Q62" s="81"/>
      <c r="R62" s="81"/>
      <c r="S62" s="81"/>
      <c r="T62" s="81"/>
      <c r="U62" s="81"/>
      <c r="V62" s="98"/>
      <c r="W62" s="108">
        <v>3.0253999999999999E-5</v>
      </c>
      <c r="X62" s="96" t="s">
        <v>86</v>
      </c>
      <c r="Y62" s="97" t="s">
        <v>411</v>
      </c>
      <c r="Z62" s="81"/>
      <c r="AA62" s="98"/>
      <c r="AB62" s="108">
        <v>7.7251999999999996E-4</v>
      </c>
      <c r="AC62" s="96" t="s">
        <v>86</v>
      </c>
      <c r="AD62" s="97" t="s">
        <v>373</v>
      </c>
      <c r="AE62" s="81"/>
      <c r="AF62" s="81"/>
      <c r="AG62" s="81"/>
      <c r="AH62" s="81"/>
      <c r="AI62" s="81"/>
    </row>
    <row r="63" spans="3:35" x14ac:dyDescent="0.25">
      <c r="C63" s="81"/>
      <c r="D63" s="81"/>
      <c r="E63" s="81"/>
      <c r="F63" s="81"/>
      <c r="G63" s="81"/>
      <c r="H63" s="81" t="s">
        <v>1010</v>
      </c>
      <c r="I63" s="81"/>
      <c r="J63" s="75">
        <f>H24*M26*R25*SUM(W26:W27)*AB26*AG26</f>
        <v>13.647048759290996</v>
      </c>
      <c r="K63" s="81"/>
      <c r="L63" s="81"/>
      <c r="M63" s="81"/>
      <c r="N63" s="81"/>
      <c r="O63" s="81"/>
      <c r="P63" s="81"/>
      <c r="Q63" s="81"/>
      <c r="R63" s="81"/>
      <c r="S63" s="81"/>
      <c r="T63" s="81"/>
      <c r="U63" s="81"/>
      <c r="V63" s="98"/>
      <c r="W63" s="108">
        <v>6.0507999999999997E-6</v>
      </c>
      <c r="X63" s="96" t="s">
        <v>86</v>
      </c>
      <c r="Y63" s="97" t="s">
        <v>413</v>
      </c>
      <c r="Z63" s="81"/>
      <c r="AA63" s="98"/>
      <c r="AB63" s="108">
        <v>1.1861E-4</v>
      </c>
      <c r="AC63" s="96" t="s">
        <v>86</v>
      </c>
      <c r="AD63" s="97" t="s">
        <v>810</v>
      </c>
      <c r="AE63" s="81"/>
      <c r="AF63" s="81"/>
      <c r="AG63" s="81"/>
      <c r="AH63" s="81"/>
      <c r="AI63" s="81"/>
    </row>
    <row r="64" spans="3:35" ht="15.75" thickBot="1" x14ac:dyDescent="0.3">
      <c r="C64" s="81"/>
      <c r="D64" s="81"/>
      <c r="E64" s="81"/>
      <c r="F64" s="81"/>
      <c r="G64" s="81"/>
      <c r="H64" s="81"/>
      <c r="I64" s="81"/>
      <c r="J64" s="81"/>
      <c r="K64" s="81"/>
      <c r="L64" s="81"/>
      <c r="M64" s="81"/>
      <c r="N64" s="81"/>
      <c r="O64" s="81"/>
      <c r="P64" s="81"/>
      <c r="Q64" s="81"/>
      <c r="R64" s="81"/>
      <c r="S64" s="81"/>
      <c r="T64" s="81"/>
      <c r="U64" s="81"/>
      <c r="V64" s="109"/>
      <c r="W64" s="106"/>
      <c r="X64" s="106"/>
      <c r="Y64" s="107"/>
      <c r="Z64" s="81"/>
      <c r="AA64" s="98"/>
      <c r="AB64" s="108">
        <v>2.6626999999999998E-4</v>
      </c>
      <c r="AC64" s="96" t="s">
        <v>86</v>
      </c>
      <c r="AD64" s="97" t="s">
        <v>813</v>
      </c>
      <c r="AE64" s="81"/>
      <c r="AF64" s="81"/>
      <c r="AG64" s="81"/>
      <c r="AH64" s="81"/>
      <c r="AI64" s="81"/>
    </row>
    <row r="65" spans="1:41" x14ac:dyDescent="0.25">
      <c r="C65" s="81"/>
      <c r="D65" s="81"/>
      <c r="E65" s="81"/>
      <c r="F65" s="81"/>
      <c r="G65" s="81"/>
      <c r="H65" s="81"/>
      <c r="I65" s="81"/>
      <c r="J65" s="81"/>
      <c r="K65" s="81"/>
      <c r="L65" s="81"/>
      <c r="M65" s="81"/>
      <c r="N65" s="81"/>
      <c r="O65" s="81"/>
      <c r="P65" s="81"/>
      <c r="Q65" s="81"/>
      <c r="R65" s="81"/>
      <c r="S65" s="81"/>
      <c r="T65" s="81"/>
      <c r="U65" s="81"/>
      <c r="V65" s="81"/>
      <c r="W65" s="81"/>
      <c r="X65" s="81"/>
      <c r="Y65" s="81"/>
      <c r="Z65" s="81"/>
      <c r="AA65" s="98"/>
      <c r="AB65" s="108">
        <v>4.8488000000000001E-6</v>
      </c>
      <c r="AC65" s="96" t="s">
        <v>86</v>
      </c>
      <c r="AD65" s="97" t="s">
        <v>406</v>
      </c>
      <c r="AE65" s="81"/>
      <c r="AF65" s="81"/>
      <c r="AG65" s="81"/>
      <c r="AH65" s="81"/>
      <c r="AI65" s="81"/>
    </row>
    <row r="66" spans="1:41" x14ac:dyDescent="0.25">
      <c r="C66" s="81"/>
      <c r="D66" s="81"/>
      <c r="E66" s="81"/>
      <c r="F66" s="81"/>
      <c r="G66" s="81"/>
      <c r="H66" s="81"/>
      <c r="I66" s="81"/>
      <c r="J66" s="81"/>
      <c r="K66" s="81"/>
      <c r="L66" s="81"/>
      <c r="M66" s="81"/>
      <c r="N66" s="81"/>
      <c r="O66" s="81"/>
      <c r="P66" s="81"/>
      <c r="Q66" s="81"/>
      <c r="R66" s="81"/>
      <c r="S66" s="81"/>
      <c r="T66" s="81"/>
      <c r="U66" s="81"/>
      <c r="V66" s="81"/>
      <c r="W66" s="81" t="s">
        <v>1010</v>
      </c>
      <c r="X66" s="81"/>
      <c r="Y66" s="75">
        <f>W24*AB26*AG26</f>
        <v>7.9068367999999998</v>
      </c>
      <c r="Z66" s="81"/>
      <c r="AA66" s="98"/>
      <c r="AB66" s="108">
        <v>7.7251999999999996E-4</v>
      </c>
      <c r="AC66" s="96" t="s">
        <v>86</v>
      </c>
      <c r="AD66" s="97" t="s">
        <v>411</v>
      </c>
      <c r="AE66" s="81"/>
      <c r="AF66" s="81"/>
      <c r="AG66" s="81"/>
      <c r="AH66" s="81"/>
      <c r="AI66" s="81"/>
    </row>
    <row r="67" spans="1:41" x14ac:dyDescent="0.25">
      <c r="C67" s="81"/>
      <c r="D67" s="81"/>
      <c r="E67" s="81"/>
      <c r="F67" s="81"/>
      <c r="G67" s="81"/>
      <c r="H67" s="81"/>
      <c r="I67" s="81"/>
      <c r="J67" s="81"/>
      <c r="K67" s="81"/>
      <c r="L67" s="81"/>
      <c r="M67" s="81"/>
      <c r="N67" s="81"/>
      <c r="O67" s="81"/>
      <c r="P67" s="81"/>
      <c r="Q67" s="81"/>
      <c r="R67" s="81"/>
      <c r="S67" s="81"/>
      <c r="T67" s="81"/>
      <c r="U67" s="81"/>
      <c r="V67" s="81"/>
      <c r="W67" s="81"/>
      <c r="X67" s="81"/>
      <c r="Y67" s="81"/>
      <c r="Z67" s="81"/>
      <c r="AA67" s="98"/>
      <c r="AB67" s="108">
        <v>2.4762999999999999E-4</v>
      </c>
      <c r="AC67" s="96" t="s">
        <v>86</v>
      </c>
      <c r="AD67" s="97" t="s">
        <v>816</v>
      </c>
      <c r="AE67" s="81"/>
      <c r="AF67" s="81"/>
      <c r="AG67" s="81"/>
      <c r="AH67" s="81"/>
      <c r="AI67" s="81"/>
    </row>
    <row r="68" spans="1:41" x14ac:dyDescent="0.25">
      <c r="C68" s="81"/>
      <c r="D68" s="81"/>
      <c r="E68" s="81"/>
      <c r="F68" s="81"/>
      <c r="G68" s="81"/>
      <c r="H68" s="81"/>
      <c r="I68" s="81"/>
      <c r="J68" s="81"/>
      <c r="K68" s="81"/>
      <c r="L68" s="81"/>
      <c r="M68" s="81"/>
      <c r="N68" s="81"/>
      <c r="O68" s="81"/>
      <c r="P68" s="81"/>
      <c r="Q68" s="81"/>
      <c r="R68" s="81"/>
      <c r="S68" s="81"/>
      <c r="T68" s="81"/>
      <c r="U68" s="81"/>
      <c r="V68" s="81"/>
      <c r="W68" s="81"/>
      <c r="X68" s="81"/>
      <c r="Y68" s="81"/>
      <c r="Z68" s="81"/>
      <c r="AA68" s="98"/>
      <c r="AB68" s="108">
        <v>5.0000000000000002E-5</v>
      </c>
      <c r="AC68" s="96" t="s">
        <v>86</v>
      </c>
      <c r="AD68" s="97" t="s">
        <v>414</v>
      </c>
      <c r="AE68" s="81"/>
      <c r="AF68" s="81"/>
      <c r="AG68" s="81"/>
      <c r="AH68" s="81"/>
      <c r="AI68" s="81"/>
    </row>
    <row r="69" spans="1:41" x14ac:dyDescent="0.25">
      <c r="C69" s="81"/>
      <c r="D69" s="81"/>
      <c r="E69" s="81"/>
      <c r="F69" s="81"/>
      <c r="G69" s="81"/>
      <c r="H69" s="81"/>
      <c r="I69" s="81"/>
      <c r="J69" s="81"/>
      <c r="K69" s="81"/>
      <c r="L69" s="81"/>
      <c r="M69" s="81"/>
      <c r="N69" s="81"/>
      <c r="O69" s="81"/>
      <c r="P69" s="81"/>
      <c r="Q69" s="81"/>
      <c r="R69" s="81"/>
      <c r="S69" s="81"/>
      <c r="T69" s="81"/>
      <c r="U69" s="81"/>
      <c r="V69" s="81"/>
      <c r="W69" s="81"/>
      <c r="X69" s="81"/>
      <c r="Y69" s="81"/>
      <c r="Z69" s="81"/>
      <c r="AA69" s="98"/>
      <c r="AB69" s="96">
        <v>0.19353999999999999</v>
      </c>
      <c r="AC69" s="96" t="s">
        <v>86</v>
      </c>
      <c r="AD69" s="97" t="s">
        <v>445</v>
      </c>
      <c r="AE69" s="81"/>
      <c r="AF69" s="81"/>
      <c r="AG69" s="81"/>
      <c r="AH69" s="81"/>
      <c r="AI69" s="81"/>
    </row>
    <row r="70" spans="1:41" x14ac:dyDescent="0.25">
      <c r="C70" s="81"/>
      <c r="D70" s="81"/>
      <c r="E70" s="81"/>
      <c r="F70" s="81"/>
      <c r="G70" s="81"/>
      <c r="H70" s="81"/>
      <c r="I70" s="81"/>
      <c r="J70" s="81"/>
      <c r="K70" s="81"/>
      <c r="L70" s="81"/>
      <c r="M70" s="81"/>
      <c r="N70" s="81"/>
      <c r="O70" s="81"/>
      <c r="P70" s="81"/>
      <c r="Q70" s="81"/>
      <c r="R70" s="81"/>
      <c r="S70" s="81"/>
      <c r="T70" s="81"/>
      <c r="U70" s="81"/>
      <c r="V70" s="81"/>
      <c r="W70" s="81"/>
      <c r="X70" s="81"/>
      <c r="Y70" s="81"/>
      <c r="Z70" s="81"/>
      <c r="AA70" s="98"/>
      <c r="AB70" s="96">
        <v>2.6627E-3</v>
      </c>
      <c r="AC70" s="96" t="s">
        <v>86</v>
      </c>
      <c r="AD70" s="97" t="s">
        <v>821</v>
      </c>
      <c r="AE70" s="81"/>
      <c r="AF70" s="81"/>
      <c r="AG70" s="81"/>
      <c r="AH70" s="81"/>
      <c r="AI70" s="81"/>
    </row>
    <row r="71" spans="1:41" ht="15.75" thickBot="1" x14ac:dyDescent="0.3">
      <c r="C71" s="81"/>
      <c r="D71" s="81"/>
      <c r="E71" s="81"/>
      <c r="F71" s="81"/>
      <c r="G71" s="81"/>
      <c r="H71" s="81"/>
      <c r="I71" s="81"/>
      <c r="J71" s="81"/>
      <c r="K71" s="81"/>
      <c r="L71" s="81"/>
      <c r="M71" s="81"/>
      <c r="N71" s="81"/>
      <c r="O71" s="81"/>
      <c r="P71" s="81"/>
      <c r="Q71" s="81"/>
      <c r="R71" s="81"/>
      <c r="S71" s="81"/>
      <c r="T71" s="81"/>
      <c r="U71" s="81"/>
      <c r="V71" s="81"/>
      <c r="W71" s="81"/>
      <c r="X71" s="81"/>
      <c r="Y71" s="81"/>
      <c r="Z71" s="81"/>
      <c r="AA71" s="109"/>
      <c r="AB71" s="106"/>
      <c r="AC71" s="106"/>
      <c r="AD71" s="107"/>
      <c r="AE71" s="81"/>
      <c r="AF71" s="81"/>
      <c r="AG71" s="81"/>
      <c r="AH71" s="81"/>
      <c r="AI71" s="81"/>
    </row>
    <row r="72" spans="1:41" x14ac:dyDescent="0.25">
      <c r="A72" s="85"/>
      <c r="B72" s="85"/>
      <c r="C72" s="85"/>
      <c r="D72" s="85"/>
      <c r="E72" s="89"/>
      <c r="F72" s="89"/>
      <c r="G72" s="85"/>
      <c r="H72" s="85"/>
      <c r="I72" s="85"/>
      <c r="J72" s="89"/>
      <c r="K72" s="89"/>
      <c r="L72" s="85"/>
      <c r="M72" s="85"/>
      <c r="N72" s="85"/>
      <c r="O72" s="89"/>
      <c r="P72" s="89"/>
      <c r="Q72" s="85"/>
      <c r="R72" s="85"/>
      <c r="S72" s="85"/>
      <c r="T72" s="89"/>
      <c r="U72" s="89"/>
      <c r="V72" s="85"/>
      <c r="W72" s="85"/>
      <c r="X72" s="85"/>
      <c r="Y72" s="89"/>
      <c r="Z72" s="89"/>
      <c r="AA72" s="85"/>
      <c r="AB72" s="85"/>
      <c r="AC72" s="85"/>
      <c r="AD72" s="89"/>
      <c r="AE72" s="89"/>
      <c r="AF72" s="85"/>
      <c r="AG72" s="85"/>
      <c r="AH72" s="85"/>
      <c r="AI72" s="89"/>
      <c r="AJ72" s="85"/>
      <c r="AK72" s="85"/>
      <c r="AL72" s="85"/>
      <c r="AM72" s="85"/>
    </row>
    <row r="73" spans="1:41" x14ac:dyDescent="0.25">
      <c r="A73" s="85"/>
      <c r="B73" s="85"/>
      <c r="C73" s="85"/>
      <c r="D73" s="85"/>
      <c r="E73" s="89"/>
      <c r="F73" s="89"/>
      <c r="G73" s="85"/>
      <c r="H73" s="85"/>
      <c r="I73" s="85"/>
      <c r="J73" s="89"/>
      <c r="K73" s="89"/>
      <c r="L73" s="85"/>
      <c r="M73" s="85"/>
      <c r="N73" s="85"/>
      <c r="O73" s="89"/>
      <c r="P73" s="89"/>
      <c r="Q73" s="85"/>
      <c r="R73" s="85"/>
      <c r="S73" s="85"/>
      <c r="T73" s="89"/>
      <c r="U73" s="89"/>
      <c r="V73" s="85"/>
      <c r="W73" s="85"/>
      <c r="X73" s="85"/>
      <c r="Y73" s="89"/>
      <c r="Z73" s="89"/>
      <c r="AA73" s="85"/>
      <c r="AB73" s="96" t="s">
        <v>1010</v>
      </c>
      <c r="AC73" s="85"/>
      <c r="AD73" s="85">
        <f>AB24*AG26</f>
        <v>28.198875630000035</v>
      </c>
      <c r="AE73" s="89"/>
      <c r="AF73" s="85"/>
      <c r="AG73" s="85"/>
      <c r="AH73" s="85"/>
      <c r="AI73" s="89"/>
      <c r="AJ73" s="85"/>
      <c r="AK73" s="85"/>
      <c r="AL73" s="85"/>
      <c r="AM73" s="85"/>
    </row>
    <row r="74" spans="1:41" x14ac:dyDescent="0.25">
      <c r="A74" s="85"/>
      <c r="B74" s="85"/>
      <c r="C74" s="85"/>
      <c r="D74" s="85"/>
      <c r="E74" s="89"/>
      <c r="F74" s="89"/>
      <c r="G74" s="85"/>
      <c r="H74" s="85"/>
      <c r="I74" s="85"/>
      <c r="J74" s="89"/>
      <c r="K74" s="89"/>
      <c r="L74" s="85"/>
      <c r="M74" s="85"/>
      <c r="N74" s="85"/>
      <c r="O74" s="89"/>
      <c r="P74" s="89"/>
      <c r="Q74" s="85"/>
      <c r="R74" s="85"/>
      <c r="S74" s="85"/>
      <c r="T74" s="89"/>
      <c r="U74" s="89"/>
      <c r="V74" s="85"/>
      <c r="W74" s="85"/>
      <c r="X74" s="85"/>
      <c r="Y74" s="89"/>
      <c r="Z74" s="89"/>
      <c r="AA74" s="85"/>
      <c r="AB74" s="85"/>
      <c r="AC74" s="85"/>
      <c r="AD74" s="89"/>
      <c r="AE74" s="89"/>
      <c r="AF74" s="85"/>
      <c r="AG74" s="85"/>
      <c r="AH74" s="85"/>
      <c r="AI74" s="89"/>
      <c r="AJ74" s="85"/>
      <c r="AK74" s="85"/>
      <c r="AL74" s="85"/>
      <c r="AM74" s="85"/>
    </row>
    <row r="75" spans="1:41" s="113" customFormat="1" x14ac:dyDescent="0.25">
      <c r="E75" s="114"/>
      <c r="F75" s="114"/>
      <c r="J75" s="114"/>
      <c r="K75" s="114"/>
      <c r="O75" s="114"/>
      <c r="P75" s="114"/>
      <c r="T75" s="114"/>
      <c r="U75" s="114"/>
      <c r="Y75" s="114"/>
      <c r="Z75" s="114"/>
      <c r="AD75" s="114"/>
      <c r="AE75" s="114"/>
      <c r="AI75" s="114"/>
    </row>
    <row r="78" spans="1:41" ht="15.75" thickBot="1" x14ac:dyDescent="0.3"/>
    <row r="79" spans="1:41" x14ac:dyDescent="0.25">
      <c r="AM79" s="115"/>
      <c r="AN79" s="116"/>
      <c r="AO79" s="117"/>
    </row>
    <row r="80" spans="1:41" x14ac:dyDescent="0.25">
      <c r="AM80" s="84" t="s">
        <v>1010</v>
      </c>
      <c r="AN80" s="85">
        <f>SUM(J63+T38+Y66+AD73+AI56)</f>
        <v>76.207419537672479</v>
      </c>
      <c r="AO80" s="110" t="s">
        <v>1012</v>
      </c>
    </row>
    <row r="81" spans="39:51" x14ac:dyDescent="0.25">
      <c r="AM81" s="84" t="s">
        <v>1011</v>
      </c>
      <c r="AN81" s="85">
        <f>O46</f>
        <v>120.77034300257526</v>
      </c>
      <c r="AO81" s="110" t="s">
        <v>1012</v>
      </c>
    </row>
    <row r="82" spans="39:51" x14ac:dyDescent="0.25">
      <c r="AM82" s="84"/>
      <c r="AN82" s="85"/>
      <c r="AO82" s="110"/>
    </row>
    <row r="83" spans="39:51" x14ac:dyDescent="0.25">
      <c r="AM83" s="118" t="s">
        <v>1013</v>
      </c>
      <c r="AN83" s="85"/>
      <c r="AO83" s="110"/>
    </row>
    <row r="84" spans="39:51" x14ac:dyDescent="0.25">
      <c r="AM84" s="119" t="s">
        <v>123</v>
      </c>
      <c r="AN84" s="85">
        <f t="shared" ref="AN84:AN92" si="7">$AN$80*($AL$3*AN16+$AL$4*AO16+$AL$5*AP16+$AL$6*AQ16+$AL$7*AR16+$AL$8*AS16+$AL$9*AT16)</f>
        <v>5.5200567963583929</v>
      </c>
      <c r="AO84" s="110" t="s">
        <v>92</v>
      </c>
    </row>
    <row r="85" spans="39:51" x14ac:dyDescent="0.25">
      <c r="AM85" s="119" t="s">
        <v>126</v>
      </c>
      <c r="AN85" s="85">
        <f t="shared" si="7"/>
        <v>626.86529726699735</v>
      </c>
      <c r="AO85" s="110" t="s">
        <v>92</v>
      </c>
    </row>
    <row r="86" spans="39:51" ht="33" x14ac:dyDescent="0.25">
      <c r="AM86" s="119" t="s">
        <v>128</v>
      </c>
      <c r="AN86" s="85">
        <f t="shared" si="7"/>
        <v>4.2986345094238945E-2</v>
      </c>
      <c r="AO86" s="110" t="s">
        <v>92</v>
      </c>
      <c r="AV86" s="120"/>
      <c r="AW86" s="121" t="s">
        <v>1016</v>
      </c>
      <c r="AX86" s="121">
        <f>SUM(AN84:AN91)+SUM(AN95:AN102)+E12+J12+O12+T12+Y12+AD12+AI12</f>
        <v>13189.551351210957</v>
      </c>
      <c r="AY86" s="122" t="s">
        <v>92</v>
      </c>
    </row>
    <row r="87" spans="39:51" ht="33" x14ac:dyDescent="0.25">
      <c r="AM87" s="119" t="s">
        <v>130</v>
      </c>
      <c r="AN87" s="85">
        <f t="shared" si="7"/>
        <v>31.796351606890656</v>
      </c>
      <c r="AO87" s="110" t="s">
        <v>92</v>
      </c>
      <c r="AV87" s="120"/>
      <c r="AW87" s="121" t="s">
        <v>1017</v>
      </c>
      <c r="AX87" s="121">
        <f>AN92+AN103+E22+J22+O22+T22+Y22+AD22+AI22</f>
        <v>778.79840417891819</v>
      </c>
      <c r="AY87" s="123" t="s">
        <v>1018</v>
      </c>
    </row>
    <row r="88" spans="39:51" x14ac:dyDescent="0.25">
      <c r="AM88" s="119" t="s">
        <v>132</v>
      </c>
      <c r="AN88" s="85">
        <f t="shared" si="7"/>
        <v>1.3897681255814766E-3</v>
      </c>
      <c r="AO88" s="110" t="s">
        <v>92</v>
      </c>
    </row>
    <row r="89" spans="39:51" x14ac:dyDescent="0.25">
      <c r="AM89" s="119" t="s">
        <v>134</v>
      </c>
      <c r="AN89" s="85">
        <f t="shared" si="7"/>
        <v>1.2370183183378492E-3</v>
      </c>
      <c r="AO89" s="110" t="s">
        <v>92</v>
      </c>
    </row>
    <row r="90" spans="39:51" x14ac:dyDescent="0.25">
      <c r="AM90" s="119" t="s">
        <v>136</v>
      </c>
      <c r="AN90" s="85">
        <f t="shared" si="7"/>
        <v>66.270509453307383</v>
      </c>
      <c r="AO90" s="110" t="s">
        <v>92</v>
      </c>
    </row>
    <row r="91" spans="39:51" x14ac:dyDescent="0.25">
      <c r="AM91" s="119" t="s">
        <v>138</v>
      </c>
      <c r="AN91" s="85">
        <f t="shared" si="7"/>
        <v>1.7412607608780399</v>
      </c>
      <c r="AO91" s="110" t="s">
        <v>92</v>
      </c>
    </row>
    <row r="92" spans="39:51" x14ac:dyDescent="0.25">
      <c r="AM92" s="119" t="s">
        <v>146</v>
      </c>
      <c r="AN92" s="85">
        <f t="shared" si="7"/>
        <v>52.083290195095607</v>
      </c>
      <c r="AO92" s="110" t="s">
        <v>1015</v>
      </c>
    </row>
    <row r="93" spans="39:51" x14ac:dyDescent="0.25">
      <c r="AM93" s="84"/>
      <c r="AN93" s="85"/>
      <c r="AO93" s="110"/>
    </row>
    <row r="94" spans="39:51" x14ac:dyDescent="0.25">
      <c r="AM94" s="118" t="s">
        <v>1014</v>
      </c>
      <c r="AN94" s="85"/>
      <c r="AO94" s="110"/>
    </row>
    <row r="95" spans="39:51" x14ac:dyDescent="0.25">
      <c r="AM95" s="119" t="s">
        <v>123</v>
      </c>
      <c r="AN95" s="85">
        <f t="shared" ref="AN95:AN103" si="8">$AN$81*($AL$3*AN28+$AL$4*AO28+$AL$5*AP28+$AL$6*AQ28+$AL$7*AR28+$AL$8*AS28+$AL$9*AT28)</f>
        <v>8.4993277366305389</v>
      </c>
      <c r="AO95" s="110" t="s">
        <v>92</v>
      </c>
    </row>
    <row r="96" spans="39:51" x14ac:dyDescent="0.25">
      <c r="AM96" s="119" t="s">
        <v>126</v>
      </c>
      <c r="AN96" s="85">
        <f t="shared" si="8"/>
        <v>971.59774907948849</v>
      </c>
      <c r="AO96" s="110" t="s">
        <v>92</v>
      </c>
    </row>
    <row r="97" spans="39:41" x14ac:dyDescent="0.25">
      <c r="AM97" s="119" t="s">
        <v>128</v>
      </c>
      <c r="AN97" s="85">
        <f t="shared" si="8"/>
        <v>6.9017229111979203E-2</v>
      </c>
      <c r="AO97" s="110" t="s">
        <v>92</v>
      </c>
    </row>
    <row r="98" spans="39:41" x14ac:dyDescent="0.25">
      <c r="AM98" s="119" t="s">
        <v>130</v>
      </c>
      <c r="AN98" s="85">
        <f t="shared" si="8"/>
        <v>55.23386658432576</v>
      </c>
      <c r="AO98" s="110" t="s">
        <v>92</v>
      </c>
    </row>
    <row r="99" spans="39:41" x14ac:dyDescent="0.25">
      <c r="AM99" s="119" t="s">
        <v>132</v>
      </c>
      <c r="AN99" s="85">
        <f t="shared" si="8"/>
        <v>2.1577786604965094E-3</v>
      </c>
      <c r="AO99" s="110" t="s">
        <v>92</v>
      </c>
    </row>
    <row r="100" spans="39:41" x14ac:dyDescent="0.25">
      <c r="AM100" s="119" t="s">
        <v>134</v>
      </c>
      <c r="AN100" s="85">
        <f t="shared" si="8"/>
        <v>1.9581434508750845E-3</v>
      </c>
      <c r="AO100" s="110" t="s">
        <v>92</v>
      </c>
    </row>
    <row r="101" spans="39:41" x14ac:dyDescent="0.25">
      <c r="AM101" s="119" t="s">
        <v>136</v>
      </c>
      <c r="AN101" s="85">
        <f t="shared" si="8"/>
        <v>114.12005549902034</v>
      </c>
      <c r="AO101" s="110" t="s">
        <v>92</v>
      </c>
    </row>
    <row r="102" spans="39:41" x14ac:dyDescent="0.25">
      <c r="AM102" s="119" t="s">
        <v>138</v>
      </c>
      <c r="AN102" s="85">
        <f t="shared" si="8"/>
        <v>2.1150254342448651</v>
      </c>
      <c r="AO102" s="110" t="s">
        <v>92</v>
      </c>
    </row>
    <row r="103" spans="39:41" x14ac:dyDescent="0.25">
      <c r="AM103" s="119" t="s">
        <v>146</v>
      </c>
      <c r="AN103" s="85">
        <f t="shared" si="8"/>
        <v>80.73309192024125</v>
      </c>
      <c r="AO103" s="110" t="s">
        <v>1015</v>
      </c>
    </row>
    <row r="104" spans="39:41" ht="15.75" thickBot="1" x14ac:dyDescent="0.3">
      <c r="AM104" s="87"/>
      <c r="AN104" s="88"/>
      <c r="AO104" s="90"/>
    </row>
  </sheetData>
  <mergeCells count="8">
    <mergeCell ref="AK2:AL2"/>
    <mergeCell ref="V2:Y5"/>
    <mergeCell ref="AA2:AD5"/>
    <mergeCell ref="AF2:AI5"/>
    <mergeCell ref="B2:E5"/>
    <mergeCell ref="G2:J5"/>
    <mergeCell ref="L2:O5"/>
    <mergeCell ref="Q2:T5"/>
  </mergeCells>
  <conditionalFormatting sqref="AL9">
    <cfRule type="dataBar" priority="16">
      <dataBar>
        <cfvo type="min"/>
        <cfvo type="max"/>
        <color rgb="FFD6007B"/>
      </dataBar>
      <extLst>
        <ext xmlns:x14="http://schemas.microsoft.com/office/spreadsheetml/2009/9/main" uri="{B025F937-C7B1-47D3-B67F-A62EFF666E3E}">
          <x14:id>{BB7B9806-0086-40D8-A498-13021E7B138D}</x14:id>
        </ext>
      </extLst>
    </cfRule>
  </conditionalFormatting>
  <conditionalFormatting sqref="AL9">
    <cfRule type="dataBar" priority="15">
      <dataBar>
        <cfvo type="min"/>
        <cfvo type="max"/>
        <color rgb="FFD6007B"/>
      </dataBar>
      <extLst>
        <ext xmlns:x14="http://schemas.microsoft.com/office/spreadsheetml/2009/9/main" uri="{B025F937-C7B1-47D3-B67F-A62EFF666E3E}">
          <x14:id>{FEFE2C91-56C2-4B0B-A60F-65B70B0C2F56}</x14:id>
        </ext>
      </extLst>
    </cfRule>
  </conditionalFormatting>
  <conditionalFormatting sqref="AL9">
    <cfRule type="dataBar" priority="14">
      <dataBar>
        <cfvo type="min"/>
        <cfvo type="max"/>
        <color rgb="FFD6007B"/>
      </dataBar>
      <extLst>
        <ext xmlns:x14="http://schemas.microsoft.com/office/spreadsheetml/2009/9/main" uri="{B025F937-C7B1-47D3-B67F-A62EFF666E3E}">
          <x14:id>{6396D158-F397-4522-9D87-A49F5F638615}</x14:id>
        </ext>
      </extLst>
    </cfRule>
  </conditionalFormatting>
  <conditionalFormatting sqref="AL3:AL11">
    <cfRule type="dataBar" priority="13">
      <dataBar>
        <cfvo type="min"/>
        <cfvo type="max"/>
        <color rgb="FFD6007B"/>
      </dataBar>
      <extLst>
        <ext xmlns:x14="http://schemas.microsoft.com/office/spreadsheetml/2009/9/main" uri="{B025F937-C7B1-47D3-B67F-A62EFF666E3E}">
          <x14:id>{178608A9-9FD5-4C7F-9DAA-C23B65640614}</x14:id>
        </ext>
      </extLst>
    </cfRule>
  </conditionalFormatting>
  <conditionalFormatting sqref="AL3:AL10">
    <cfRule type="dataBar" priority="17">
      <dataBar>
        <cfvo type="min"/>
        <cfvo type="max"/>
        <color rgb="FFD6007B"/>
      </dataBar>
      <extLst>
        <ext xmlns:x14="http://schemas.microsoft.com/office/spreadsheetml/2009/9/main" uri="{B025F937-C7B1-47D3-B67F-A62EFF666E3E}">
          <x14:id>{70D294A6-316D-4161-8510-EF24686FBF74}</x14:id>
        </ext>
      </extLst>
    </cfRule>
  </conditionalFormatting>
  <conditionalFormatting sqref="AL11">
    <cfRule type="dataBar" priority="12">
      <dataBar>
        <cfvo type="min"/>
        <cfvo type="max"/>
        <color rgb="FFD6007B"/>
      </dataBar>
      <extLst>
        <ext xmlns:x14="http://schemas.microsoft.com/office/spreadsheetml/2009/9/main" uri="{B025F937-C7B1-47D3-B67F-A62EFF666E3E}">
          <x14:id>{AC47D4D6-D7E9-4E00-B8CB-6617A3F4FB4F}</x14:id>
        </ext>
      </extLst>
    </cfRule>
  </conditionalFormatting>
  <conditionalFormatting sqref="AL11">
    <cfRule type="dataBar" priority="11">
      <dataBar>
        <cfvo type="min"/>
        <cfvo type="max"/>
        <color rgb="FFD6007B"/>
      </dataBar>
      <extLst>
        <ext xmlns:x14="http://schemas.microsoft.com/office/spreadsheetml/2009/9/main" uri="{B025F937-C7B1-47D3-B67F-A62EFF666E3E}">
          <x14:id>{1080553D-48C2-4DB9-B1B7-B7C89686B207}</x14:id>
        </ext>
      </extLst>
    </cfRule>
  </conditionalFormatting>
  <conditionalFormatting sqref="AL11">
    <cfRule type="dataBar" priority="10">
      <dataBar>
        <cfvo type="min"/>
        <cfvo type="max"/>
        <color rgb="FFD6007B"/>
      </dataBar>
      <extLst>
        <ext xmlns:x14="http://schemas.microsoft.com/office/spreadsheetml/2009/9/main" uri="{B025F937-C7B1-47D3-B67F-A62EFF666E3E}">
          <x14:id>{05E1A1FE-7ADC-4012-AC28-0A975B8F4E15}</x14:id>
        </ext>
      </extLst>
    </cfRule>
  </conditionalFormatting>
  <conditionalFormatting sqref="E13:E20 J13:J20 O13:O20 T13:T20 Y13:Y20 AD13:AD20 AI13:AI20">
    <cfRule type="colorScale" priority="5">
      <colorScale>
        <cfvo type="min"/>
        <cfvo type="percentile" val="50"/>
        <cfvo type="max"/>
        <color rgb="FF63BE7B"/>
        <color rgb="FFFFEB84"/>
        <color rgb="FFF8696B"/>
      </colorScale>
    </cfRule>
  </conditionalFormatting>
  <conditionalFormatting sqref="E22 J22 O22 T22 Y22 AD22 AI22">
    <cfRule type="iconSet" priority="4">
      <iconSet iconSet="4RedToBlack">
        <cfvo type="percent" val="0"/>
        <cfvo type="percent" val="25"/>
        <cfvo type="percent" val="50"/>
        <cfvo type="percent" val="75"/>
      </iconSet>
    </cfRule>
  </conditionalFormatting>
  <conditionalFormatting sqref="E12 J12 O12 T12 Y12 AD12 AI12">
    <cfRule type="iconSet" priority="3">
      <iconSet iconSet="4RedToBlack">
        <cfvo type="percent" val="0"/>
        <cfvo type="percent" val="25"/>
        <cfvo type="percent" val="50"/>
        <cfvo type="percent" val="75"/>
      </iconSet>
    </cfRule>
  </conditionalFormatting>
  <conditionalFormatting sqref="J63 T38 Y66 AD73 AI56">
    <cfRule type="iconSet" priority="2">
      <iconSet iconSet="4RedToBlack">
        <cfvo type="percent" val="0"/>
        <cfvo type="percent" val="25"/>
        <cfvo type="percent" val="50"/>
        <cfvo type="percent" val="75"/>
      </iconSet>
    </cfRule>
  </conditionalFormatting>
  <conditionalFormatting sqref="O46">
    <cfRule type="iconSet" priority="1">
      <iconSet iconSet="4RedToBlack">
        <cfvo type="percent" val="0"/>
        <cfvo type="percent" val="25"/>
        <cfvo type="percent" val="50"/>
        <cfvo type="percent" val="75"/>
      </iconSe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BB7B9806-0086-40D8-A498-13021E7B138D}">
            <x14:dataBar minLength="0" maxLength="100" border="1" negativeBarBorderColorSameAsPositive="0">
              <x14:cfvo type="autoMin"/>
              <x14:cfvo type="autoMax"/>
              <x14:borderColor rgb="FFD6007B"/>
              <x14:negativeFillColor rgb="FFFF0000"/>
              <x14:negativeBorderColor rgb="FFFF0000"/>
              <x14:axisColor rgb="FF000000"/>
            </x14:dataBar>
          </x14:cfRule>
          <xm:sqref>AL9</xm:sqref>
        </x14:conditionalFormatting>
        <x14:conditionalFormatting xmlns:xm="http://schemas.microsoft.com/office/excel/2006/main">
          <x14:cfRule type="dataBar" id="{FEFE2C91-56C2-4B0B-A60F-65B70B0C2F56}">
            <x14:dataBar minLength="0" maxLength="100" border="1" negativeBarBorderColorSameAsPositive="0">
              <x14:cfvo type="autoMin"/>
              <x14:cfvo type="autoMax"/>
              <x14:borderColor rgb="FFD6007B"/>
              <x14:negativeFillColor rgb="FFFF0000"/>
              <x14:negativeBorderColor rgb="FFFF0000"/>
              <x14:axisColor rgb="FF000000"/>
            </x14:dataBar>
          </x14:cfRule>
          <xm:sqref>AL9</xm:sqref>
        </x14:conditionalFormatting>
        <x14:conditionalFormatting xmlns:xm="http://schemas.microsoft.com/office/excel/2006/main">
          <x14:cfRule type="dataBar" id="{6396D158-F397-4522-9D87-A49F5F638615}">
            <x14:dataBar minLength="0" maxLength="100" border="1" negativeBarBorderColorSameAsPositive="0">
              <x14:cfvo type="autoMin"/>
              <x14:cfvo type="autoMax"/>
              <x14:borderColor rgb="FFD6007B"/>
              <x14:negativeFillColor rgb="FFFF0000"/>
              <x14:negativeBorderColor rgb="FFFF0000"/>
              <x14:axisColor rgb="FF000000"/>
            </x14:dataBar>
          </x14:cfRule>
          <xm:sqref>AL9</xm:sqref>
        </x14:conditionalFormatting>
        <x14:conditionalFormatting xmlns:xm="http://schemas.microsoft.com/office/excel/2006/main">
          <x14:cfRule type="dataBar" id="{178608A9-9FD5-4C7F-9DAA-C23B65640614}">
            <x14:dataBar minLength="0" maxLength="100" border="1" negativeBarBorderColorSameAsPositive="0">
              <x14:cfvo type="autoMin"/>
              <x14:cfvo type="autoMax"/>
              <x14:borderColor rgb="FFD6007B"/>
              <x14:negativeFillColor rgb="FFFF0000"/>
              <x14:negativeBorderColor rgb="FFFF0000"/>
              <x14:axisColor rgb="FF000000"/>
            </x14:dataBar>
          </x14:cfRule>
          <xm:sqref>AL3:AL11</xm:sqref>
        </x14:conditionalFormatting>
        <x14:conditionalFormatting xmlns:xm="http://schemas.microsoft.com/office/excel/2006/main">
          <x14:cfRule type="dataBar" id="{70D294A6-316D-4161-8510-EF24686FBF74}">
            <x14:dataBar minLength="0" maxLength="100" border="1" negativeBarBorderColorSameAsPositive="0">
              <x14:cfvo type="autoMin"/>
              <x14:cfvo type="autoMax"/>
              <x14:borderColor rgb="FFD6007B"/>
              <x14:negativeFillColor rgb="FFFF0000"/>
              <x14:negativeBorderColor rgb="FFFF0000"/>
              <x14:axisColor rgb="FF000000"/>
            </x14:dataBar>
          </x14:cfRule>
          <xm:sqref>AL3:AL10</xm:sqref>
        </x14:conditionalFormatting>
        <x14:conditionalFormatting xmlns:xm="http://schemas.microsoft.com/office/excel/2006/main">
          <x14:cfRule type="dataBar" id="{AC47D4D6-D7E9-4E00-B8CB-6617A3F4FB4F}">
            <x14:dataBar minLength="0" maxLength="100" border="1" negativeBarBorderColorSameAsPositive="0">
              <x14:cfvo type="autoMin"/>
              <x14:cfvo type="autoMax"/>
              <x14:borderColor rgb="FFD6007B"/>
              <x14:negativeFillColor rgb="FFFF0000"/>
              <x14:negativeBorderColor rgb="FFFF0000"/>
              <x14:axisColor rgb="FF000000"/>
            </x14:dataBar>
          </x14:cfRule>
          <xm:sqref>AL11</xm:sqref>
        </x14:conditionalFormatting>
        <x14:conditionalFormatting xmlns:xm="http://schemas.microsoft.com/office/excel/2006/main">
          <x14:cfRule type="dataBar" id="{1080553D-48C2-4DB9-B1B7-B7C89686B207}">
            <x14:dataBar minLength="0" maxLength="100" border="1" negativeBarBorderColorSameAsPositive="0">
              <x14:cfvo type="autoMin"/>
              <x14:cfvo type="autoMax"/>
              <x14:borderColor rgb="FFD6007B"/>
              <x14:negativeFillColor rgb="FFFF0000"/>
              <x14:negativeBorderColor rgb="FFFF0000"/>
              <x14:axisColor rgb="FF000000"/>
            </x14:dataBar>
          </x14:cfRule>
          <xm:sqref>AL11</xm:sqref>
        </x14:conditionalFormatting>
        <x14:conditionalFormatting xmlns:xm="http://schemas.microsoft.com/office/excel/2006/main">
          <x14:cfRule type="dataBar" id="{05E1A1FE-7ADC-4012-AC28-0A975B8F4E15}">
            <x14:dataBar minLength="0" maxLength="100" border="1" negativeBarBorderColorSameAsPositive="0">
              <x14:cfvo type="autoMin"/>
              <x14:cfvo type="autoMax"/>
              <x14:borderColor rgb="FFD6007B"/>
              <x14:negativeFillColor rgb="FFFF0000"/>
              <x14:negativeBorderColor rgb="FFFF0000"/>
              <x14:axisColor rgb="FF000000"/>
            </x14:dataBar>
          </x14:cfRule>
          <xm:sqref>AL11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CEE02-0D19-4EB1-87F9-45E92BCD675F}">
  <dimension ref="A1:L80"/>
  <sheetViews>
    <sheetView workbookViewId="0">
      <selection activeCell="D18" sqref="D18"/>
    </sheetView>
  </sheetViews>
  <sheetFormatPr defaultColWidth="9.140625" defaultRowHeight="15" x14ac:dyDescent="0.25"/>
  <cols>
    <col min="1" max="1" width="92.42578125" style="132" bestFit="1" customWidth="1"/>
    <col min="2" max="2" width="6.42578125" style="131" customWidth="1"/>
    <col min="3" max="3" width="9.140625" style="131"/>
    <col min="4" max="4" width="23.7109375" style="131" bestFit="1" customWidth="1"/>
    <col min="5" max="5" width="20.7109375" style="131" bestFit="1" customWidth="1"/>
    <col min="6" max="6" width="17.42578125" style="131" bestFit="1" customWidth="1"/>
    <col min="7" max="7" width="23" style="131" bestFit="1" customWidth="1"/>
    <col min="8" max="8" width="19.5703125" style="131" bestFit="1" customWidth="1"/>
    <col min="9" max="9" width="29.7109375" style="131" bestFit="1" customWidth="1"/>
    <col min="10" max="10" width="14.28515625" style="131" bestFit="1" customWidth="1"/>
    <col min="11" max="16384" width="9.140625" style="131"/>
  </cols>
  <sheetData>
    <row r="1" spans="1:10" x14ac:dyDescent="0.25">
      <c r="D1" s="131" t="s">
        <v>1025</v>
      </c>
      <c r="E1" s="131" t="s">
        <v>1026</v>
      </c>
      <c r="F1" s="131" t="s">
        <v>1027</v>
      </c>
      <c r="G1" s="131" t="s">
        <v>1028</v>
      </c>
      <c r="H1" s="131" t="s">
        <v>1029</v>
      </c>
      <c r="I1" s="131" t="s">
        <v>1030</v>
      </c>
      <c r="J1" s="131" t="s">
        <v>1032</v>
      </c>
    </row>
    <row r="2" spans="1:10" x14ac:dyDescent="0.25">
      <c r="D2" s="131" t="s">
        <v>92</v>
      </c>
      <c r="E2" s="131" t="s">
        <v>92</v>
      </c>
      <c r="F2" s="131" t="s">
        <v>92</v>
      </c>
      <c r="G2" s="131" t="s">
        <v>92</v>
      </c>
      <c r="H2" s="131" t="s">
        <v>92</v>
      </c>
      <c r="I2" s="131" t="s">
        <v>92</v>
      </c>
      <c r="J2" s="131" t="s">
        <v>1033</v>
      </c>
    </row>
    <row r="3" spans="1:10" x14ac:dyDescent="0.25">
      <c r="A3" s="132" t="s">
        <v>1031</v>
      </c>
      <c r="B3" s="131">
        <v>1</v>
      </c>
      <c r="C3" s="131" t="s">
        <v>60</v>
      </c>
      <c r="D3" s="77">
        <v>9.8594000000000008E-6</v>
      </c>
      <c r="E3">
        <v>0.46215000000000001</v>
      </c>
      <c r="F3">
        <v>3.0799999999999998E-3</v>
      </c>
      <c r="G3">
        <v>4.9800000000000001E-3</v>
      </c>
      <c r="H3">
        <v>2.5430000000000001E-2</v>
      </c>
      <c r="I3">
        <v>7.2999999999999996E-4</v>
      </c>
      <c r="J3">
        <v>4.0390000000000002E-2</v>
      </c>
    </row>
    <row r="4" spans="1:10" x14ac:dyDescent="0.25">
      <c r="A4" s="132" t="s">
        <v>1034</v>
      </c>
      <c r="B4" s="131">
        <v>2</v>
      </c>
      <c r="C4" s="131" t="s">
        <v>60</v>
      </c>
      <c r="D4">
        <v>4.9300000000000004E-3</v>
      </c>
      <c r="E4">
        <v>134.85489999999999</v>
      </c>
      <c r="F4">
        <v>7.4794400000000003</v>
      </c>
      <c r="G4">
        <v>18.092400000000001</v>
      </c>
      <c r="H4">
        <v>21.330639999999999</v>
      </c>
      <c r="I4">
        <v>2.3353700000000002</v>
      </c>
      <c r="J4">
        <v>12.64207</v>
      </c>
    </row>
    <row r="5" spans="1:10" x14ac:dyDescent="0.25">
      <c r="A5" s="132" t="s">
        <v>1035</v>
      </c>
      <c r="B5" s="131">
        <v>3</v>
      </c>
      <c r="C5" s="131" t="s">
        <v>60</v>
      </c>
      <c r="D5">
        <v>3.7490000000000002E-2</v>
      </c>
      <c r="E5">
        <v>1010.56791</v>
      </c>
      <c r="F5">
        <v>186.35584</v>
      </c>
      <c r="G5">
        <v>169.0489</v>
      </c>
      <c r="H5">
        <v>37.53689</v>
      </c>
      <c r="I5">
        <v>20.807649999999999</v>
      </c>
      <c r="J5">
        <v>85.322919999999996</v>
      </c>
    </row>
    <row r="6" spans="1:10" x14ac:dyDescent="0.25">
      <c r="A6" s="132" t="s">
        <v>1036</v>
      </c>
      <c r="B6" s="131">
        <v>3</v>
      </c>
      <c r="C6" s="131" t="s">
        <v>60</v>
      </c>
      <c r="D6">
        <v>2.3980000000000001E-2</v>
      </c>
      <c r="E6">
        <v>662.00473</v>
      </c>
      <c r="F6">
        <v>297.887</v>
      </c>
      <c r="G6">
        <v>67.627030000000005</v>
      </c>
      <c r="H6">
        <v>29.95881</v>
      </c>
      <c r="I6">
        <v>10.334770000000001</v>
      </c>
      <c r="J6">
        <v>55.060319999999997</v>
      </c>
    </row>
    <row r="7" spans="1:10" x14ac:dyDescent="0.25">
      <c r="A7" s="132" t="s">
        <v>1037</v>
      </c>
      <c r="B7" s="131">
        <v>4</v>
      </c>
      <c r="C7" s="131" t="s">
        <v>60</v>
      </c>
      <c r="D7">
        <v>3.56E-2</v>
      </c>
      <c r="E7">
        <v>992.54741999999999</v>
      </c>
      <c r="F7">
        <v>334.49344000000002</v>
      </c>
      <c r="G7">
        <v>117.10907</v>
      </c>
      <c r="H7">
        <v>38.484389999999998</v>
      </c>
      <c r="I7">
        <v>17.048999999999999</v>
      </c>
      <c r="J7">
        <v>83.590819999999994</v>
      </c>
    </row>
    <row r="8" spans="1:10" x14ac:dyDescent="0.25">
      <c r="A8" s="132" t="s">
        <v>1038</v>
      </c>
      <c r="B8" s="131">
        <v>5</v>
      </c>
      <c r="C8" s="131" t="s">
        <v>60</v>
      </c>
      <c r="D8">
        <v>6.8680000000000005E-2</v>
      </c>
      <c r="E8">
        <v>1719.8924999999999</v>
      </c>
      <c r="F8">
        <v>406.48921000000001</v>
      </c>
      <c r="G8">
        <v>195.93268</v>
      </c>
      <c r="H8">
        <v>59.012340000000002</v>
      </c>
      <c r="I8">
        <v>27.486170000000001</v>
      </c>
      <c r="J8">
        <v>133.06683000000001</v>
      </c>
    </row>
    <row r="9" spans="1:10" x14ac:dyDescent="0.25">
      <c r="A9" s="132" t="s">
        <v>1039</v>
      </c>
      <c r="B9" s="131">
        <v>6</v>
      </c>
      <c r="C9" s="131" t="s">
        <v>60</v>
      </c>
      <c r="D9">
        <v>8.3629999999999996E-2</v>
      </c>
      <c r="E9">
        <v>2182.2005399999998</v>
      </c>
      <c r="F9">
        <v>457.30840999999998</v>
      </c>
      <c r="G9">
        <v>252.02795</v>
      </c>
      <c r="H9">
        <v>68.682699999999997</v>
      </c>
      <c r="I9">
        <v>35.746569999999998</v>
      </c>
      <c r="J9">
        <v>175.65509</v>
      </c>
    </row>
    <row r="10" spans="1:10" s="134" customFormat="1" x14ac:dyDescent="0.25">
      <c r="A10" s="133" t="s">
        <v>1040</v>
      </c>
      <c r="B10" s="134">
        <v>7</v>
      </c>
      <c r="C10" s="134" t="s">
        <v>60</v>
      </c>
      <c r="D10" s="68">
        <v>9.3340000000000006E-2</v>
      </c>
      <c r="E10" s="68">
        <v>2637.82998</v>
      </c>
      <c r="F10" s="68">
        <v>455.28172000000001</v>
      </c>
      <c r="G10" s="68">
        <v>275.53471000000002</v>
      </c>
      <c r="H10" s="68">
        <v>86.405760000000001</v>
      </c>
      <c r="I10" s="68">
        <v>38.051609999999997</v>
      </c>
      <c r="J10" s="68">
        <v>212.76888</v>
      </c>
    </row>
    <row r="11" spans="1:10" x14ac:dyDescent="0.25">
      <c r="A11" s="132" t="s">
        <v>1041</v>
      </c>
      <c r="B11" s="131">
        <v>1</v>
      </c>
      <c r="C11" s="131" t="s">
        <v>148</v>
      </c>
      <c r="D11" s="77">
        <v>8.6252199999999997E-6</v>
      </c>
      <c r="E11">
        <v>0.35661999999999999</v>
      </c>
      <c r="F11">
        <v>3.9500000000000004E-3</v>
      </c>
      <c r="G11">
        <v>8.2799999999999992E-3</v>
      </c>
      <c r="H11">
        <v>2.562E-2</v>
      </c>
      <c r="I11">
        <v>1.16E-3</v>
      </c>
      <c r="J11">
        <v>3.4329999999999999E-2</v>
      </c>
    </row>
    <row r="12" spans="1:10" x14ac:dyDescent="0.25">
      <c r="A12" s="132" t="s">
        <v>1042</v>
      </c>
      <c r="B12" s="131">
        <v>2</v>
      </c>
      <c r="C12" s="131" t="s">
        <v>148</v>
      </c>
      <c r="D12">
        <v>4.6899999999999997E-3</v>
      </c>
      <c r="E12">
        <v>135.63289</v>
      </c>
      <c r="F12">
        <v>7.7088000000000001</v>
      </c>
      <c r="G12">
        <v>16.36347</v>
      </c>
      <c r="H12">
        <v>21.274840000000001</v>
      </c>
      <c r="I12">
        <v>2.1189300000000002</v>
      </c>
      <c r="J12">
        <v>12.69281</v>
      </c>
    </row>
    <row r="13" spans="1:10" x14ac:dyDescent="0.25">
      <c r="A13" s="132" t="s">
        <v>1043</v>
      </c>
      <c r="B13" s="131">
        <v>3</v>
      </c>
      <c r="C13" s="131" t="s">
        <v>148</v>
      </c>
      <c r="D13">
        <v>3.0890000000000001E-2</v>
      </c>
      <c r="E13">
        <v>1011.3168899999999</v>
      </c>
      <c r="F13">
        <v>194.3708</v>
      </c>
      <c r="G13">
        <v>138.47135</v>
      </c>
      <c r="H13">
        <v>34.874250000000004</v>
      </c>
      <c r="I13">
        <v>18.279119999999999</v>
      </c>
      <c r="J13">
        <v>84.950919999999996</v>
      </c>
    </row>
    <row r="14" spans="1:10" x14ac:dyDescent="0.25">
      <c r="A14" s="132" t="s">
        <v>1044</v>
      </c>
      <c r="B14" s="131">
        <v>3</v>
      </c>
      <c r="C14" s="131" t="s">
        <v>148</v>
      </c>
      <c r="D14">
        <v>2.0889999999999999E-2</v>
      </c>
      <c r="E14">
        <v>666.18489999999997</v>
      </c>
      <c r="F14">
        <v>288.35723999999999</v>
      </c>
      <c r="G14">
        <v>92.134910000000005</v>
      </c>
      <c r="H14">
        <v>31.589400000000001</v>
      </c>
      <c r="I14">
        <v>11.97738</v>
      </c>
      <c r="J14">
        <v>54.77787</v>
      </c>
    </row>
    <row r="15" spans="1:10" x14ac:dyDescent="0.25">
      <c r="A15" s="132" t="s">
        <v>1045</v>
      </c>
      <c r="B15" s="131">
        <v>4</v>
      </c>
      <c r="C15" s="131" t="s">
        <v>148</v>
      </c>
      <c r="D15">
        <v>3.0370000000000001E-2</v>
      </c>
      <c r="E15">
        <v>986.26679999999999</v>
      </c>
      <c r="F15">
        <v>327.22165999999999</v>
      </c>
      <c r="G15">
        <v>145.21906000000001</v>
      </c>
      <c r="H15">
        <v>39.681449999999998</v>
      </c>
      <c r="I15">
        <v>18.920100000000001</v>
      </c>
      <c r="J15">
        <v>82.063400000000001</v>
      </c>
    </row>
    <row r="16" spans="1:10" x14ac:dyDescent="0.25">
      <c r="A16" s="132" t="s">
        <v>1046</v>
      </c>
      <c r="B16" s="131">
        <v>5</v>
      </c>
      <c r="C16" s="131" t="s">
        <v>148</v>
      </c>
      <c r="D16">
        <v>6.2280000000000002E-2</v>
      </c>
      <c r="E16">
        <v>1709.1396199999999</v>
      </c>
      <c r="F16">
        <v>398.22001999999998</v>
      </c>
      <c r="G16">
        <v>231.88207</v>
      </c>
      <c r="H16">
        <v>60.40634</v>
      </c>
      <c r="I16">
        <v>29.901</v>
      </c>
      <c r="J16">
        <v>130.89811</v>
      </c>
    </row>
    <row r="17" spans="1:10" x14ac:dyDescent="0.25">
      <c r="A17" s="132" t="s">
        <v>1047</v>
      </c>
      <c r="B17" s="131">
        <v>6</v>
      </c>
      <c r="C17" s="131" t="s">
        <v>148</v>
      </c>
      <c r="D17">
        <v>7.5190000000000007E-2</v>
      </c>
      <c r="E17">
        <v>2157.1955600000001</v>
      </c>
      <c r="F17">
        <v>448.61590999999999</v>
      </c>
      <c r="G17">
        <v>304.94035000000002</v>
      </c>
      <c r="H17">
        <v>70.277389999999997</v>
      </c>
      <c r="I17">
        <v>39.375309999999999</v>
      </c>
      <c r="J17">
        <v>171.72729000000001</v>
      </c>
    </row>
    <row r="18" spans="1:10" s="134" customFormat="1" x14ac:dyDescent="0.25">
      <c r="A18" s="133" t="s">
        <v>1048</v>
      </c>
      <c r="B18" s="134">
        <v>7</v>
      </c>
      <c r="C18" s="134" t="s">
        <v>148</v>
      </c>
      <c r="D18" s="68">
        <v>8.5180000000000006E-2</v>
      </c>
      <c r="E18" s="68">
        <v>2612.4149900000002</v>
      </c>
      <c r="F18" s="68">
        <v>447.15278999999998</v>
      </c>
      <c r="G18" s="68">
        <v>327.197</v>
      </c>
      <c r="H18" s="68">
        <v>87.844399999999993</v>
      </c>
      <c r="I18" s="68">
        <v>41.601730000000003</v>
      </c>
      <c r="J18" s="68">
        <v>208.85602</v>
      </c>
    </row>
    <row r="19" spans="1:10" x14ac:dyDescent="0.25">
      <c r="A19" s="132" t="s">
        <v>1049</v>
      </c>
      <c r="B19" s="131">
        <v>1</v>
      </c>
      <c r="C19" s="131" t="s">
        <v>121</v>
      </c>
      <c r="D19" s="77">
        <v>8.6252199999999997E-6</v>
      </c>
      <c r="E19">
        <v>0.35661999999999999</v>
      </c>
      <c r="F19">
        <v>3.9500000000000004E-3</v>
      </c>
      <c r="G19">
        <v>8.2799999999999992E-3</v>
      </c>
      <c r="H19">
        <v>2.562E-2</v>
      </c>
      <c r="I19">
        <v>1.16E-3</v>
      </c>
      <c r="J19">
        <v>3.4329999999999999E-2</v>
      </c>
    </row>
    <row r="20" spans="1:10" x14ac:dyDescent="0.25">
      <c r="A20" s="132" t="s">
        <v>1050</v>
      </c>
      <c r="B20" s="131">
        <v>2</v>
      </c>
      <c r="C20" s="131" t="s">
        <v>121</v>
      </c>
      <c r="D20">
        <v>4.6800000000000001E-3</v>
      </c>
      <c r="E20">
        <v>131.11555000000001</v>
      </c>
      <c r="F20">
        <v>8.9048400000000001</v>
      </c>
      <c r="G20">
        <v>16.358720000000002</v>
      </c>
      <c r="H20">
        <v>21.228639999999999</v>
      </c>
      <c r="I20">
        <v>2.1246299999999998</v>
      </c>
      <c r="J20">
        <v>12.3118</v>
      </c>
    </row>
    <row r="21" spans="1:10" x14ac:dyDescent="0.25">
      <c r="A21" s="132" t="s">
        <v>1051</v>
      </c>
      <c r="B21" s="131">
        <v>3</v>
      </c>
      <c r="C21" s="131" t="s">
        <v>121</v>
      </c>
      <c r="D21">
        <v>3.1009999999999999E-2</v>
      </c>
      <c r="E21">
        <v>954.49866999999995</v>
      </c>
      <c r="F21">
        <v>206.65386000000001</v>
      </c>
      <c r="G21">
        <v>140.78207</v>
      </c>
      <c r="H21">
        <v>35.47287</v>
      </c>
      <c r="I21">
        <v>18.420940000000002</v>
      </c>
      <c r="J21">
        <v>80.250140000000002</v>
      </c>
    </row>
    <row r="22" spans="1:10" x14ac:dyDescent="0.25">
      <c r="A22" s="132" t="s">
        <v>1052</v>
      </c>
      <c r="B22" s="131">
        <v>3</v>
      </c>
      <c r="C22" s="131" t="s">
        <v>121</v>
      </c>
      <c r="D22">
        <v>2.087E-2</v>
      </c>
      <c r="E22">
        <v>658.14380000000006</v>
      </c>
      <c r="F22">
        <v>290.48128000000003</v>
      </c>
      <c r="G22">
        <v>92.126450000000006</v>
      </c>
      <c r="H22">
        <v>31.507210000000001</v>
      </c>
      <c r="I22">
        <v>11.987500000000001</v>
      </c>
      <c r="J22">
        <v>54.1021</v>
      </c>
    </row>
    <row r="23" spans="1:10" x14ac:dyDescent="0.25">
      <c r="A23" s="132" t="s">
        <v>1053</v>
      </c>
      <c r="B23" s="131">
        <v>4</v>
      </c>
      <c r="C23" s="131" t="s">
        <v>121</v>
      </c>
      <c r="D23">
        <v>3.0360000000000002E-2</v>
      </c>
      <c r="E23">
        <v>967.71020999999996</v>
      </c>
      <c r="F23">
        <v>331.67187999999999</v>
      </c>
      <c r="G23">
        <v>145.59290999999999</v>
      </c>
      <c r="H23">
        <v>39.687480000000001</v>
      </c>
      <c r="I23">
        <v>18.95513</v>
      </c>
      <c r="J23">
        <v>80.515829999999994</v>
      </c>
    </row>
    <row r="24" spans="1:10" x14ac:dyDescent="0.25">
      <c r="A24" s="132" t="s">
        <v>1054</v>
      </c>
      <c r="B24" s="131">
        <v>5</v>
      </c>
      <c r="C24" s="131" t="s">
        <v>121</v>
      </c>
      <c r="D24">
        <v>6.2269999999999999E-2</v>
      </c>
      <c r="E24">
        <v>1687.4506899999999</v>
      </c>
      <c r="F24">
        <v>403.43468000000001</v>
      </c>
      <c r="G24">
        <v>232.30777</v>
      </c>
      <c r="H24">
        <v>60.407780000000002</v>
      </c>
      <c r="I24">
        <v>29.941600000000001</v>
      </c>
      <c r="J24">
        <v>129.08881</v>
      </c>
    </row>
    <row r="25" spans="1:10" x14ac:dyDescent="0.25">
      <c r="A25" s="132" t="s">
        <v>1055</v>
      </c>
      <c r="B25" s="131">
        <v>6</v>
      </c>
      <c r="C25" s="131" t="s">
        <v>121</v>
      </c>
      <c r="D25">
        <v>7.5160000000000005E-2</v>
      </c>
      <c r="E25">
        <v>2132.1990599999999</v>
      </c>
      <c r="F25">
        <v>454.67464000000001</v>
      </c>
      <c r="G25">
        <v>305.38949000000002</v>
      </c>
      <c r="H25">
        <v>70.258409999999998</v>
      </c>
      <c r="I25">
        <v>39.42089</v>
      </c>
      <c r="J25">
        <v>169.64022</v>
      </c>
    </row>
    <row r="26" spans="1:10" s="134" customFormat="1" x14ac:dyDescent="0.25">
      <c r="A26" s="133" t="s">
        <v>1056</v>
      </c>
      <c r="B26" s="134">
        <v>7</v>
      </c>
      <c r="C26" s="134" t="s">
        <v>121</v>
      </c>
      <c r="D26" s="68">
        <v>8.5150000000000003E-2</v>
      </c>
      <c r="E26" s="68">
        <v>2588.7955000000002</v>
      </c>
      <c r="F26" s="68">
        <v>452.88474000000002</v>
      </c>
      <c r="G26" s="68">
        <v>327.61545000000001</v>
      </c>
      <c r="H26" s="68">
        <v>87.823499999999996</v>
      </c>
      <c r="I26" s="68">
        <v>41.644620000000003</v>
      </c>
      <c r="J26" s="68">
        <v>206.88365999999999</v>
      </c>
    </row>
    <row r="27" spans="1:10" x14ac:dyDescent="0.25">
      <c r="A27" s="132" t="s">
        <v>1057</v>
      </c>
      <c r="B27" s="131">
        <v>1</v>
      </c>
      <c r="C27" s="131" t="s">
        <v>152</v>
      </c>
      <c r="D27" s="77">
        <v>8.6252199999999997E-6</v>
      </c>
      <c r="E27">
        <v>0.35661999999999999</v>
      </c>
      <c r="F27">
        <v>3.9500000000000004E-3</v>
      </c>
      <c r="G27">
        <v>8.2799999999999992E-3</v>
      </c>
      <c r="H27">
        <v>2.562E-2</v>
      </c>
      <c r="I27">
        <v>1.16E-3</v>
      </c>
      <c r="J27">
        <v>3.4329999999999999E-2</v>
      </c>
    </row>
    <row r="28" spans="1:10" x14ac:dyDescent="0.25">
      <c r="A28" s="132" t="s">
        <v>1058</v>
      </c>
      <c r="B28" s="131">
        <v>2</v>
      </c>
      <c r="C28" s="131" t="s">
        <v>152</v>
      </c>
      <c r="D28">
        <v>4.6800000000000001E-3</v>
      </c>
      <c r="E28">
        <v>135.37384</v>
      </c>
      <c r="F28">
        <v>7.3112399999999997</v>
      </c>
      <c r="G28">
        <v>16.37256</v>
      </c>
      <c r="H28">
        <v>21.211849999999998</v>
      </c>
      <c r="I28">
        <v>2.1564299999999998</v>
      </c>
      <c r="J28">
        <v>12.58494</v>
      </c>
    </row>
    <row r="29" spans="1:10" x14ac:dyDescent="0.25">
      <c r="A29" s="132" t="s">
        <v>1059</v>
      </c>
      <c r="B29" s="131">
        <v>3</v>
      </c>
      <c r="C29" s="131" t="s">
        <v>152</v>
      </c>
      <c r="D29">
        <v>3.1140000000000001E-2</v>
      </c>
      <c r="E29">
        <v>1030.35376</v>
      </c>
      <c r="F29">
        <v>178.47954999999999</v>
      </c>
      <c r="G29">
        <v>141.02816000000001</v>
      </c>
      <c r="H29">
        <v>35.176870000000001</v>
      </c>
      <c r="I29">
        <v>18.985669999999999</v>
      </c>
      <c r="J29">
        <v>85.058570000000003</v>
      </c>
    </row>
    <row r="30" spans="1:10" x14ac:dyDescent="0.25">
      <c r="A30" s="132" t="s">
        <v>1060</v>
      </c>
      <c r="B30" s="131">
        <v>3</v>
      </c>
      <c r="C30" s="131" t="s">
        <v>152</v>
      </c>
      <c r="D30">
        <v>2.0879999999999999E-2</v>
      </c>
      <c r="E30">
        <v>665.73024999999996</v>
      </c>
      <c r="F30">
        <v>287.65046999999998</v>
      </c>
      <c r="G30">
        <v>92.151079999999993</v>
      </c>
      <c r="H30">
        <v>31.477409999999999</v>
      </c>
      <c r="I30">
        <v>12.044079999999999</v>
      </c>
      <c r="J30">
        <v>54.586489999999998</v>
      </c>
    </row>
    <row r="31" spans="1:10" x14ac:dyDescent="0.25">
      <c r="A31" s="132" t="s">
        <v>1063</v>
      </c>
      <c r="B31" s="131">
        <v>4</v>
      </c>
      <c r="C31" s="131" t="s">
        <v>152</v>
      </c>
      <c r="D31">
        <v>3.04E-2</v>
      </c>
      <c r="E31">
        <v>988.90872999999999</v>
      </c>
      <c r="F31">
        <v>323.78214000000003</v>
      </c>
      <c r="G31">
        <v>145.66171</v>
      </c>
      <c r="H31">
        <v>39.604529999999997</v>
      </c>
      <c r="I31">
        <v>19.11308</v>
      </c>
      <c r="J31">
        <v>81.863919999999993</v>
      </c>
    </row>
    <row r="32" spans="1:10" x14ac:dyDescent="0.25">
      <c r="A32" s="132" t="s">
        <v>1061</v>
      </c>
      <c r="B32" s="131">
        <v>5</v>
      </c>
      <c r="C32" s="131" t="s">
        <v>152</v>
      </c>
      <c r="D32">
        <v>6.2309999999999997E-2</v>
      </c>
      <c r="E32">
        <v>1712.1215</v>
      </c>
      <c r="F32">
        <v>394.25157999999999</v>
      </c>
      <c r="G32">
        <v>232.38783000000001</v>
      </c>
      <c r="H32">
        <v>60.311219999999999</v>
      </c>
      <c r="I32">
        <v>30.125430000000001</v>
      </c>
      <c r="J32">
        <v>130.65799000000001</v>
      </c>
    </row>
    <row r="33" spans="1:12" x14ac:dyDescent="0.25">
      <c r="A33" s="132" t="s">
        <v>1062</v>
      </c>
      <c r="B33" s="131">
        <v>6</v>
      </c>
      <c r="C33" s="131" t="s">
        <v>152</v>
      </c>
      <c r="D33">
        <v>7.5209999999999999E-2</v>
      </c>
      <c r="E33">
        <v>2160.2413099999999</v>
      </c>
      <c r="F33">
        <v>444.23279000000002</v>
      </c>
      <c r="G33">
        <v>305.48050000000001</v>
      </c>
      <c r="H33">
        <v>70.148600000000002</v>
      </c>
      <c r="I33">
        <v>39.629869999999997</v>
      </c>
      <c r="J33">
        <v>171.42484999999999</v>
      </c>
    </row>
    <row r="34" spans="1:12" s="134" customFormat="1" x14ac:dyDescent="0.25">
      <c r="A34" s="133" t="s">
        <v>1064</v>
      </c>
      <c r="B34" s="134">
        <v>7</v>
      </c>
      <c r="C34" s="134" t="s">
        <v>152</v>
      </c>
      <c r="D34" s="68">
        <v>8.5199999999999998E-2</v>
      </c>
      <c r="E34" s="68">
        <v>2615.23695</v>
      </c>
      <c r="F34" s="68">
        <v>443.03841999999997</v>
      </c>
      <c r="G34" s="68">
        <v>327.70125999999999</v>
      </c>
      <c r="H34" s="68">
        <v>87.719949999999997</v>
      </c>
      <c r="I34" s="68">
        <v>41.841670000000001</v>
      </c>
      <c r="J34" s="68">
        <v>208.56656000000001</v>
      </c>
      <c r="K34" s="134">
        <f>SUM(D34:J34)</f>
        <v>3724.1900099999998</v>
      </c>
      <c r="L34" s="134">
        <f>E34/K34</f>
        <v>0.70222973129128829</v>
      </c>
    </row>
    <row r="35" spans="1:12" x14ac:dyDescent="0.25">
      <c r="A35" s="132" t="s">
        <v>1065</v>
      </c>
      <c r="B35" s="131">
        <v>1</v>
      </c>
      <c r="C35" s="131" t="s">
        <v>155</v>
      </c>
      <c r="D35" s="77">
        <v>8.6252199999999997E-6</v>
      </c>
      <c r="E35">
        <v>0.35661999999999999</v>
      </c>
      <c r="F35">
        <v>3.9500000000000004E-3</v>
      </c>
      <c r="G35">
        <v>8.2799999999999992E-3</v>
      </c>
      <c r="H35">
        <v>2.562E-2</v>
      </c>
      <c r="I35">
        <v>1.16E-3</v>
      </c>
      <c r="J35">
        <v>3.4329999999999999E-2</v>
      </c>
    </row>
    <row r="36" spans="1:12" x14ac:dyDescent="0.25">
      <c r="A36" s="132" t="s">
        <v>1066</v>
      </c>
      <c r="B36" s="131">
        <v>2</v>
      </c>
      <c r="C36" s="131" t="s">
        <v>155</v>
      </c>
      <c r="D36">
        <v>4.6899999999999997E-3</v>
      </c>
      <c r="E36">
        <v>133.89715000000001</v>
      </c>
      <c r="F36">
        <v>7.0195400000000001</v>
      </c>
      <c r="G36">
        <v>20.129149999999999</v>
      </c>
      <c r="H36">
        <v>21.36008</v>
      </c>
      <c r="I36">
        <v>2.13673</v>
      </c>
      <c r="J36">
        <v>12.558809999999999</v>
      </c>
    </row>
    <row r="37" spans="1:12" x14ac:dyDescent="0.25">
      <c r="A37" s="132" t="s">
        <v>1067</v>
      </c>
      <c r="B37" s="131">
        <v>3</v>
      </c>
      <c r="C37" s="131" t="s">
        <v>155</v>
      </c>
      <c r="D37">
        <v>3.1350000000000003E-2</v>
      </c>
      <c r="E37">
        <v>1006.23583</v>
      </c>
      <c r="F37">
        <v>173.61662999999999</v>
      </c>
      <c r="G37">
        <v>203.91856999999999</v>
      </c>
      <c r="H37">
        <v>37.659700000000001</v>
      </c>
      <c r="I37">
        <v>18.658460000000002</v>
      </c>
      <c r="J37">
        <v>84.788730000000001</v>
      </c>
    </row>
    <row r="38" spans="1:12" x14ac:dyDescent="0.25">
      <c r="A38" s="132" t="s">
        <v>1068</v>
      </c>
      <c r="B38" s="131">
        <v>3</v>
      </c>
      <c r="C38" s="131" t="s">
        <v>155</v>
      </c>
      <c r="D38">
        <v>2.0899999999999998E-2</v>
      </c>
      <c r="E38">
        <v>663.12328000000002</v>
      </c>
      <c r="F38">
        <v>287.13166000000001</v>
      </c>
      <c r="G38">
        <v>98.842759999999998</v>
      </c>
      <c r="H38">
        <v>31.741510000000002</v>
      </c>
      <c r="I38">
        <v>12.00909</v>
      </c>
      <c r="J38">
        <v>54.546469999999999</v>
      </c>
    </row>
    <row r="39" spans="1:12" x14ac:dyDescent="0.25">
      <c r="A39" s="132" t="s">
        <v>1069</v>
      </c>
      <c r="B39" s="131">
        <v>4</v>
      </c>
      <c r="C39" s="131" t="s">
        <v>155</v>
      </c>
      <c r="D39">
        <v>3.0460000000000001E-2</v>
      </c>
      <c r="E39">
        <v>981.94368999999995</v>
      </c>
      <c r="F39">
        <v>322.38616999999999</v>
      </c>
      <c r="G39">
        <v>163.69337999999999</v>
      </c>
      <c r="H39">
        <v>40.316290000000002</v>
      </c>
      <c r="I39">
        <v>19.01905</v>
      </c>
      <c r="J39">
        <v>81.772660000000002</v>
      </c>
    </row>
    <row r="40" spans="1:12" x14ac:dyDescent="0.25">
      <c r="A40" s="132" t="s">
        <v>1070</v>
      </c>
      <c r="B40" s="131">
        <v>5</v>
      </c>
      <c r="C40" s="131" t="s">
        <v>155</v>
      </c>
      <c r="D40">
        <v>6.2379999999999998E-2</v>
      </c>
      <c r="E40">
        <v>1704.00649</v>
      </c>
      <c r="F40">
        <v>392.62562000000003</v>
      </c>
      <c r="G40">
        <v>253.38887</v>
      </c>
      <c r="H40">
        <v>61.140189999999997</v>
      </c>
      <c r="I40">
        <v>30.015910000000002</v>
      </c>
      <c r="J40">
        <v>130.55086</v>
      </c>
    </row>
    <row r="41" spans="1:12" x14ac:dyDescent="0.25">
      <c r="A41" s="132" t="s">
        <v>1071</v>
      </c>
      <c r="B41" s="131">
        <v>6</v>
      </c>
      <c r="C41" s="131" t="s">
        <v>155</v>
      </c>
      <c r="D41">
        <v>7.5289999999999996E-2</v>
      </c>
      <c r="E41">
        <v>2150.9835699999999</v>
      </c>
      <c r="F41">
        <v>442.37973</v>
      </c>
      <c r="G41">
        <v>329.40998000000002</v>
      </c>
      <c r="H41">
        <v>71.093140000000005</v>
      </c>
      <c r="I41">
        <v>39.505020000000002</v>
      </c>
      <c r="J41">
        <v>171.29969</v>
      </c>
    </row>
    <row r="42" spans="1:12" s="134" customFormat="1" x14ac:dyDescent="0.25">
      <c r="A42" s="133" t="s">
        <v>1072</v>
      </c>
      <c r="B42" s="134">
        <v>7</v>
      </c>
      <c r="C42" s="134" t="s">
        <v>155</v>
      </c>
      <c r="D42" s="68">
        <v>8.5269999999999999E-2</v>
      </c>
      <c r="E42" s="68">
        <v>2606.50279</v>
      </c>
      <c r="F42" s="68">
        <v>441.29043000000001</v>
      </c>
      <c r="G42" s="68">
        <v>350.27323000000001</v>
      </c>
      <c r="H42" s="68">
        <v>88.610910000000004</v>
      </c>
      <c r="I42" s="68">
        <v>41.7239</v>
      </c>
      <c r="J42" s="68">
        <v>208.44804999999999</v>
      </c>
    </row>
    <row r="43" spans="1:12" x14ac:dyDescent="0.25">
      <c r="A43" s="132" t="s">
        <v>1073</v>
      </c>
      <c r="B43" s="131">
        <v>1</v>
      </c>
      <c r="C43" s="131" t="s">
        <v>157</v>
      </c>
      <c r="D43" s="77">
        <v>8.6252199999999997E-6</v>
      </c>
      <c r="E43">
        <v>0.35661999999999999</v>
      </c>
      <c r="F43">
        <v>3.9500000000000004E-3</v>
      </c>
      <c r="G43">
        <v>8.2799999999999992E-3</v>
      </c>
      <c r="H43">
        <v>2.562E-2</v>
      </c>
      <c r="I43">
        <v>1.16E-3</v>
      </c>
      <c r="J43">
        <v>3.4329999999999999E-2</v>
      </c>
    </row>
    <row r="44" spans="1:12" x14ac:dyDescent="0.25">
      <c r="A44" s="132" t="s">
        <v>1074</v>
      </c>
      <c r="B44" s="131">
        <v>2</v>
      </c>
      <c r="C44" s="131" t="s">
        <v>157</v>
      </c>
      <c r="D44">
        <v>4.6699999999999997E-3</v>
      </c>
      <c r="E44">
        <v>134.61475999999999</v>
      </c>
      <c r="F44">
        <v>6.9908099999999997</v>
      </c>
      <c r="G44">
        <v>16.35671</v>
      </c>
      <c r="H44">
        <v>21.219860000000001</v>
      </c>
      <c r="I44">
        <v>2.1171799999999998</v>
      </c>
      <c r="J44">
        <v>12.32485</v>
      </c>
    </row>
    <row r="45" spans="1:12" x14ac:dyDescent="0.25">
      <c r="A45" s="132" t="s">
        <v>1075</v>
      </c>
      <c r="B45" s="131">
        <v>3</v>
      </c>
      <c r="C45" s="131" t="s">
        <v>157</v>
      </c>
      <c r="D45">
        <v>3.0939999999999999E-2</v>
      </c>
      <c r="E45">
        <v>1022.04017</v>
      </c>
      <c r="F45">
        <v>172.79725999999999</v>
      </c>
      <c r="G45">
        <v>140.75313</v>
      </c>
      <c r="H45">
        <v>35.334989999999998</v>
      </c>
      <c r="I45">
        <v>18.29007</v>
      </c>
      <c r="J45">
        <v>80.773179999999996</v>
      </c>
    </row>
    <row r="46" spans="1:12" x14ac:dyDescent="0.25">
      <c r="A46" s="132" t="s">
        <v>1076</v>
      </c>
      <c r="B46" s="131">
        <v>3</v>
      </c>
      <c r="C46" s="131" t="s">
        <v>157</v>
      </c>
      <c r="D46">
        <v>2.086E-2</v>
      </c>
      <c r="E46">
        <v>664.58051</v>
      </c>
      <c r="F46">
        <v>287.0806</v>
      </c>
      <c r="G46">
        <v>92.123130000000003</v>
      </c>
      <c r="H46">
        <v>31.492290000000001</v>
      </c>
      <c r="I46">
        <v>11.974299999999999</v>
      </c>
      <c r="J46">
        <v>54.136659999999999</v>
      </c>
    </row>
    <row r="47" spans="1:12" x14ac:dyDescent="0.25">
      <c r="A47" s="132" t="s">
        <v>1077</v>
      </c>
      <c r="B47" s="131">
        <v>4</v>
      </c>
      <c r="C47" s="131" t="s">
        <v>157</v>
      </c>
      <c r="D47">
        <v>3.0339999999999999E-2</v>
      </c>
      <c r="E47">
        <v>986.19159000000002</v>
      </c>
      <c r="F47">
        <v>322.19222000000002</v>
      </c>
      <c r="G47">
        <v>145.58430000000001</v>
      </c>
      <c r="H47">
        <v>39.647550000000003</v>
      </c>
      <c r="I47">
        <v>18.918420000000001</v>
      </c>
      <c r="J47">
        <v>80.640029999999996</v>
      </c>
    </row>
    <row r="48" spans="1:12" x14ac:dyDescent="0.25">
      <c r="A48" s="132" t="s">
        <v>1078</v>
      </c>
      <c r="B48" s="131">
        <v>5</v>
      </c>
      <c r="C48" s="131" t="s">
        <v>157</v>
      </c>
      <c r="D48">
        <v>6.2239999999999997E-2</v>
      </c>
      <c r="E48">
        <v>1708.93424</v>
      </c>
      <c r="F48">
        <v>392.40111000000002</v>
      </c>
      <c r="G48">
        <v>232.29772</v>
      </c>
      <c r="H48">
        <v>60.361220000000003</v>
      </c>
      <c r="I48">
        <v>29.898869999999999</v>
      </c>
      <c r="J48">
        <v>129.23195999999999</v>
      </c>
    </row>
    <row r="49" spans="1:12" x14ac:dyDescent="0.25">
      <c r="A49" s="132" t="s">
        <v>1079</v>
      </c>
      <c r="B49" s="131">
        <v>6</v>
      </c>
      <c r="C49" s="131" t="s">
        <v>157</v>
      </c>
      <c r="D49">
        <v>7.5139999999999998E-2</v>
      </c>
      <c r="E49">
        <v>2156.5256899999999</v>
      </c>
      <c r="F49">
        <v>442.12898999999999</v>
      </c>
      <c r="G49">
        <v>305.37794000000002</v>
      </c>
      <c r="H49">
        <v>70.205160000000006</v>
      </c>
      <c r="I49">
        <v>39.372280000000003</v>
      </c>
      <c r="J49">
        <v>169.79775000000001</v>
      </c>
    </row>
    <row r="50" spans="1:12" s="134" customFormat="1" x14ac:dyDescent="0.25">
      <c r="A50" s="133" t="s">
        <v>1080</v>
      </c>
      <c r="B50" s="134">
        <v>7</v>
      </c>
      <c r="C50" s="134" t="s">
        <v>157</v>
      </c>
      <c r="D50" s="68">
        <v>8.5129999999999997E-2</v>
      </c>
      <c r="E50" s="68">
        <v>2611.7199599999999</v>
      </c>
      <c r="F50" s="68">
        <v>441.05464999999998</v>
      </c>
      <c r="G50" s="68">
        <v>327.60453999999999</v>
      </c>
      <c r="H50" s="68">
        <v>87.773240000000001</v>
      </c>
      <c r="I50" s="68">
        <v>41.598779999999998</v>
      </c>
      <c r="J50" s="68">
        <v>207.03145000000001</v>
      </c>
    </row>
    <row r="51" spans="1:12" x14ac:dyDescent="0.25">
      <c r="A51" s="132" t="s">
        <v>1081</v>
      </c>
      <c r="B51" s="131">
        <v>1</v>
      </c>
      <c r="C51" s="131" t="s">
        <v>1099</v>
      </c>
      <c r="D51" s="77">
        <v>8.6252199999999997E-6</v>
      </c>
      <c r="E51">
        <v>0.35661999999999999</v>
      </c>
      <c r="F51">
        <v>3.9500000000000004E-3</v>
      </c>
      <c r="G51">
        <v>8.2799999999999992E-3</v>
      </c>
      <c r="H51">
        <v>2.562E-2</v>
      </c>
      <c r="I51">
        <v>1.16E-3</v>
      </c>
      <c r="J51">
        <v>3.4329999999999999E-2</v>
      </c>
    </row>
    <row r="52" spans="1:12" x14ac:dyDescent="0.25">
      <c r="A52" s="132" t="s">
        <v>1082</v>
      </c>
      <c r="B52" s="131">
        <v>2</v>
      </c>
      <c r="C52" s="131" t="s">
        <v>1099</v>
      </c>
      <c r="D52">
        <v>4.6800000000000001E-3</v>
      </c>
      <c r="E52">
        <v>132.01575</v>
      </c>
      <c r="F52">
        <v>8.5462199999999999</v>
      </c>
      <c r="G52">
        <v>17.148700000000002</v>
      </c>
      <c r="H52">
        <v>21.28256</v>
      </c>
      <c r="I52">
        <v>2.17014</v>
      </c>
      <c r="J52">
        <v>12.55949</v>
      </c>
    </row>
    <row r="53" spans="1:12" x14ac:dyDescent="0.25">
      <c r="A53" s="132" t="s">
        <v>1083</v>
      </c>
      <c r="B53" s="131">
        <v>3</v>
      </c>
      <c r="C53" s="131" t="s">
        <v>1099</v>
      </c>
      <c r="D53">
        <v>3.116E-2</v>
      </c>
      <c r="E53">
        <v>970.74612999999999</v>
      </c>
      <c r="F53">
        <v>200.38881000000001</v>
      </c>
      <c r="G53">
        <v>154.79796999999999</v>
      </c>
      <c r="H53">
        <v>36.4313</v>
      </c>
      <c r="I53">
        <v>19.228840000000002</v>
      </c>
      <c r="J53">
        <v>84.667469999999994</v>
      </c>
    </row>
    <row r="54" spans="1:12" x14ac:dyDescent="0.25">
      <c r="A54" s="132" t="s">
        <v>1084</v>
      </c>
      <c r="B54" s="131">
        <v>3</v>
      </c>
      <c r="C54" s="131" t="s">
        <v>1099</v>
      </c>
      <c r="D54">
        <v>2.0879999999999999E-2</v>
      </c>
      <c r="E54">
        <v>659.75581</v>
      </c>
      <c r="F54">
        <v>289.84717999999998</v>
      </c>
      <c r="G54">
        <v>93.531660000000002</v>
      </c>
      <c r="H54">
        <v>31.603190000000001</v>
      </c>
      <c r="I54">
        <v>12.06847</v>
      </c>
      <c r="J54">
        <v>54.543579999999999</v>
      </c>
    </row>
    <row r="55" spans="1:12" x14ac:dyDescent="0.25">
      <c r="A55" s="132" t="s">
        <v>1085</v>
      </c>
      <c r="B55" s="131">
        <v>4</v>
      </c>
      <c r="C55" s="131" t="s">
        <v>1099</v>
      </c>
      <c r="D55">
        <v>3.04E-2</v>
      </c>
      <c r="E55">
        <v>972.23473000000001</v>
      </c>
      <c r="F55">
        <v>329.91174000000001</v>
      </c>
      <c r="G55">
        <v>149.51407</v>
      </c>
      <c r="H55">
        <v>39.955480000000001</v>
      </c>
      <c r="I55">
        <v>19.18112</v>
      </c>
      <c r="J55">
        <v>81.74991</v>
      </c>
    </row>
    <row r="56" spans="1:12" x14ac:dyDescent="0.25">
      <c r="A56" s="132" t="s">
        <v>1086</v>
      </c>
      <c r="B56" s="131">
        <v>5</v>
      </c>
      <c r="C56" s="131" t="s">
        <v>1099</v>
      </c>
      <c r="D56">
        <v>6.2309999999999997E-2</v>
      </c>
      <c r="E56">
        <v>1692.7153000000001</v>
      </c>
      <c r="F56">
        <v>401.38562999999999</v>
      </c>
      <c r="G56">
        <v>236.87147999999999</v>
      </c>
      <c r="H56">
        <v>60.71969</v>
      </c>
      <c r="I56">
        <v>30.204619999999998</v>
      </c>
      <c r="J56">
        <v>130.52501000000001</v>
      </c>
    </row>
    <row r="57" spans="1:12" x14ac:dyDescent="0.25">
      <c r="A57" s="132" t="s">
        <v>1087</v>
      </c>
      <c r="B57" s="131">
        <v>6</v>
      </c>
      <c r="C57" s="131" t="s">
        <v>1099</v>
      </c>
      <c r="D57">
        <v>7.5219999999999995E-2</v>
      </c>
      <c r="E57">
        <v>2138.1793400000001</v>
      </c>
      <c r="F57">
        <v>452.34338000000002</v>
      </c>
      <c r="G57">
        <v>310.57787000000002</v>
      </c>
      <c r="H57">
        <v>70.612979999999993</v>
      </c>
      <c r="I57">
        <v>39.719900000000003</v>
      </c>
      <c r="J57">
        <v>171.27260000000001</v>
      </c>
    </row>
    <row r="58" spans="1:12" s="134" customFormat="1" x14ac:dyDescent="0.25">
      <c r="A58" s="133" t="s">
        <v>1088</v>
      </c>
      <c r="B58" s="134">
        <v>7</v>
      </c>
      <c r="C58" s="134" t="s">
        <v>1099</v>
      </c>
      <c r="D58" s="68">
        <v>8.5209999999999994E-2</v>
      </c>
      <c r="E58" s="68">
        <v>2594.4338400000001</v>
      </c>
      <c r="F58" s="68">
        <v>450.68624</v>
      </c>
      <c r="G58" s="68">
        <v>332.50779</v>
      </c>
      <c r="H58" s="68">
        <v>88.157830000000004</v>
      </c>
      <c r="I58" s="68">
        <v>41.926569999999998</v>
      </c>
      <c r="J58" s="68">
        <v>208.42283</v>
      </c>
      <c r="K58" s="134">
        <f>SUM(D58:J58)</f>
        <v>3716.2203100000006</v>
      </c>
      <c r="L58" s="134">
        <f>E58/K58</f>
        <v>0.69813779151322697</v>
      </c>
    </row>
    <row r="60" spans="1:12" ht="15.75" thickBot="1" x14ac:dyDescent="0.3"/>
    <row r="61" spans="1:12" ht="18.75" x14ac:dyDescent="0.25">
      <c r="A61" s="219" t="s">
        <v>1285</v>
      </c>
      <c r="B61" s="220"/>
    </row>
    <row r="62" spans="1:12" x14ac:dyDescent="0.25">
      <c r="A62" s="92" t="s">
        <v>63</v>
      </c>
      <c r="B62" s="93">
        <v>0.36015488169262466</v>
      </c>
    </row>
    <row r="63" spans="1:12" x14ac:dyDescent="0.25">
      <c r="A63" s="92" t="s">
        <v>64</v>
      </c>
      <c r="B63" s="93">
        <v>0.26463066496246423</v>
      </c>
    </row>
    <row r="64" spans="1:12" x14ac:dyDescent="0.25">
      <c r="A64" s="92" t="s">
        <v>65</v>
      </c>
      <c r="B64" s="93">
        <v>0.10600894588697599</v>
      </c>
    </row>
    <row r="65" spans="1:11" x14ac:dyDescent="0.25">
      <c r="A65" s="92" t="s">
        <v>66</v>
      </c>
      <c r="B65" s="93">
        <v>9.8780917056714268E-2</v>
      </c>
    </row>
    <row r="66" spans="1:11" x14ac:dyDescent="0.25">
      <c r="A66" s="92" t="s">
        <v>44</v>
      </c>
      <c r="B66" s="93">
        <v>5.0615389414599414E-2</v>
      </c>
    </row>
    <row r="67" spans="1:11" x14ac:dyDescent="0.25">
      <c r="A67" s="92" t="s">
        <v>43</v>
      </c>
      <c r="B67" s="93">
        <v>2.4623866967583306E-2</v>
      </c>
    </row>
    <row r="68" spans="1:11" x14ac:dyDescent="0.25">
      <c r="A68" s="92" t="s">
        <v>60</v>
      </c>
      <c r="B68" s="93">
        <v>9.518533401903817E-2</v>
      </c>
    </row>
    <row r="69" spans="1:11" x14ac:dyDescent="0.25">
      <c r="A69" s="84"/>
      <c r="B69" s="93"/>
    </row>
    <row r="70" spans="1:11" ht="15.75" thickBot="1" x14ac:dyDescent="0.3">
      <c r="A70" s="87"/>
      <c r="B70" s="94"/>
      <c r="D70" s="131" t="s">
        <v>1100</v>
      </c>
      <c r="E70" s="131" t="s">
        <v>126</v>
      </c>
      <c r="F70" s="131" t="s">
        <v>136</v>
      </c>
      <c r="G70" s="131" t="s">
        <v>130</v>
      </c>
      <c r="H70" s="131" t="s">
        <v>123</v>
      </c>
      <c r="I70" s="131" t="s">
        <v>1101</v>
      </c>
      <c r="K70" s="131" t="s">
        <v>1102</v>
      </c>
    </row>
    <row r="71" spans="1:11" x14ac:dyDescent="0.25">
      <c r="D71" s="131" t="s">
        <v>1025</v>
      </c>
      <c r="E71" s="131" t="s">
        <v>1026</v>
      </c>
      <c r="F71" s="131" t="s">
        <v>1027</v>
      </c>
      <c r="G71" s="131" t="s">
        <v>1028</v>
      </c>
      <c r="H71" s="131" t="s">
        <v>1029</v>
      </c>
      <c r="I71" s="131" t="s">
        <v>1030</v>
      </c>
      <c r="K71" s="131" t="s">
        <v>1032</v>
      </c>
    </row>
    <row r="72" spans="1:11" x14ac:dyDescent="0.25">
      <c r="D72" s="131" t="s">
        <v>92</v>
      </c>
      <c r="E72" s="131" t="s">
        <v>92</v>
      </c>
      <c r="F72" s="131" t="s">
        <v>92</v>
      </c>
      <c r="G72" s="131" t="s">
        <v>92</v>
      </c>
      <c r="H72" s="131" t="s">
        <v>92</v>
      </c>
      <c r="I72" s="131" t="s">
        <v>92</v>
      </c>
      <c r="K72" s="131" t="s">
        <v>1033</v>
      </c>
    </row>
    <row r="73" spans="1:11" x14ac:dyDescent="0.25">
      <c r="A73" s="132" t="s">
        <v>1081</v>
      </c>
      <c r="B73" s="131">
        <v>1</v>
      </c>
      <c r="C73" s="131">
        <v>2018</v>
      </c>
      <c r="D73" s="135">
        <f>D3*$B$68+D11*$B$62+D19*$B$63+D27*$B$64+D35*$B$65+D43*$B$66+D51*$B$67</f>
        <v>8.7426958355396163E-6</v>
      </c>
      <c r="E73" s="135">
        <f>E3*$B$68+E11*$B$62+E19*$B$63+E27*$B$64+E35*$B$65+E43*$B$66+E51*$B$67</f>
        <v>0.36666490829902915</v>
      </c>
      <c r="F73" s="135">
        <f t="shared" ref="F73:I73" si="0">F3*$B$68+F11*$B$62+F19*$B$63+F27*$B$64+F35*$B$65+F43*$B$66+F51*$B$67</f>
        <v>3.8671887594034374E-3</v>
      </c>
      <c r="G73" s="135">
        <f t="shared" si="0"/>
        <v>7.9658883977371739E-3</v>
      </c>
      <c r="H73" s="135">
        <f t="shared" si="0"/>
        <v>2.5601914786536385E-2</v>
      </c>
      <c r="I73" s="135">
        <f t="shared" si="0"/>
        <v>1.1190703063718136E-3</v>
      </c>
      <c r="K73" s="135">
        <f t="shared" ref="K73:K80" si="1">J3*$B$68+J11*$B$62+J19*$B$63+J27*$B$64+J35*$B$65+J43*$B$66+J51*$B$67</f>
        <v>3.490682312415537E-2</v>
      </c>
    </row>
    <row r="74" spans="1:11" x14ac:dyDescent="0.25">
      <c r="A74" s="132" t="s">
        <v>1082</v>
      </c>
      <c r="B74" s="131">
        <v>2</v>
      </c>
      <c r="C74" s="131">
        <v>2018</v>
      </c>
      <c r="D74" s="135">
        <f t="shared" ref="D74:I79" si="2">D4*$B$68+D12*$B$62+D20*$B$63+D28*$B$64+D36*$B$65+D44*$B$66+D52*$B$67</f>
        <v>4.7078795375981065E-3</v>
      </c>
      <c r="E74" s="135">
        <f t="shared" si="2"/>
        <v>134.02388944693317</v>
      </c>
      <c r="F74" s="135">
        <f t="shared" si="2"/>
        <v>7.8775256761239678</v>
      </c>
      <c r="G74" s="135">
        <f t="shared" si="2"/>
        <v>16.918715967973718</v>
      </c>
      <c r="H74" s="135">
        <f t="shared" si="2"/>
        <v>21.267075248928467</v>
      </c>
      <c r="I74" s="135">
        <f t="shared" si="2"/>
        <v>2.1479463555756722</v>
      </c>
      <c r="K74" s="135">
        <f t="shared" si="1"/>
        <v>12.540574245982985</v>
      </c>
    </row>
    <row r="75" spans="1:11" x14ac:dyDescent="0.25">
      <c r="A75" s="132" t="s">
        <v>1083</v>
      </c>
      <c r="B75" s="131">
        <v>3</v>
      </c>
      <c r="C75" s="131">
        <v>2018</v>
      </c>
      <c r="D75" s="135">
        <f t="shared" si="2"/>
        <v>3.1631099556190957E-2</v>
      </c>
      <c r="E75" s="135">
        <f t="shared" si="2"/>
        <v>997.26967549919812</v>
      </c>
      <c r="F75" s="135">
        <f t="shared" si="2"/>
        <v>192.17987063364544</v>
      </c>
      <c r="G75" s="135">
        <f t="shared" si="2"/>
        <v>149.24687052589047</v>
      </c>
      <c r="H75" s="135">
        <f t="shared" si="2"/>
        <v>35.654998345632976</v>
      </c>
      <c r="I75" s="135">
        <f t="shared" si="2"/>
        <v>18.693641084775418</v>
      </c>
      <c r="K75" s="135">
        <f t="shared" si="1"/>
        <v>83.519311421035226</v>
      </c>
    </row>
    <row r="76" spans="1:11" x14ac:dyDescent="0.25">
      <c r="A76" s="132" t="s">
        <v>1084</v>
      </c>
      <c r="B76" s="131">
        <v>3</v>
      </c>
      <c r="C76" s="131">
        <v>2018</v>
      </c>
      <c r="D76" s="135">
        <f t="shared" si="2"/>
        <v>2.1176993088179167E-2</v>
      </c>
      <c r="E76" s="135">
        <f t="shared" si="2"/>
        <v>663.06894500223177</v>
      </c>
      <c r="F76" s="135">
        <f t="shared" si="2"/>
        <v>289.60250210092465</v>
      </c>
      <c r="G76" s="135">
        <f t="shared" si="2"/>
        <v>90.497999356709471</v>
      </c>
      <c r="H76" s="135">
        <f t="shared" si="2"/>
        <v>31.411019677951678</v>
      </c>
      <c r="I76" s="135">
        <f t="shared" si="2"/>
        <v>11.835995913029619</v>
      </c>
      <c r="K76" s="135">
        <f t="shared" si="1"/>
        <v>54.544555517222854</v>
      </c>
    </row>
    <row r="77" spans="1:11" x14ac:dyDescent="0.25">
      <c r="A77" s="132" t="s">
        <v>1085</v>
      </c>
      <c r="B77" s="131">
        <v>4</v>
      </c>
      <c r="C77" s="131">
        <v>2018</v>
      </c>
      <c r="D77" s="135">
        <f t="shared" si="2"/>
        <v>3.0876463795508249E-2</v>
      </c>
      <c r="E77" s="135">
        <f t="shared" si="2"/>
        <v>981.45767699708335</v>
      </c>
      <c r="F77" s="135">
        <f t="shared" si="2"/>
        <v>328.06089056778126</v>
      </c>
      <c r="G77" s="135">
        <f t="shared" si="2"/>
        <v>144.63841503786469</v>
      </c>
      <c r="H77" s="135">
        <f t="shared" si="2"/>
        <v>39.628690852799529</v>
      </c>
      <c r="I77" s="135">
        <f t="shared" si="2"/>
        <v>18.787842999732305</v>
      </c>
      <c r="K77" s="135">
        <f t="shared" si="1"/>
        <v>81.669623513474065</v>
      </c>
    </row>
    <row r="78" spans="1:11" x14ac:dyDescent="0.25">
      <c r="A78" s="132" t="s">
        <v>1086</v>
      </c>
      <c r="B78" s="131">
        <v>5</v>
      </c>
      <c r="C78" s="131">
        <v>2018</v>
      </c>
      <c r="D78" s="135">
        <f t="shared" si="2"/>
        <v>6.2898312291586947E-2</v>
      </c>
      <c r="E78" s="135">
        <f t="shared" si="2"/>
        <v>1703.8178055136416</v>
      </c>
      <c r="F78" s="135">
        <f t="shared" si="2"/>
        <v>399.19719761586504</v>
      </c>
      <c r="G78" s="135">
        <f t="shared" si="2"/>
        <v>230.89484194526787</v>
      </c>
      <c r="H78" s="135">
        <f t="shared" si="2"/>
        <v>60.341871639928222</v>
      </c>
      <c r="I78" s="135">
        <f t="shared" si="2"/>
        <v>29.724398595461928</v>
      </c>
      <c r="K78" s="135">
        <f t="shared" si="1"/>
        <v>130.47246753810413</v>
      </c>
    </row>
    <row r="79" spans="1:11" x14ac:dyDescent="0.25">
      <c r="A79" s="132" t="s">
        <v>1087</v>
      </c>
      <c r="B79" s="131">
        <v>6</v>
      </c>
      <c r="C79" s="131">
        <v>2018</v>
      </c>
      <c r="D79" s="135">
        <f t="shared" si="2"/>
        <v>7.5995631516333526E-2</v>
      </c>
      <c r="E79" s="135">
        <f t="shared" si="2"/>
        <v>2152.1679190322802</v>
      </c>
      <c r="F79" s="135">
        <f t="shared" si="2"/>
        <v>449.72941549796593</v>
      </c>
      <c r="G79" s="135">
        <f t="shared" si="2"/>
        <v>302.65808130343271</v>
      </c>
      <c r="H79" s="135">
        <f t="shared" si="2"/>
        <v>70.192111424558661</v>
      </c>
      <c r="I79" s="135">
        <f t="shared" si="2"/>
        <v>39.090099320445589</v>
      </c>
      <c r="K79" s="135">
        <f t="shared" si="1"/>
        <v>171.36569552274671</v>
      </c>
    </row>
    <row r="80" spans="1:11" s="134" customFormat="1" x14ac:dyDescent="0.25">
      <c r="A80" s="133" t="s">
        <v>1088</v>
      </c>
      <c r="B80" s="134">
        <v>7</v>
      </c>
      <c r="C80" s="134">
        <v>2018</v>
      </c>
      <c r="D80" s="136">
        <f>D10*$B$68+D18*$B$62+D26*$B$63+D34*$B$64+D42*$B$65+D50*$B$66+D58*$B$67</f>
        <v>8.5957991813637641E-2</v>
      </c>
      <c r="E80" s="136">
        <f t="shared" ref="E80:I80" si="3">E10*$B$68+E18*$B$62+E26*$B$63+E34*$B$64+E42*$B$65+E50*$B$66+E58*$B$67</f>
        <v>2607.82087877495</v>
      </c>
      <c r="F80" s="136">
        <f t="shared" si="3"/>
        <v>448.20649280562526</v>
      </c>
      <c r="G80" s="136">
        <f t="shared" si="3"/>
        <v>324.87458958683465</v>
      </c>
      <c r="H80" s="136">
        <f t="shared" si="3"/>
        <v>87.768571605099552</v>
      </c>
      <c r="I80" s="136">
        <f t="shared" si="3"/>
        <v>41.320514003872496</v>
      </c>
      <c r="K80" s="136">
        <f t="shared" si="1"/>
        <v>208.5325168135204</v>
      </c>
    </row>
  </sheetData>
  <mergeCells count="1">
    <mergeCell ref="A61:B61"/>
  </mergeCells>
  <conditionalFormatting sqref="B68">
    <cfRule type="dataBar" priority="7">
      <dataBar>
        <cfvo type="min"/>
        <cfvo type="max"/>
        <color rgb="FFD6007B"/>
      </dataBar>
      <extLst>
        <ext xmlns:x14="http://schemas.microsoft.com/office/spreadsheetml/2009/9/main" uri="{B025F937-C7B1-47D3-B67F-A62EFF666E3E}">
          <x14:id>{03A6E83C-D233-4B83-BA48-04E48324B5E1}</x14:id>
        </ext>
      </extLst>
    </cfRule>
  </conditionalFormatting>
  <conditionalFormatting sqref="B68">
    <cfRule type="dataBar" priority="6">
      <dataBar>
        <cfvo type="min"/>
        <cfvo type="max"/>
        <color rgb="FFD6007B"/>
      </dataBar>
      <extLst>
        <ext xmlns:x14="http://schemas.microsoft.com/office/spreadsheetml/2009/9/main" uri="{B025F937-C7B1-47D3-B67F-A62EFF666E3E}">
          <x14:id>{A1219617-B416-4B84-923D-B1627E05DB7F}</x14:id>
        </ext>
      </extLst>
    </cfRule>
  </conditionalFormatting>
  <conditionalFormatting sqref="B68">
    <cfRule type="dataBar" priority="5">
      <dataBar>
        <cfvo type="min"/>
        <cfvo type="max"/>
        <color rgb="FFD6007B"/>
      </dataBar>
      <extLst>
        <ext xmlns:x14="http://schemas.microsoft.com/office/spreadsheetml/2009/9/main" uri="{B025F937-C7B1-47D3-B67F-A62EFF666E3E}">
          <x14:id>{4A030B8F-CF3A-465C-AA6D-05D410AE13A3}</x14:id>
        </ext>
      </extLst>
    </cfRule>
  </conditionalFormatting>
  <conditionalFormatting sqref="B62:B70">
    <cfRule type="dataBar" priority="4">
      <dataBar>
        <cfvo type="min"/>
        <cfvo type="max"/>
        <color rgb="FFD6007B"/>
      </dataBar>
      <extLst>
        <ext xmlns:x14="http://schemas.microsoft.com/office/spreadsheetml/2009/9/main" uri="{B025F937-C7B1-47D3-B67F-A62EFF666E3E}">
          <x14:id>{A7042528-12E7-4DE6-819C-8310775FDAA6}</x14:id>
        </ext>
      </extLst>
    </cfRule>
  </conditionalFormatting>
  <conditionalFormatting sqref="B62:B69">
    <cfRule type="dataBar" priority="8">
      <dataBar>
        <cfvo type="min"/>
        <cfvo type="max"/>
        <color rgb="FFD6007B"/>
      </dataBar>
      <extLst>
        <ext xmlns:x14="http://schemas.microsoft.com/office/spreadsheetml/2009/9/main" uri="{B025F937-C7B1-47D3-B67F-A62EFF666E3E}">
          <x14:id>{FDF96227-6F0D-4014-B349-C38441B09684}</x14:id>
        </ext>
      </extLst>
    </cfRule>
  </conditionalFormatting>
  <conditionalFormatting sqref="B70">
    <cfRule type="dataBar" priority="3">
      <dataBar>
        <cfvo type="min"/>
        <cfvo type="max"/>
        <color rgb="FFD6007B"/>
      </dataBar>
      <extLst>
        <ext xmlns:x14="http://schemas.microsoft.com/office/spreadsheetml/2009/9/main" uri="{B025F937-C7B1-47D3-B67F-A62EFF666E3E}">
          <x14:id>{9AD21914-B11E-4497-8E8D-D32DA94D7BCB}</x14:id>
        </ext>
      </extLst>
    </cfRule>
  </conditionalFormatting>
  <conditionalFormatting sqref="B70">
    <cfRule type="dataBar" priority="2">
      <dataBar>
        <cfvo type="min"/>
        <cfvo type="max"/>
        <color rgb="FFD6007B"/>
      </dataBar>
      <extLst>
        <ext xmlns:x14="http://schemas.microsoft.com/office/spreadsheetml/2009/9/main" uri="{B025F937-C7B1-47D3-B67F-A62EFF666E3E}">
          <x14:id>{59F29519-2D73-4650-900A-6742240D1536}</x14:id>
        </ext>
      </extLst>
    </cfRule>
  </conditionalFormatting>
  <conditionalFormatting sqref="B70">
    <cfRule type="dataBar" priority="1">
      <dataBar>
        <cfvo type="min"/>
        <cfvo type="max"/>
        <color rgb="FFD6007B"/>
      </dataBar>
      <extLst>
        <ext xmlns:x14="http://schemas.microsoft.com/office/spreadsheetml/2009/9/main" uri="{B025F937-C7B1-47D3-B67F-A62EFF666E3E}">
          <x14:id>{DE5CF2AC-795A-4E52-9A8D-29B95284D29C}</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03A6E83C-D233-4B83-BA48-04E48324B5E1}">
            <x14:dataBar minLength="0" maxLength="100" border="1" negativeBarBorderColorSameAsPositive="0">
              <x14:cfvo type="autoMin"/>
              <x14:cfvo type="autoMax"/>
              <x14:borderColor rgb="FFD6007B"/>
              <x14:negativeFillColor rgb="FFFF0000"/>
              <x14:negativeBorderColor rgb="FFFF0000"/>
              <x14:axisColor rgb="FF000000"/>
            </x14:dataBar>
          </x14:cfRule>
          <xm:sqref>B68</xm:sqref>
        </x14:conditionalFormatting>
        <x14:conditionalFormatting xmlns:xm="http://schemas.microsoft.com/office/excel/2006/main">
          <x14:cfRule type="dataBar" id="{A1219617-B416-4B84-923D-B1627E05DB7F}">
            <x14:dataBar minLength="0" maxLength="100" border="1" negativeBarBorderColorSameAsPositive="0">
              <x14:cfvo type="autoMin"/>
              <x14:cfvo type="autoMax"/>
              <x14:borderColor rgb="FFD6007B"/>
              <x14:negativeFillColor rgb="FFFF0000"/>
              <x14:negativeBorderColor rgb="FFFF0000"/>
              <x14:axisColor rgb="FF000000"/>
            </x14:dataBar>
          </x14:cfRule>
          <xm:sqref>B68</xm:sqref>
        </x14:conditionalFormatting>
        <x14:conditionalFormatting xmlns:xm="http://schemas.microsoft.com/office/excel/2006/main">
          <x14:cfRule type="dataBar" id="{4A030B8F-CF3A-465C-AA6D-05D410AE13A3}">
            <x14:dataBar minLength="0" maxLength="100" border="1" negativeBarBorderColorSameAsPositive="0">
              <x14:cfvo type="autoMin"/>
              <x14:cfvo type="autoMax"/>
              <x14:borderColor rgb="FFD6007B"/>
              <x14:negativeFillColor rgb="FFFF0000"/>
              <x14:negativeBorderColor rgb="FFFF0000"/>
              <x14:axisColor rgb="FF000000"/>
            </x14:dataBar>
          </x14:cfRule>
          <xm:sqref>B68</xm:sqref>
        </x14:conditionalFormatting>
        <x14:conditionalFormatting xmlns:xm="http://schemas.microsoft.com/office/excel/2006/main">
          <x14:cfRule type="dataBar" id="{A7042528-12E7-4DE6-819C-8310775FDAA6}">
            <x14:dataBar minLength="0" maxLength="100" border="1" negativeBarBorderColorSameAsPositive="0">
              <x14:cfvo type="autoMin"/>
              <x14:cfvo type="autoMax"/>
              <x14:borderColor rgb="FFD6007B"/>
              <x14:negativeFillColor rgb="FFFF0000"/>
              <x14:negativeBorderColor rgb="FFFF0000"/>
              <x14:axisColor rgb="FF000000"/>
            </x14:dataBar>
          </x14:cfRule>
          <xm:sqref>B62:B70</xm:sqref>
        </x14:conditionalFormatting>
        <x14:conditionalFormatting xmlns:xm="http://schemas.microsoft.com/office/excel/2006/main">
          <x14:cfRule type="dataBar" id="{FDF96227-6F0D-4014-B349-C38441B09684}">
            <x14:dataBar minLength="0" maxLength="100" border="1" negativeBarBorderColorSameAsPositive="0">
              <x14:cfvo type="autoMin"/>
              <x14:cfvo type="autoMax"/>
              <x14:borderColor rgb="FFD6007B"/>
              <x14:negativeFillColor rgb="FFFF0000"/>
              <x14:negativeBorderColor rgb="FFFF0000"/>
              <x14:axisColor rgb="FF000000"/>
            </x14:dataBar>
          </x14:cfRule>
          <xm:sqref>B62:B69</xm:sqref>
        </x14:conditionalFormatting>
        <x14:conditionalFormatting xmlns:xm="http://schemas.microsoft.com/office/excel/2006/main">
          <x14:cfRule type="dataBar" id="{9AD21914-B11E-4497-8E8D-D32DA94D7BCB}">
            <x14:dataBar minLength="0" maxLength="100" border="1" negativeBarBorderColorSameAsPositive="0">
              <x14:cfvo type="autoMin"/>
              <x14:cfvo type="autoMax"/>
              <x14:borderColor rgb="FFD6007B"/>
              <x14:negativeFillColor rgb="FFFF0000"/>
              <x14:negativeBorderColor rgb="FFFF0000"/>
              <x14:axisColor rgb="FF000000"/>
            </x14:dataBar>
          </x14:cfRule>
          <xm:sqref>B70</xm:sqref>
        </x14:conditionalFormatting>
        <x14:conditionalFormatting xmlns:xm="http://schemas.microsoft.com/office/excel/2006/main">
          <x14:cfRule type="dataBar" id="{59F29519-2D73-4650-900A-6742240D1536}">
            <x14:dataBar minLength="0" maxLength="100" border="1" negativeBarBorderColorSameAsPositive="0">
              <x14:cfvo type="autoMin"/>
              <x14:cfvo type="autoMax"/>
              <x14:borderColor rgb="FFD6007B"/>
              <x14:negativeFillColor rgb="FFFF0000"/>
              <x14:negativeBorderColor rgb="FFFF0000"/>
              <x14:axisColor rgb="FF000000"/>
            </x14:dataBar>
          </x14:cfRule>
          <xm:sqref>B70</xm:sqref>
        </x14:conditionalFormatting>
        <x14:conditionalFormatting xmlns:xm="http://schemas.microsoft.com/office/excel/2006/main">
          <x14:cfRule type="dataBar" id="{DE5CF2AC-795A-4E52-9A8D-29B95284D29C}">
            <x14:dataBar minLength="0" maxLength="100" border="1" negativeBarBorderColorSameAsPositive="0">
              <x14:cfvo type="autoMin"/>
              <x14:cfvo type="autoMax"/>
              <x14:borderColor rgb="FFD6007B"/>
              <x14:negativeFillColor rgb="FFFF0000"/>
              <x14:negativeBorderColor rgb="FFFF0000"/>
              <x14:axisColor rgb="FF000000"/>
            </x14:dataBar>
          </x14:cfRule>
          <xm:sqref>B70</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51A16-E8EF-4930-82D3-C029A4CEA544}">
  <dimension ref="A1:BT345"/>
  <sheetViews>
    <sheetView topLeftCell="AH331" workbookViewId="0">
      <selection activeCell="AX345" sqref="AX345"/>
    </sheetView>
  </sheetViews>
  <sheetFormatPr defaultRowHeight="15" x14ac:dyDescent="0.25"/>
  <sheetData>
    <row r="1" spans="1:69" x14ac:dyDescent="0.25">
      <c r="A1" t="s">
        <v>1031</v>
      </c>
      <c r="K1" t="s">
        <v>1041</v>
      </c>
      <c r="U1" t="s">
        <v>1049</v>
      </c>
      <c r="AE1" t="s">
        <v>1057</v>
      </c>
      <c r="AO1" t="s">
        <v>1065</v>
      </c>
      <c r="AY1" t="s">
        <v>1073</v>
      </c>
      <c r="BI1" t="s">
        <v>1081</v>
      </c>
    </row>
    <row r="2" spans="1:69" x14ac:dyDescent="0.25">
      <c r="B2" t="s">
        <v>1021</v>
      </c>
      <c r="C2" t="s">
        <v>248</v>
      </c>
      <c r="D2" t="s">
        <v>1022</v>
      </c>
      <c r="E2" t="s">
        <v>250</v>
      </c>
      <c r="F2" t="s">
        <v>1023</v>
      </c>
      <c r="G2" t="s">
        <v>250</v>
      </c>
      <c r="H2" t="s">
        <v>1024</v>
      </c>
      <c r="I2" t="s">
        <v>250</v>
      </c>
      <c r="L2" t="s">
        <v>1021</v>
      </c>
      <c r="M2" t="s">
        <v>248</v>
      </c>
      <c r="N2" t="s">
        <v>1022</v>
      </c>
      <c r="O2" t="s">
        <v>250</v>
      </c>
      <c r="P2" t="s">
        <v>1023</v>
      </c>
      <c r="Q2" t="s">
        <v>250</v>
      </c>
      <c r="R2" t="s">
        <v>1024</v>
      </c>
      <c r="S2" t="s">
        <v>250</v>
      </c>
      <c r="V2" t="s">
        <v>1021</v>
      </c>
      <c r="W2" t="s">
        <v>248</v>
      </c>
      <c r="X2" t="s">
        <v>1022</v>
      </c>
      <c r="Y2" t="s">
        <v>250</v>
      </c>
      <c r="Z2" t="s">
        <v>1023</v>
      </c>
      <c r="AA2" t="s">
        <v>250</v>
      </c>
      <c r="AB2" t="s">
        <v>1024</v>
      </c>
      <c r="AC2" t="s">
        <v>250</v>
      </c>
      <c r="AF2" t="s">
        <v>1021</v>
      </c>
      <c r="AG2" t="s">
        <v>248</v>
      </c>
      <c r="AH2" t="s">
        <v>1022</v>
      </c>
      <c r="AI2" t="s">
        <v>250</v>
      </c>
      <c r="AJ2" t="s">
        <v>1023</v>
      </c>
      <c r="AK2" t="s">
        <v>250</v>
      </c>
      <c r="AL2" t="s">
        <v>1024</v>
      </c>
      <c r="AM2" t="s">
        <v>250</v>
      </c>
      <c r="AP2" t="s">
        <v>1021</v>
      </c>
      <c r="AQ2" t="s">
        <v>248</v>
      </c>
      <c r="AR2" t="s">
        <v>1022</v>
      </c>
      <c r="AS2" t="s">
        <v>250</v>
      </c>
      <c r="AT2" t="s">
        <v>1023</v>
      </c>
      <c r="AU2" t="s">
        <v>250</v>
      </c>
      <c r="AV2" t="s">
        <v>1024</v>
      </c>
      <c r="AW2" t="s">
        <v>250</v>
      </c>
      <c r="AZ2" t="s">
        <v>1021</v>
      </c>
      <c r="BA2" t="s">
        <v>248</v>
      </c>
      <c r="BB2" t="s">
        <v>1022</v>
      </c>
      <c r="BC2" t="s">
        <v>250</v>
      </c>
      <c r="BD2" t="s">
        <v>1023</v>
      </c>
      <c r="BE2" t="s">
        <v>250</v>
      </c>
      <c r="BF2" t="s">
        <v>1024</v>
      </c>
      <c r="BG2" t="s">
        <v>250</v>
      </c>
      <c r="BJ2" t="s">
        <v>1021</v>
      </c>
      <c r="BK2" t="s">
        <v>248</v>
      </c>
      <c r="BL2" t="s">
        <v>1022</v>
      </c>
      <c r="BM2" t="s">
        <v>250</v>
      </c>
      <c r="BN2" t="s">
        <v>1023</v>
      </c>
      <c r="BO2" t="s">
        <v>250</v>
      </c>
      <c r="BP2" t="s">
        <v>1024</v>
      </c>
      <c r="BQ2" t="s">
        <v>250</v>
      </c>
    </row>
    <row r="3" spans="1:69" x14ac:dyDescent="0.25">
      <c r="B3" t="s">
        <v>1025</v>
      </c>
      <c r="H3" s="77">
        <v>9.8594000000000008E-6</v>
      </c>
      <c r="I3" t="s">
        <v>92</v>
      </c>
      <c r="L3" t="s">
        <v>1025</v>
      </c>
      <c r="R3" s="77">
        <v>8.6252199999999997E-6</v>
      </c>
      <c r="S3" t="s">
        <v>92</v>
      </c>
      <c r="V3" t="s">
        <v>1025</v>
      </c>
      <c r="AB3" s="77">
        <v>8.6252199999999997E-6</v>
      </c>
      <c r="AC3" t="s">
        <v>92</v>
      </c>
      <c r="AF3" t="s">
        <v>1025</v>
      </c>
      <c r="AL3" s="77">
        <v>8.6252199999999997E-6</v>
      </c>
      <c r="AM3" t="s">
        <v>92</v>
      </c>
      <c r="AP3" t="s">
        <v>1025</v>
      </c>
      <c r="AV3" s="77">
        <v>8.6252199999999997E-6</v>
      </c>
      <c r="AW3" t="s">
        <v>92</v>
      </c>
      <c r="AZ3" t="s">
        <v>1025</v>
      </c>
      <c r="BF3" s="77">
        <v>8.6252199999999997E-6</v>
      </c>
      <c r="BG3" t="s">
        <v>92</v>
      </c>
      <c r="BJ3" t="s">
        <v>1025</v>
      </c>
      <c r="BP3" s="77">
        <v>8.6252199999999997E-6</v>
      </c>
      <c r="BQ3" t="s">
        <v>92</v>
      </c>
    </row>
    <row r="4" spans="1:69" x14ac:dyDescent="0.25">
      <c r="B4" t="s">
        <v>1026</v>
      </c>
      <c r="H4">
        <v>0.46215000000000001</v>
      </c>
      <c r="I4" t="s">
        <v>92</v>
      </c>
      <c r="L4" t="s">
        <v>1026</v>
      </c>
      <c r="R4">
        <v>0.35661999999999999</v>
      </c>
      <c r="S4" t="s">
        <v>92</v>
      </c>
      <c r="V4" t="s">
        <v>1026</v>
      </c>
      <c r="AB4">
        <v>0.35661999999999999</v>
      </c>
      <c r="AC4" t="s">
        <v>92</v>
      </c>
      <c r="AF4" t="s">
        <v>1026</v>
      </c>
      <c r="AL4">
        <v>0.35661999999999999</v>
      </c>
      <c r="AM4" t="s">
        <v>92</v>
      </c>
      <c r="AP4" t="s">
        <v>1026</v>
      </c>
      <c r="AV4">
        <v>0.35661999999999999</v>
      </c>
      <c r="AW4" t="s">
        <v>92</v>
      </c>
      <c r="AZ4" t="s">
        <v>1026</v>
      </c>
      <c r="BF4">
        <v>0.35661999999999999</v>
      </c>
      <c r="BG4" t="s">
        <v>92</v>
      </c>
      <c r="BJ4" t="s">
        <v>1026</v>
      </c>
      <c r="BP4">
        <v>0.35661999999999999</v>
      </c>
      <c r="BQ4" t="s">
        <v>92</v>
      </c>
    </row>
    <row r="5" spans="1:69" x14ac:dyDescent="0.25">
      <c r="B5" t="s">
        <v>1027</v>
      </c>
      <c r="H5">
        <v>3.0799999999999998E-3</v>
      </c>
      <c r="I5" t="s">
        <v>92</v>
      </c>
      <c r="L5" t="s">
        <v>1027</v>
      </c>
      <c r="R5">
        <v>3.9500000000000004E-3</v>
      </c>
      <c r="S5" t="s">
        <v>92</v>
      </c>
      <c r="V5" t="s">
        <v>1027</v>
      </c>
      <c r="AB5">
        <v>3.9500000000000004E-3</v>
      </c>
      <c r="AC5" t="s">
        <v>92</v>
      </c>
      <c r="AF5" t="s">
        <v>1027</v>
      </c>
      <c r="AL5">
        <v>3.9500000000000004E-3</v>
      </c>
      <c r="AM5" t="s">
        <v>92</v>
      </c>
      <c r="AP5" t="s">
        <v>1027</v>
      </c>
      <c r="AV5">
        <v>3.9500000000000004E-3</v>
      </c>
      <c r="AW5" t="s">
        <v>92</v>
      </c>
      <c r="AZ5" t="s">
        <v>1027</v>
      </c>
      <c r="BF5">
        <v>3.9500000000000004E-3</v>
      </c>
      <c r="BG5" t="s">
        <v>92</v>
      </c>
      <c r="BJ5" t="s">
        <v>1027</v>
      </c>
      <c r="BP5">
        <v>3.9500000000000004E-3</v>
      </c>
      <c r="BQ5" t="s">
        <v>92</v>
      </c>
    </row>
    <row r="6" spans="1:69" x14ac:dyDescent="0.25">
      <c r="B6" t="s">
        <v>1028</v>
      </c>
      <c r="H6">
        <v>4.9800000000000001E-3</v>
      </c>
      <c r="I6" t="s">
        <v>92</v>
      </c>
      <c r="L6" t="s">
        <v>1028</v>
      </c>
      <c r="R6">
        <v>8.2799999999999992E-3</v>
      </c>
      <c r="S6" t="s">
        <v>92</v>
      </c>
      <c r="V6" t="s">
        <v>1028</v>
      </c>
      <c r="AB6">
        <v>8.2799999999999992E-3</v>
      </c>
      <c r="AC6" t="s">
        <v>92</v>
      </c>
      <c r="AF6" t="s">
        <v>1028</v>
      </c>
      <c r="AL6">
        <v>8.2799999999999992E-3</v>
      </c>
      <c r="AM6" t="s">
        <v>92</v>
      </c>
      <c r="AP6" t="s">
        <v>1028</v>
      </c>
      <c r="AV6">
        <v>8.2799999999999992E-3</v>
      </c>
      <c r="AW6" t="s">
        <v>92</v>
      </c>
      <c r="AZ6" t="s">
        <v>1028</v>
      </c>
      <c r="BF6">
        <v>8.2799999999999992E-3</v>
      </c>
      <c r="BG6" t="s">
        <v>92</v>
      </c>
      <c r="BJ6" t="s">
        <v>1028</v>
      </c>
      <c r="BP6">
        <v>8.2799999999999992E-3</v>
      </c>
      <c r="BQ6" t="s">
        <v>92</v>
      </c>
    </row>
    <row r="7" spans="1:69" x14ac:dyDescent="0.25">
      <c r="B7" t="s">
        <v>1029</v>
      </c>
      <c r="H7">
        <v>2.5430000000000001E-2</v>
      </c>
      <c r="I7" t="s">
        <v>92</v>
      </c>
      <c r="L7" t="s">
        <v>1029</v>
      </c>
      <c r="R7">
        <v>2.562E-2</v>
      </c>
      <c r="S7" t="s">
        <v>92</v>
      </c>
      <c r="V7" t="s">
        <v>1029</v>
      </c>
      <c r="AB7">
        <v>2.562E-2</v>
      </c>
      <c r="AC7" t="s">
        <v>92</v>
      </c>
      <c r="AF7" t="s">
        <v>1029</v>
      </c>
      <c r="AL7">
        <v>2.562E-2</v>
      </c>
      <c r="AM7" t="s">
        <v>92</v>
      </c>
      <c r="AP7" t="s">
        <v>1029</v>
      </c>
      <c r="AV7">
        <v>2.562E-2</v>
      </c>
      <c r="AW7" t="s">
        <v>92</v>
      </c>
      <c r="AZ7" t="s">
        <v>1029</v>
      </c>
      <c r="BF7">
        <v>2.562E-2</v>
      </c>
      <c r="BG7" t="s">
        <v>92</v>
      </c>
      <c r="BJ7" t="s">
        <v>1029</v>
      </c>
      <c r="BP7">
        <v>2.562E-2</v>
      </c>
      <c r="BQ7" t="s">
        <v>92</v>
      </c>
    </row>
    <row r="8" spans="1:69" x14ac:dyDescent="0.25">
      <c r="B8" t="s">
        <v>1030</v>
      </c>
      <c r="H8">
        <v>7.2999999999999996E-4</v>
      </c>
      <c r="I8" t="s">
        <v>92</v>
      </c>
      <c r="L8" t="s">
        <v>1030</v>
      </c>
      <c r="R8">
        <v>1.16E-3</v>
      </c>
      <c r="S8" t="s">
        <v>92</v>
      </c>
      <c r="V8" t="s">
        <v>1030</v>
      </c>
      <c r="AB8">
        <v>1.16E-3</v>
      </c>
      <c r="AC8" t="s">
        <v>92</v>
      </c>
      <c r="AF8" t="s">
        <v>1030</v>
      </c>
      <c r="AL8">
        <v>1.16E-3</v>
      </c>
      <c r="AM8" t="s">
        <v>92</v>
      </c>
      <c r="AP8" t="s">
        <v>1030</v>
      </c>
      <c r="AV8">
        <v>1.16E-3</v>
      </c>
      <c r="AW8" t="s">
        <v>92</v>
      </c>
      <c r="AZ8" t="s">
        <v>1030</v>
      </c>
      <c r="BF8">
        <v>1.16E-3</v>
      </c>
      <c r="BG8" t="s">
        <v>92</v>
      </c>
      <c r="BJ8" t="s">
        <v>1030</v>
      </c>
      <c r="BP8">
        <v>1.16E-3</v>
      </c>
      <c r="BQ8" t="s">
        <v>92</v>
      </c>
    </row>
    <row r="9" spans="1:69" x14ac:dyDescent="0.25">
      <c r="B9" t="s">
        <v>1021</v>
      </c>
      <c r="C9" t="s">
        <v>248</v>
      </c>
      <c r="D9" t="s">
        <v>1022</v>
      </c>
      <c r="E9" t="s">
        <v>250</v>
      </c>
      <c r="F9" t="s">
        <v>1023</v>
      </c>
      <c r="G9" t="s">
        <v>250</v>
      </c>
      <c r="H9" t="s">
        <v>1024</v>
      </c>
      <c r="I9" t="s">
        <v>250</v>
      </c>
      <c r="L9" t="s">
        <v>1021</v>
      </c>
      <c r="M9" t="s">
        <v>248</v>
      </c>
      <c r="N9" t="s">
        <v>1022</v>
      </c>
      <c r="O9" t="s">
        <v>250</v>
      </c>
      <c r="P9" t="s">
        <v>1023</v>
      </c>
      <c r="Q9" t="s">
        <v>250</v>
      </c>
      <c r="R9" t="s">
        <v>1024</v>
      </c>
      <c r="S9" t="s">
        <v>250</v>
      </c>
      <c r="V9" t="s">
        <v>1021</v>
      </c>
      <c r="W9" t="s">
        <v>248</v>
      </c>
      <c r="X9" t="s">
        <v>1022</v>
      </c>
      <c r="Y9" t="s">
        <v>250</v>
      </c>
      <c r="Z9" t="s">
        <v>1023</v>
      </c>
      <c r="AA9" t="s">
        <v>250</v>
      </c>
      <c r="AB9" t="s">
        <v>1024</v>
      </c>
      <c r="AC9" t="s">
        <v>250</v>
      </c>
      <c r="AF9" t="s">
        <v>1021</v>
      </c>
      <c r="AG9" t="s">
        <v>248</v>
      </c>
      <c r="AH9" t="s">
        <v>1022</v>
      </c>
      <c r="AI9" t="s">
        <v>250</v>
      </c>
      <c r="AJ9" t="s">
        <v>1023</v>
      </c>
      <c r="AK9" t="s">
        <v>250</v>
      </c>
      <c r="AL9" t="s">
        <v>1024</v>
      </c>
      <c r="AM9" t="s">
        <v>250</v>
      </c>
      <c r="AP9" t="s">
        <v>1021</v>
      </c>
      <c r="AQ9" t="s">
        <v>248</v>
      </c>
      <c r="AR9" t="s">
        <v>1022</v>
      </c>
      <c r="AS9" t="s">
        <v>250</v>
      </c>
      <c r="AT9" t="s">
        <v>1023</v>
      </c>
      <c r="AU9" t="s">
        <v>250</v>
      </c>
      <c r="AV9" t="s">
        <v>1024</v>
      </c>
      <c r="AW9" t="s">
        <v>250</v>
      </c>
      <c r="AZ9" t="s">
        <v>1021</v>
      </c>
      <c r="BA9" t="s">
        <v>248</v>
      </c>
      <c r="BB9" t="s">
        <v>1022</v>
      </c>
      <c r="BC9" t="s">
        <v>250</v>
      </c>
      <c r="BD9" t="s">
        <v>1023</v>
      </c>
      <c r="BE9" t="s">
        <v>250</v>
      </c>
      <c r="BF9" t="s">
        <v>1024</v>
      </c>
      <c r="BG9" t="s">
        <v>250</v>
      </c>
      <c r="BJ9" t="s">
        <v>1021</v>
      </c>
      <c r="BK9" t="s">
        <v>248</v>
      </c>
      <c r="BL9" t="s">
        <v>1022</v>
      </c>
      <c r="BM9" t="s">
        <v>250</v>
      </c>
      <c r="BN9" t="s">
        <v>1023</v>
      </c>
      <c r="BO9" t="s">
        <v>250</v>
      </c>
      <c r="BP9" t="s">
        <v>1024</v>
      </c>
      <c r="BQ9" t="s">
        <v>250</v>
      </c>
    </row>
    <row r="10" spans="1:69" x14ac:dyDescent="0.25">
      <c r="B10" t="s">
        <v>1032</v>
      </c>
      <c r="H10">
        <v>4.0390000000000002E-2</v>
      </c>
      <c r="I10" t="s">
        <v>1033</v>
      </c>
      <c r="L10" t="s">
        <v>1032</v>
      </c>
      <c r="R10">
        <v>3.4329999999999999E-2</v>
      </c>
      <c r="S10" t="s">
        <v>1033</v>
      </c>
      <c r="V10" t="s">
        <v>1032</v>
      </c>
      <c r="AB10">
        <v>3.4329999999999999E-2</v>
      </c>
      <c r="AC10" t="s">
        <v>1033</v>
      </c>
      <c r="AF10" t="s">
        <v>1032</v>
      </c>
      <c r="AL10">
        <v>3.4329999999999999E-2</v>
      </c>
      <c r="AM10" t="s">
        <v>1033</v>
      </c>
      <c r="AP10" t="s">
        <v>1032</v>
      </c>
      <c r="AV10">
        <v>3.4329999999999999E-2</v>
      </c>
      <c r="AW10" t="s">
        <v>1033</v>
      </c>
      <c r="AZ10" t="s">
        <v>1032</v>
      </c>
      <c r="BF10">
        <v>3.4329999999999999E-2</v>
      </c>
      <c r="BG10" t="s">
        <v>1033</v>
      </c>
      <c r="BJ10" t="s">
        <v>1032</v>
      </c>
      <c r="BP10">
        <v>3.4329999999999999E-2</v>
      </c>
      <c r="BQ10" t="s">
        <v>1033</v>
      </c>
    </row>
    <row r="11" spans="1:69" x14ac:dyDescent="0.25">
      <c r="A11" t="s">
        <v>1034</v>
      </c>
      <c r="K11" t="s">
        <v>1042</v>
      </c>
      <c r="U11" t="s">
        <v>1050</v>
      </c>
      <c r="AE11" t="s">
        <v>1058</v>
      </c>
      <c r="AO11" t="s">
        <v>1066</v>
      </c>
      <c r="AY11" t="s">
        <v>1074</v>
      </c>
      <c r="BI11" t="s">
        <v>1082</v>
      </c>
    </row>
    <row r="12" spans="1:69" x14ac:dyDescent="0.25">
      <c r="B12" t="s">
        <v>1021</v>
      </c>
      <c r="C12" t="s">
        <v>248</v>
      </c>
      <c r="D12" t="s">
        <v>1022</v>
      </c>
      <c r="E12" t="s">
        <v>250</v>
      </c>
      <c r="F12" t="s">
        <v>1023</v>
      </c>
      <c r="G12" t="s">
        <v>250</v>
      </c>
      <c r="H12" t="s">
        <v>1024</v>
      </c>
      <c r="I12" t="s">
        <v>250</v>
      </c>
      <c r="L12" t="s">
        <v>1021</v>
      </c>
      <c r="M12" t="s">
        <v>248</v>
      </c>
      <c r="N12" t="s">
        <v>1022</v>
      </c>
      <c r="O12" t="s">
        <v>250</v>
      </c>
      <c r="P12" t="s">
        <v>1023</v>
      </c>
      <c r="Q12" t="s">
        <v>250</v>
      </c>
      <c r="R12" t="s">
        <v>1024</v>
      </c>
      <c r="S12" t="s">
        <v>250</v>
      </c>
      <c r="V12" t="s">
        <v>1021</v>
      </c>
      <c r="W12" t="s">
        <v>248</v>
      </c>
      <c r="X12" t="s">
        <v>1022</v>
      </c>
      <c r="Y12" t="s">
        <v>250</v>
      </c>
      <c r="Z12" t="s">
        <v>1023</v>
      </c>
      <c r="AA12" t="s">
        <v>250</v>
      </c>
      <c r="AB12" t="s">
        <v>1024</v>
      </c>
      <c r="AC12" t="s">
        <v>250</v>
      </c>
      <c r="AF12" t="s">
        <v>1021</v>
      </c>
      <c r="AG12" t="s">
        <v>248</v>
      </c>
      <c r="AH12" t="s">
        <v>1022</v>
      </c>
      <c r="AI12" t="s">
        <v>250</v>
      </c>
      <c r="AJ12" t="s">
        <v>1023</v>
      </c>
      <c r="AK12" t="s">
        <v>250</v>
      </c>
      <c r="AL12" t="s">
        <v>1024</v>
      </c>
      <c r="AM12" t="s">
        <v>250</v>
      </c>
      <c r="AP12" t="s">
        <v>1021</v>
      </c>
      <c r="AQ12" t="s">
        <v>248</v>
      </c>
      <c r="AR12" t="s">
        <v>1022</v>
      </c>
      <c r="AS12" t="s">
        <v>250</v>
      </c>
      <c r="AT12" t="s">
        <v>1023</v>
      </c>
      <c r="AU12" t="s">
        <v>250</v>
      </c>
      <c r="AV12" t="s">
        <v>1024</v>
      </c>
      <c r="AW12" t="s">
        <v>250</v>
      </c>
      <c r="AZ12" t="s">
        <v>1021</v>
      </c>
      <c r="BA12" t="s">
        <v>248</v>
      </c>
      <c r="BB12" t="s">
        <v>1022</v>
      </c>
      <c r="BC12" t="s">
        <v>250</v>
      </c>
      <c r="BD12" t="s">
        <v>1023</v>
      </c>
      <c r="BE12" t="s">
        <v>250</v>
      </c>
      <c r="BF12" t="s">
        <v>1024</v>
      </c>
      <c r="BG12" t="s">
        <v>250</v>
      </c>
      <c r="BJ12" t="s">
        <v>1021</v>
      </c>
      <c r="BK12" t="s">
        <v>248</v>
      </c>
      <c r="BL12" t="s">
        <v>1022</v>
      </c>
      <c r="BM12" t="s">
        <v>250</v>
      </c>
      <c r="BN12" t="s">
        <v>1023</v>
      </c>
      <c r="BO12" t="s">
        <v>250</v>
      </c>
      <c r="BP12" t="s">
        <v>1024</v>
      </c>
      <c r="BQ12" t="s">
        <v>250</v>
      </c>
    </row>
    <row r="13" spans="1:69" x14ac:dyDescent="0.25">
      <c r="B13" t="s">
        <v>1025</v>
      </c>
      <c r="H13">
        <v>4.9300000000000004E-3</v>
      </c>
      <c r="I13" t="s">
        <v>92</v>
      </c>
      <c r="L13" t="s">
        <v>1025</v>
      </c>
      <c r="R13">
        <v>4.6899999999999997E-3</v>
      </c>
      <c r="S13" t="s">
        <v>92</v>
      </c>
      <c r="V13" t="s">
        <v>1025</v>
      </c>
      <c r="AB13">
        <v>4.6800000000000001E-3</v>
      </c>
      <c r="AC13" t="s">
        <v>92</v>
      </c>
      <c r="AF13" t="s">
        <v>1025</v>
      </c>
      <c r="AL13">
        <v>4.6800000000000001E-3</v>
      </c>
      <c r="AM13" t="s">
        <v>92</v>
      </c>
      <c r="AP13" t="s">
        <v>1025</v>
      </c>
      <c r="AV13">
        <v>4.6899999999999997E-3</v>
      </c>
      <c r="AW13" t="s">
        <v>92</v>
      </c>
      <c r="AZ13" t="s">
        <v>1025</v>
      </c>
      <c r="BF13">
        <v>4.6699999999999997E-3</v>
      </c>
      <c r="BG13" t="s">
        <v>92</v>
      </c>
      <c r="BJ13" t="s">
        <v>1025</v>
      </c>
      <c r="BP13">
        <v>4.6800000000000001E-3</v>
      </c>
      <c r="BQ13" t="s">
        <v>92</v>
      </c>
    </row>
    <row r="14" spans="1:69" x14ac:dyDescent="0.25">
      <c r="B14" t="s">
        <v>1026</v>
      </c>
      <c r="H14">
        <v>134.85489999999999</v>
      </c>
      <c r="I14" t="s">
        <v>92</v>
      </c>
      <c r="L14" t="s">
        <v>1026</v>
      </c>
      <c r="R14">
        <v>135.63289</v>
      </c>
      <c r="S14" t="s">
        <v>92</v>
      </c>
      <c r="V14" t="s">
        <v>1026</v>
      </c>
      <c r="AB14">
        <v>131.11555000000001</v>
      </c>
      <c r="AC14" t="s">
        <v>92</v>
      </c>
      <c r="AF14" t="s">
        <v>1026</v>
      </c>
      <c r="AL14">
        <v>135.37384</v>
      </c>
      <c r="AM14" t="s">
        <v>92</v>
      </c>
      <c r="AP14" t="s">
        <v>1026</v>
      </c>
      <c r="AV14">
        <v>133.89715000000001</v>
      </c>
      <c r="AW14" t="s">
        <v>92</v>
      </c>
      <c r="AZ14" t="s">
        <v>1026</v>
      </c>
      <c r="BF14">
        <v>134.61475999999999</v>
      </c>
      <c r="BG14" t="s">
        <v>92</v>
      </c>
      <c r="BJ14" t="s">
        <v>1026</v>
      </c>
      <c r="BP14">
        <v>132.01575</v>
      </c>
      <c r="BQ14" t="s">
        <v>92</v>
      </c>
    </row>
    <row r="15" spans="1:69" x14ac:dyDescent="0.25">
      <c r="B15" t="s">
        <v>1027</v>
      </c>
      <c r="H15">
        <v>7.4794400000000003</v>
      </c>
      <c r="I15" t="s">
        <v>92</v>
      </c>
      <c r="L15" t="s">
        <v>1027</v>
      </c>
      <c r="R15">
        <v>7.7088000000000001</v>
      </c>
      <c r="S15" t="s">
        <v>92</v>
      </c>
      <c r="V15" t="s">
        <v>1027</v>
      </c>
      <c r="AB15">
        <v>8.9048400000000001</v>
      </c>
      <c r="AC15" t="s">
        <v>92</v>
      </c>
      <c r="AF15" t="s">
        <v>1027</v>
      </c>
      <c r="AL15">
        <v>7.3112399999999997</v>
      </c>
      <c r="AM15" t="s">
        <v>92</v>
      </c>
      <c r="AP15" t="s">
        <v>1027</v>
      </c>
      <c r="AV15">
        <v>7.0195400000000001</v>
      </c>
      <c r="AW15" t="s">
        <v>92</v>
      </c>
      <c r="AZ15" t="s">
        <v>1027</v>
      </c>
      <c r="BF15">
        <v>6.9908099999999997</v>
      </c>
      <c r="BG15" t="s">
        <v>92</v>
      </c>
      <c r="BJ15" t="s">
        <v>1027</v>
      </c>
      <c r="BP15">
        <v>8.5462199999999999</v>
      </c>
      <c r="BQ15" t="s">
        <v>92</v>
      </c>
    </row>
    <row r="16" spans="1:69" x14ac:dyDescent="0.25">
      <c r="B16" t="s">
        <v>1028</v>
      </c>
      <c r="H16">
        <v>18.092400000000001</v>
      </c>
      <c r="I16" t="s">
        <v>92</v>
      </c>
      <c r="L16" t="s">
        <v>1028</v>
      </c>
      <c r="R16">
        <v>16.36347</v>
      </c>
      <c r="S16" t="s">
        <v>92</v>
      </c>
      <c r="V16" t="s">
        <v>1028</v>
      </c>
      <c r="AB16">
        <v>16.358720000000002</v>
      </c>
      <c r="AC16" t="s">
        <v>92</v>
      </c>
      <c r="AF16" t="s">
        <v>1028</v>
      </c>
      <c r="AL16">
        <v>16.37256</v>
      </c>
      <c r="AM16" t="s">
        <v>92</v>
      </c>
      <c r="AP16" t="s">
        <v>1028</v>
      </c>
      <c r="AV16">
        <v>20.129149999999999</v>
      </c>
      <c r="AW16" t="s">
        <v>92</v>
      </c>
      <c r="AZ16" t="s">
        <v>1028</v>
      </c>
      <c r="BF16">
        <v>16.35671</v>
      </c>
      <c r="BG16" t="s">
        <v>92</v>
      </c>
      <c r="BJ16" t="s">
        <v>1028</v>
      </c>
      <c r="BP16">
        <v>17.148700000000002</v>
      </c>
      <c r="BQ16" t="s">
        <v>92</v>
      </c>
    </row>
    <row r="17" spans="1:69" x14ac:dyDescent="0.25">
      <c r="B17" t="s">
        <v>1029</v>
      </c>
      <c r="H17">
        <v>21.330639999999999</v>
      </c>
      <c r="I17" t="s">
        <v>92</v>
      </c>
      <c r="L17" t="s">
        <v>1029</v>
      </c>
      <c r="R17">
        <v>21.274840000000001</v>
      </c>
      <c r="S17" t="s">
        <v>92</v>
      </c>
      <c r="V17" t="s">
        <v>1029</v>
      </c>
      <c r="AB17">
        <v>21.228639999999999</v>
      </c>
      <c r="AC17" t="s">
        <v>92</v>
      </c>
      <c r="AF17" t="s">
        <v>1029</v>
      </c>
      <c r="AL17">
        <v>21.211849999999998</v>
      </c>
      <c r="AM17" t="s">
        <v>92</v>
      </c>
      <c r="AP17" t="s">
        <v>1029</v>
      </c>
      <c r="AV17">
        <v>21.36008</v>
      </c>
      <c r="AW17" t="s">
        <v>92</v>
      </c>
      <c r="AZ17" t="s">
        <v>1029</v>
      </c>
      <c r="BF17">
        <v>21.219860000000001</v>
      </c>
      <c r="BG17" t="s">
        <v>92</v>
      </c>
      <c r="BJ17" t="s">
        <v>1029</v>
      </c>
      <c r="BP17">
        <v>21.28256</v>
      </c>
      <c r="BQ17" t="s">
        <v>92</v>
      </c>
    </row>
    <row r="18" spans="1:69" x14ac:dyDescent="0.25">
      <c r="B18" t="s">
        <v>1030</v>
      </c>
      <c r="H18">
        <v>2.3353700000000002</v>
      </c>
      <c r="I18" t="s">
        <v>92</v>
      </c>
      <c r="L18" t="s">
        <v>1030</v>
      </c>
      <c r="R18">
        <v>2.1189300000000002</v>
      </c>
      <c r="S18" t="s">
        <v>92</v>
      </c>
      <c r="V18" t="s">
        <v>1030</v>
      </c>
      <c r="AB18">
        <v>2.1246299999999998</v>
      </c>
      <c r="AC18" t="s">
        <v>92</v>
      </c>
      <c r="AF18" t="s">
        <v>1030</v>
      </c>
      <c r="AL18">
        <v>2.1564299999999998</v>
      </c>
      <c r="AM18" t="s">
        <v>92</v>
      </c>
      <c r="AP18" t="s">
        <v>1030</v>
      </c>
      <c r="AV18">
        <v>2.13673</v>
      </c>
      <c r="AW18" t="s">
        <v>92</v>
      </c>
      <c r="AZ18" t="s">
        <v>1030</v>
      </c>
      <c r="BF18">
        <v>2.1171799999999998</v>
      </c>
      <c r="BG18" t="s">
        <v>92</v>
      </c>
      <c r="BJ18" t="s">
        <v>1030</v>
      </c>
      <c r="BP18">
        <v>2.17014</v>
      </c>
      <c r="BQ18" t="s">
        <v>92</v>
      </c>
    </row>
    <row r="19" spans="1:69" x14ac:dyDescent="0.25">
      <c r="B19" t="s">
        <v>1021</v>
      </c>
      <c r="C19" t="s">
        <v>248</v>
      </c>
      <c r="D19" t="s">
        <v>1022</v>
      </c>
      <c r="E19" t="s">
        <v>250</v>
      </c>
      <c r="F19" t="s">
        <v>1023</v>
      </c>
      <c r="G19" t="s">
        <v>250</v>
      </c>
      <c r="H19" t="s">
        <v>1024</v>
      </c>
      <c r="I19" t="s">
        <v>250</v>
      </c>
      <c r="L19" t="s">
        <v>1021</v>
      </c>
      <c r="M19" t="s">
        <v>248</v>
      </c>
      <c r="N19" t="s">
        <v>1022</v>
      </c>
      <c r="O19" t="s">
        <v>250</v>
      </c>
      <c r="P19" t="s">
        <v>1023</v>
      </c>
      <c r="Q19" t="s">
        <v>250</v>
      </c>
      <c r="R19" t="s">
        <v>1024</v>
      </c>
      <c r="S19" t="s">
        <v>250</v>
      </c>
      <c r="V19" t="s">
        <v>1021</v>
      </c>
      <c r="W19" t="s">
        <v>248</v>
      </c>
      <c r="X19" t="s">
        <v>1022</v>
      </c>
      <c r="Y19" t="s">
        <v>250</v>
      </c>
      <c r="Z19" t="s">
        <v>1023</v>
      </c>
      <c r="AA19" t="s">
        <v>250</v>
      </c>
      <c r="AB19" t="s">
        <v>1024</v>
      </c>
      <c r="AC19" t="s">
        <v>250</v>
      </c>
      <c r="AF19" t="s">
        <v>1021</v>
      </c>
      <c r="AG19" t="s">
        <v>248</v>
      </c>
      <c r="AH19" t="s">
        <v>1022</v>
      </c>
      <c r="AI19" t="s">
        <v>250</v>
      </c>
      <c r="AJ19" t="s">
        <v>1023</v>
      </c>
      <c r="AK19" t="s">
        <v>250</v>
      </c>
      <c r="AL19" t="s">
        <v>1024</v>
      </c>
      <c r="AM19" t="s">
        <v>250</v>
      </c>
      <c r="AP19" t="s">
        <v>1021</v>
      </c>
      <c r="AQ19" t="s">
        <v>248</v>
      </c>
      <c r="AR19" t="s">
        <v>1022</v>
      </c>
      <c r="AS19" t="s">
        <v>250</v>
      </c>
      <c r="AT19" t="s">
        <v>1023</v>
      </c>
      <c r="AU19" t="s">
        <v>250</v>
      </c>
      <c r="AV19" t="s">
        <v>1024</v>
      </c>
      <c r="AW19" t="s">
        <v>250</v>
      </c>
      <c r="AZ19" t="s">
        <v>1021</v>
      </c>
      <c r="BA19" t="s">
        <v>248</v>
      </c>
      <c r="BB19" t="s">
        <v>1022</v>
      </c>
      <c r="BC19" t="s">
        <v>250</v>
      </c>
      <c r="BD19" t="s">
        <v>1023</v>
      </c>
      <c r="BE19" t="s">
        <v>250</v>
      </c>
      <c r="BF19" t="s">
        <v>1024</v>
      </c>
      <c r="BG19" t="s">
        <v>250</v>
      </c>
      <c r="BJ19" t="s">
        <v>1021</v>
      </c>
      <c r="BK19" t="s">
        <v>248</v>
      </c>
      <c r="BL19" t="s">
        <v>1022</v>
      </c>
      <c r="BM19" t="s">
        <v>250</v>
      </c>
      <c r="BN19" t="s">
        <v>1023</v>
      </c>
      <c r="BO19" t="s">
        <v>250</v>
      </c>
      <c r="BP19" t="s">
        <v>1024</v>
      </c>
      <c r="BQ19" t="s">
        <v>250</v>
      </c>
    </row>
    <row r="20" spans="1:69" x14ac:dyDescent="0.25">
      <c r="B20" t="s">
        <v>1032</v>
      </c>
      <c r="H20">
        <v>12.64207</v>
      </c>
      <c r="I20" t="s">
        <v>1033</v>
      </c>
      <c r="L20" t="s">
        <v>1032</v>
      </c>
      <c r="R20">
        <v>12.69281</v>
      </c>
      <c r="S20" t="s">
        <v>1033</v>
      </c>
      <c r="V20" t="s">
        <v>1032</v>
      </c>
      <c r="AB20">
        <v>12.3118</v>
      </c>
      <c r="AC20" t="s">
        <v>1033</v>
      </c>
      <c r="AF20" t="s">
        <v>1032</v>
      </c>
      <c r="AL20">
        <v>12.58494</v>
      </c>
      <c r="AM20" t="s">
        <v>1033</v>
      </c>
      <c r="AP20" t="s">
        <v>1032</v>
      </c>
      <c r="AV20">
        <v>12.558809999999999</v>
      </c>
      <c r="AW20" t="s">
        <v>1033</v>
      </c>
      <c r="AZ20" t="s">
        <v>1032</v>
      </c>
      <c r="BF20">
        <v>12.32485</v>
      </c>
      <c r="BG20" t="s">
        <v>1033</v>
      </c>
      <c r="BJ20" t="s">
        <v>1032</v>
      </c>
      <c r="BP20">
        <v>12.55949</v>
      </c>
      <c r="BQ20" t="s">
        <v>1033</v>
      </c>
    </row>
    <row r="21" spans="1:69" x14ac:dyDescent="0.25">
      <c r="A21" t="s">
        <v>1035</v>
      </c>
      <c r="K21" t="s">
        <v>1043</v>
      </c>
      <c r="U21" t="s">
        <v>1051</v>
      </c>
      <c r="AE21" t="s">
        <v>1059</v>
      </c>
      <c r="AO21" t="s">
        <v>1067</v>
      </c>
      <c r="AY21" t="s">
        <v>1075</v>
      </c>
      <c r="BI21" t="s">
        <v>1083</v>
      </c>
    </row>
    <row r="22" spans="1:69" x14ac:dyDescent="0.25">
      <c r="B22" t="s">
        <v>1021</v>
      </c>
      <c r="C22" t="s">
        <v>248</v>
      </c>
      <c r="D22" t="s">
        <v>1022</v>
      </c>
      <c r="E22" t="s">
        <v>250</v>
      </c>
      <c r="F22" t="s">
        <v>1023</v>
      </c>
      <c r="G22" t="s">
        <v>250</v>
      </c>
      <c r="H22" t="s">
        <v>1024</v>
      </c>
      <c r="I22" t="s">
        <v>250</v>
      </c>
      <c r="L22" t="s">
        <v>1021</v>
      </c>
      <c r="M22" t="s">
        <v>248</v>
      </c>
      <c r="N22" t="s">
        <v>1022</v>
      </c>
      <c r="O22" t="s">
        <v>250</v>
      </c>
      <c r="P22" t="s">
        <v>1023</v>
      </c>
      <c r="Q22" t="s">
        <v>250</v>
      </c>
      <c r="R22" t="s">
        <v>1024</v>
      </c>
      <c r="S22" t="s">
        <v>250</v>
      </c>
      <c r="V22" t="s">
        <v>1021</v>
      </c>
      <c r="W22" t="s">
        <v>248</v>
      </c>
      <c r="X22" t="s">
        <v>1022</v>
      </c>
      <c r="Y22" t="s">
        <v>250</v>
      </c>
      <c r="Z22" t="s">
        <v>1023</v>
      </c>
      <c r="AA22" t="s">
        <v>250</v>
      </c>
      <c r="AB22" t="s">
        <v>1024</v>
      </c>
      <c r="AC22" t="s">
        <v>250</v>
      </c>
      <c r="AF22" t="s">
        <v>1021</v>
      </c>
      <c r="AG22" t="s">
        <v>248</v>
      </c>
      <c r="AH22" t="s">
        <v>1022</v>
      </c>
      <c r="AI22" t="s">
        <v>250</v>
      </c>
      <c r="AJ22" t="s">
        <v>1023</v>
      </c>
      <c r="AK22" t="s">
        <v>250</v>
      </c>
      <c r="AL22" t="s">
        <v>1024</v>
      </c>
      <c r="AM22" t="s">
        <v>250</v>
      </c>
      <c r="AP22" t="s">
        <v>1021</v>
      </c>
      <c r="AQ22" t="s">
        <v>248</v>
      </c>
      <c r="AR22" t="s">
        <v>1022</v>
      </c>
      <c r="AS22" t="s">
        <v>250</v>
      </c>
      <c r="AT22" t="s">
        <v>1023</v>
      </c>
      <c r="AU22" t="s">
        <v>250</v>
      </c>
      <c r="AV22" t="s">
        <v>1024</v>
      </c>
      <c r="AW22" t="s">
        <v>250</v>
      </c>
      <c r="AZ22" t="s">
        <v>1021</v>
      </c>
      <c r="BA22" t="s">
        <v>248</v>
      </c>
      <c r="BB22" t="s">
        <v>1022</v>
      </c>
      <c r="BC22" t="s">
        <v>250</v>
      </c>
      <c r="BD22" t="s">
        <v>1023</v>
      </c>
      <c r="BE22" t="s">
        <v>250</v>
      </c>
      <c r="BF22" t="s">
        <v>1024</v>
      </c>
      <c r="BG22" t="s">
        <v>250</v>
      </c>
      <c r="BJ22" t="s">
        <v>1021</v>
      </c>
      <c r="BK22" t="s">
        <v>248</v>
      </c>
      <c r="BL22" t="s">
        <v>1022</v>
      </c>
      <c r="BM22" t="s">
        <v>250</v>
      </c>
      <c r="BN22" t="s">
        <v>1023</v>
      </c>
      <c r="BO22" t="s">
        <v>250</v>
      </c>
      <c r="BP22" t="s">
        <v>1024</v>
      </c>
      <c r="BQ22" t="s">
        <v>250</v>
      </c>
    </row>
    <row r="23" spans="1:69" x14ac:dyDescent="0.25">
      <c r="B23" t="s">
        <v>1025</v>
      </c>
      <c r="H23">
        <v>3.7490000000000002E-2</v>
      </c>
      <c r="I23" t="s">
        <v>92</v>
      </c>
      <c r="L23" t="s">
        <v>1025</v>
      </c>
      <c r="R23">
        <v>3.0890000000000001E-2</v>
      </c>
      <c r="S23" t="s">
        <v>92</v>
      </c>
      <c r="V23" t="s">
        <v>1025</v>
      </c>
      <c r="AB23">
        <v>3.1009999999999999E-2</v>
      </c>
      <c r="AC23" t="s">
        <v>92</v>
      </c>
      <c r="AF23" t="s">
        <v>1025</v>
      </c>
      <c r="AL23">
        <v>3.1140000000000001E-2</v>
      </c>
      <c r="AM23" t="s">
        <v>92</v>
      </c>
      <c r="AP23" t="s">
        <v>1025</v>
      </c>
      <c r="AV23">
        <v>3.1350000000000003E-2</v>
      </c>
      <c r="AW23" t="s">
        <v>92</v>
      </c>
      <c r="AZ23" t="s">
        <v>1025</v>
      </c>
      <c r="BF23">
        <v>3.0939999999999999E-2</v>
      </c>
      <c r="BG23" t="s">
        <v>92</v>
      </c>
      <c r="BJ23" t="s">
        <v>1025</v>
      </c>
      <c r="BP23">
        <v>3.116E-2</v>
      </c>
      <c r="BQ23" t="s">
        <v>92</v>
      </c>
    </row>
    <row r="24" spans="1:69" x14ac:dyDescent="0.25">
      <c r="B24" t="s">
        <v>1026</v>
      </c>
      <c r="H24">
        <v>1010.56791</v>
      </c>
      <c r="I24" t="s">
        <v>92</v>
      </c>
      <c r="L24" t="s">
        <v>1026</v>
      </c>
      <c r="R24">
        <v>1011.3168899999999</v>
      </c>
      <c r="S24" t="s">
        <v>92</v>
      </c>
      <c r="V24" t="s">
        <v>1026</v>
      </c>
      <c r="AB24">
        <v>954.49866999999995</v>
      </c>
      <c r="AC24" t="s">
        <v>92</v>
      </c>
      <c r="AF24" t="s">
        <v>1026</v>
      </c>
      <c r="AL24">
        <v>1030.35376</v>
      </c>
      <c r="AM24" t="s">
        <v>92</v>
      </c>
      <c r="AP24" t="s">
        <v>1026</v>
      </c>
      <c r="AV24">
        <v>1006.23583</v>
      </c>
      <c r="AW24" t="s">
        <v>92</v>
      </c>
      <c r="AZ24" t="s">
        <v>1026</v>
      </c>
      <c r="BF24">
        <v>1022.04017</v>
      </c>
      <c r="BG24" t="s">
        <v>92</v>
      </c>
      <c r="BJ24" t="s">
        <v>1026</v>
      </c>
      <c r="BP24">
        <v>970.74612999999999</v>
      </c>
      <c r="BQ24" t="s">
        <v>92</v>
      </c>
    </row>
    <row r="25" spans="1:69" x14ac:dyDescent="0.25">
      <c r="B25" t="s">
        <v>1027</v>
      </c>
      <c r="H25">
        <v>186.35584</v>
      </c>
      <c r="I25" t="s">
        <v>92</v>
      </c>
      <c r="L25" t="s">
        <v>1027</v>
      </c>
      <c r="R25">
        <v>194.3708</v>
      </c>
      <c r="S25" t="s">
        <v>92</v>
      </c>
      <c r="V25" t="s">
        <v>1027</v>
      </c>
      <c r="AB25">
        <v>206.65386000000001</v>
      </c>
      <c r="AC25" t="s">
        <v>92</v>
      </c>
      <c r="AF25" t="s">
        <v>1027</v>
      </c>
      <c r="AL25">
        <v>178.47954999999999</v>
      </c>
      <c r="AM25" t="s">
        <v>92</v>
      </c>
      <c r="AP25" t="s">
        <v>1027</v>
      </c>
      <c r="AV25">
        <v>173.61662999999999</v>
      </c>
      <c r="AW25" t="s">
        <v>92</v>
      </c>
      <c r="AZ25" t="s">
        <v>1027</v>
      </c>
      <c r="BF25">
        <v>172.79725999999999</v>
      </c>
      <c r="BG25" t="s">
        <v>92</v>
      </c>
      <c r="BJ25" t="s">
        <v>1027</v>
      </c>
      <c r="BP25">
        <v>200.38881000000001</v>
      </c>
      <c r="BQ25" t="s">
        <v>92</v>
      </c>
    </row>
    <row r="26" spans="1:69" x14ac:dyDescent="0.25">
      <c r="B26" t="s">
        <v>1028</v>
      </c>
      <c r="H26">
        <v>169.0489</v>
      </c>
      <c r="I26" t="s">
        <v>92</v>
      </c>
      <c r="L26" t="s">
        <v>1028</v>
      </c>
      <c r="R26">
        <v>138.47135</v>
      </c>
      <c r="S26" t="s">
        <v>92</v>
      </c>
      <c r="V26" t="s">
        <v>1028</v>
      </c>
      <c r="AB26">
        <v>140.78207</v>
      </c>
      <c r="AC26" t="s">
        <v>92</v>
      </c>
      <c r="AF26" t="s">
        <v>1028</v>
      </c>
      <c r="AL26">
        <v>141.02816000000001</v>
      </c>
      <c r="AM26" t="s">
        <v>92</v>
      </c>
      <c r="AP26" t="s">
        <v>1028</v>
      </c>
      <c r="AV26">
        <v>203.91856999999999</v>
      </c>
      <c r="AW26" t="s">
        <v>92</v>
      </c>
      <c r="AZ26" t="s">
        <v>1028</v>
      </c>
      <c r="BF26">
        <v>140.75313</v>
      </c>
      <c r="BG26" t="s">
        <v>92</v>
      </c>
      <c r="BJ26" t="s">
        <v>1028</v>
      </c>
      <c r="BP26">
        <v>154.79796999999999</v>
      </c>
      <c r="BQ26" t="s">
        <v>92</v>
      </c>
    </row>
    <row r="27" spans="1:69" x14ac:dyDescent="0.25">
      <c r="B27" t="s">
        <v>1029</v>
      </c>
      <c r="H27">
        <v>37.53689</v>
      </c>
      <c r="I27" t="s">
        <v>92</v>
      </c>
      <c r="L27" t="s">
        <v>1029</v>
      </c>
      <c r="R27">
        <v>34.874250000000004</v>
      </c>
      <c r="S27" t="s">
        <v>92</v>
      </c>
      <c r="V27" t="s">
        <v>1029</v>
      </c>
      <c r="AB27">
        <v>35.47287</v>
      </c>
      <c r="AC27" t="s">
        <v>92</v>
      </c>
      <c r="AF27" t="s">
        <v>1029</v>
      </c>
      <c r="AL27">
        <v>35.176870000000001</v>
      </c>
      <c r="AM27" t="s">
        <v>92</v>
      </c>
      <c r="AP27" t="s">
        <v>1029</v>
      </c>
      <c r="AV27">
        <v>37.659700000000001</v>
      </c>
      <c r="AW27" t="s">
        <v>92</v>
      </c>
      <c r="AZ27" t="s">
        <v>1029</v>
      </c>
      <c r="BF27">
        <v>35.334989999999998</v>
      </c>
      <c r="BG27" t="s">
        <v>92</v>
      </c>
      <c r="BJ27" t="s">
        <v>1029</v>
      </c>
      <c r="BP27">
        <v>36.4313</v>
      </c>
      <c r="BQ27" t="s">
        <v>92</v>
      </c>
    </row>
    <row r="28" spans="1:69" x14ac:dyDescent="0.25">
      <c r="B28" t="s">
        <v>1030</v>
      </c>
      <c r="H28">
        <v>20.807649999999999</v>
      </c>
      <c r="I28" t="s">
        <v>92</v>
      </c>
      <c r="L28" t="s">
        <v>1030</v>
      </c>
      <c r="R28">
        <v>18.279119999999999</v>
      </c>
      <c r="S28" t="s">
        <v>92</v>
      </c>
      <c r="V28" t="s">
        <v>1030</v>
      </c>
      <c r="AB28">
        <v>18.420940000000002</v>
      </c>
      <c r="AC28" t="s">
        <v>92</v>
      </c>
      <c r="AF28" t="s">
        <v>1030</v>
      </c>
      <c r="AL28">
        <v>18.985669999999999</v>
      </c>
      <c r="AM28" t="s">
        <v>92</v>
      </c>
      <c r="AP28" t="s">
        <v>1030</v>
      </c>
      <c r="AV28">
        <v>18.658460000000002</v>
      </c>
      <c r="AW28" t="s">
        <v>92</v>
      </c>
      <c r="AZ28" t="s">
        <v>1030</v>
      </c>
      <c r="BF28">
        <v>18.29007</v>
      </c>
      <c r="BG28" t="s">
        <v>92</v>
      </c>
      <c r="BJ28" t="s">
        <v>1030</v>
      </c>
      <c r="BP28">
        <v>19.228840000000002</v>
      </c>
      <c r="BQ28" t="s">
        <v>92</v>
      </c>
    </row>
    <row r="29" spans="1:69" x14ac:dyDescent="0.25">
      <c r="B29" t="s">
        <v>1021</v>
      </c>
      <c r="C29" t="s">
        <v>248</v>
      </c>
      <c r="D29" t="s">
        <v>1022</v>
      </c>
      <c r="E29" t="s">
        <v>250</v>
      </c>
      <c r="F29" t="s">
        <v>1023</v>
      </c>
      <c r="G29" t="s">
        <v>250</v>
      </c>
      <c r="H29" t="s">
        <v>1024</v>
      </c>
      <c r="I29" t="s">
        <v>250</v>
      </c>
      <c r="L29" t="s">
        <v>1021</v>
      </c>
      <c r="M29" t="s">
        <v>248</v>
      </c>
      <c r="N29" t="s">
        <v>1022</v>
      </c>
      <c r="O29" t="s">
        <v>250</v>
      </c>
      <c r="P29" t="s">
        <v>1023</v>
      </c>
      <c r="Q29" t="s">
        <v>250</v>
      </c>
      <c r="R29" t="s">
        <v>1024</v>
      </c>
      <c r="S29" t="s">
        <v>250</v>
      </c>
      <c r="V29" t="s">
        <v>1021</v>
      </c>
      <c r="W29" t="s">
        <v>248</v>
      </c>
      <c r="X29" t="s">
        <v>1022</v>
      </c>
      <c r="Y29" t="s">
        <v>250</v>
      </c>
      <c r="Z29" t="s">
        <v>1023</v>
      </c>
      <c r="AA29" t="s">
        <v>250</v>
      </c>
      <c r="AB29" t="s">
        <v>1024</v>
      </c>
      <c r="AC29" t="s">
        <v>250</v>
      </c>
      <c r="AF29" t="s">
        <v>1021</v>
      </c>
      <c r="AG29" t="s">
        <v>248</v>
      </c>
      <c r="AH29" t="s">
        <v>1022</v>
      </c>
      <c r="AI29" t="s">
        <v>250</v>
      </c>
      <c r="AJ29" t="s">
        <v>1023</v>
      </c>
      <c r="AK29" t="s">
        <v>250</v>
      </c>
      <c r="AL29" t="s">
        <v>1024</v>
      </c>
      <c r="AM29" t="s">
        <v>250</v>
      </c>
      <c r="AP29" t="s">
        <v>1021</v>
      </c>
      <c r="AQ29" t="s">
        <v>248</v>
      </c>
      <c r="AR29" t="s">
        <v>1022</v>
      </c>
      <c r="AS29" t="s">
        <v>250</v>
      </c>
      <c r="AT29" t="s">
        <v>1023</v>
      </c>
      <c r="AU29" t="s">
        <v>250</v>
      </c>
      <c r="AV29" t="s">
        <v>1024</v>
      </c>
      <c r="AW29" t="s">
        <v>250</v>
      </c>
      <c r="AZ29" t="s">
        <v>1021</v>
      </c>
      <c r="BA29" t="s">
        <v>248</v>
      </c>
      <c r="BB29" t="s">
        <v>1022</v>
      </c>
      <c r="BC29" t="s">
        <v>250</v>
      </c>
      <c r="BD29" t="s">
        <v>1023</v>
      </c>
      <c r="BE29" t="s">
        <v>250</v>
      </c>
      <c r="BF29" t="s">
        <v>1024</v>
      </c>
      <c r="BG29" t="s">
        <v>250</v>
      </c>
      <c r="BJ29" t="s">
        <v>1021</v>
      </c>
      <c r="BK29" t="s">
        <v>248</v>
      </c>
      <c r="BL29" t="s">
        <v>1022</v>
      </c>
      <c r="BM29" t="s">
        <v>250</v>
      </c>
      <c r="BN29" t="s">
        <v>1023</v>
      </c>
      <c r="BO29" t="s">
        <v>250</v>
      </c>
      <c r="BP29" t="s">
        <v>1024</v>
      </c>
      <c r="BQ29" t="s">
        <v>250</v>
      </c>
    </row>
    <row r="30" spans="1:69" x14ac:dyDescent="0.25">
      <c r="B30" t="s">
        <v>1032</v>
      </c>
      <c r="H30">
        <v>85.322919999999996</v>
      </c>
      <c r="I30" t="s">
        <v>1033</v>
      </c>
      <c r="L30" t="s">
        <v>1032</v>
      </c>
      <c r="R30">
        <v>84.950919999999996</v>
      </c>
      <c r="S30" t="s">
        <v>1033</v>
      </c>
      <c r="V30" t="s">
        <v>1032</v>
      </c>
      <c r="AB30">
        <v>80.250140000000002</v>
      </c>
      <c r="AC30" t="s">
        <v>1033</v>
      </c>
      <c r="AF30" t="s">
        <v>1032</v>
      </c>
      <c r="AL30">
        <v>85.058570000000003</v>
      </c>
      <c r="AM30" t="s">
        <v>1033</v>
      </c>
      <c r="AP30" t="s">
        <v>1032</v>
      </c>
      <c r="AV30">
        <v>84.788730000000001</v>
      </c>
      <c r="AW30" t="s">
        <v>1033</v>
      </c>
      <c r="AZ30" t="s">
        <v>1032</v>
      </c>
      <c r="BF30">
        <v>80.773179999999996</v>
      </c>
      <c r="BG30" t="s">
        <v>1033</v>
      </c>
      <c r="BJ30" t="s">
        <v>1032</v>
      </c>
      <c r="BP30">
        <v>84.667469999999994</v>
      </c>
      <c r="BQ30" t="s">
        <v>1033</v>
      </c>
    </row>
    <row r="31" spans="1:69" x14ac:dyDescent="0.25">
      <c r="A31" t="s">
        <v>1036</v>
      </c>
      <c r="K31" t="s">
        <v>1044</v>
      </c>
      <c r="U31" t="s">
        <v>1052</v>
      </c>
      <c r="AE31" t="s">
        <v>1060</v>
      </c>
      <c r="AO31" t="s">
        <v>1068</v>
      </c>
      <c r="AY31" t="s">
        <v>1076</v>
      </c>
      <c r="BI31" t="s">
        <v>1084</v>
      </c>
    </row>
    <row r="32" spans="1:69" x14ac:dyDescent="0.25">
      <c r="B32" t="s">
        <v>1021</v>
      </c>
      <c r="C32" t="s">
        <v>248</v>
      </c>
      <c r="D32" t="s">
        <v>1022</v>
      </c>
      <c r="E32" t="s">
        <v>250</v>
      </c>
      <c r="F32" t="s">
        <v>1023</v>
      </c>
      <c r="G32" t="s">
        <v>250</v>
      </c>
      <c r="H32" t="s">
        <v>1024</v>
      </c>
      <c r="I32" t="s">
        <v>250</v>
      </c>
      <c r="L32" t="s">
        <v>1021</v>
      </c>
      <c r="M32" t="s">
        <v>248</v>
      </c>
      <c r="N32" t="s">
        <v>1022</v>
      </c>
      <c r="O32" t="s">
        <v>250</v>
      </c>
      <c r="P32" t="s">
        <v>1023</v>
      </c>
      <c r="Q32" t="s">
        <v>250</v>
      </c>
      <c r="R32" t="s">
        <v>1024</v>
      </c>
      <c r="S32" t="s">
        <v>250</v>
      </c>
      <c r="V32" t="s">
        <v>1021</v>
      </c>
      <c r="W32" t="s">
        <v>248</v>
      </c>
      <c r="X32" t="s">
        <v>1022</v>
      </c>
      <c r="Y32" t="s">
        <v>250</v>
      </c>
      <c r="Z32" t="s">
        <v>1023</v>
      </c>
      <c r="AA32" t="s">
        <v>250</v>
      </c>
      <c r="AB32" t="s">
        <v>1024</v>
      </c>
      <c r="AC32" t="s">
        <v>250</v>
      </c>
      <c r="AF32" t="s">
        <v>1021</v>
      </c>
      <c r="AG32" t="s">
        <v>248</v>
      </c>
      <c r="AH32" t="s">
        <v>1022</v>
      </c>
      <c r="AI32" t="s">
        <v>250</v>
      </c>
      <c r="AJ32" t="s">
        <v>1023</v>
      </c>
      <c r="AK32" t="s">
        <v>250</v>
      </c>
      <c r="AL32" t="s">
        <v>1024</v>
      </c>
      <c r="AM32" t="s">
        <v>250</v>
      </c>
      <c r="AP32" t="s">
        <v>1021</v>
      </c>
      <c r="AQ32" t="s">
        <v>248</v>
      </c>
      <c r="AR32" t="s">
        <v>1022</v>
      </c>
      <c r="AS32" t="s">
        <v>250</v>
      </c>
      <c r="AT32" t="s">
        <v>1023</v>
      </c>
      <c r="AU32" t="s">
        <v>250</v>
      </c>
      <c r="AV32" t="s">
        <v>1024</v>
      </c>
      <c r="AW32" t="s">
        <v>250</v>
      </c>
      <c r="AZ32" t="s">
        <v>1021</v>
      </c>
      <c r="BA32" t="s">
        <v>248</v>
      </c>
      <c r="BB32" t="s">
        <v>1022</v>
      </c>
      <c r="BC32" t="s">
        <v>250</v>
      </c>
      <c r="BD32" t="s">
        <v>1023</v>
      </c>
      <c r="BE32" t="s">
        <v>250</v>
      </c>
      <c r="BF32" t="s">
        <v>1024</v>
      </c>
      <c r="BG32" t="s">
        <v>250</v>
      </c>
      <c r="BJ32" t="s">
        <v>1021</v>
      </c>
      <c r="BK32" t="s">
        <v>248</v>
      </c>
      <c r="BL32" t="s">
        <v>1022</v>
      </c>
      <c r="BM32" t="s">
        <v>250</v>
      </c>
      <c r="BN32" t="s">
        <v>1023</v>
      </c>
      <c r="BO32" t="s">
        <v>250</v>
      </c>
      <c r="BP32" t="s">
        <v>1024</v>
      </c>
      <c r="BQ32" t="s">
        <v>250</v>
      </c>
    </row>
    <row r="33" spans="1:72" x14ac:dyDescent="0.25">
      <c r="B33" t="s">
        <v>1025</v>
      </c>
      <c r="H33">
        <v>2.3980000000000001E-2</v>
      </c>
      <c r="I33" t="s">
        <v>92</v>
      </c>
      <c r="L33" t="s">
        <v>1025</v>
      </c>
      <c r="R33">
        <v>2.0889999999999999E-2</v>
      </c>
      <c r="S33" t="s">
        <v>92</v>
      </c>
      <c r="V33" t="s">
        <v>1025</v>
      </c>
      <c r="AB33">
        <v>2.087E-2</v>
      </c>
      <c r="AC33" t="s">
        <v>92</v>
      </c>
      <c r="AF33" t="s">
        <v>1025</v>
      </c>
      <c r="AL33">
        <v>2.0879999999999999E-2</v>
      </c>
      <c r="AM33" t="s">
        <v>92</v>
      </c>
      <c r="AP33" t="s">
        <v>1025</v>
      </c>
      <c r="AV33">
        <v>2.0899999999999998E-2</v>
      </c>
      <c r="AW33" t="s">
        <v>92</v>
      </c>
      <c r="AZ33" t="s">
        <v>1025</v>
      </c>
      <c r="BF33">
        <v>2.086E-2</v>
      </c>
      <c r="BG33" t="s">
        <v>92</v>
      </c>
      <c r="BJ33" t="s">
        <v>1025</v>
      </c>
      <c r="BP33">
        <v>2.0879999999999999E-2</v>
      </c>
      <c r="BQ33" t="s">
        <v>92</v>
      </c>
    </row>
    <row r="34" spans="1:72" x14ac:dyDescent="0.25">
      <c r="B34" t="s">
        <v>1026</v>
      </c>
      <c r="H34">
        <v>662.00473</v>
      </c>
      <c r="I34" t="s">
        <v>92</v>
      </c>
      <c r="L34" t="s">
        <v>1026</v>
      </c>
      <c r="R34">
        <v>666.18489999999997</v>
      </c>
      <c r="S34" t="s">
        <v>92</v>
      </c>
      <c r="V34" t="s">
        <v>1026</v>
      </c>
      <c r="AB34">
        <v>658.14380000000006</v>
      </c>
      <c r="AC34" t="s">
        <v>92</v>
      </c>
      <c r="AF34" t="s">
        <v>1026</v>
      </c>
      <c r="AL34">
        <v>665.73024999999996</v>
      </c>
      <c r="AM34" t="s">
        <v>92</v>
      </c>
      <c r="AP34" t="s">
        <v>1026</v>
      </c>
      <c r="AV34">
        <v>663.12328000000002</v>
      </c>
      <c r="AW34" t="s">
        <v>92</v>
      </c>
      <c r="AZ34" t="s">
        <v>1026</v>
      </c>
      <c r="BF34">
        <v>664.58051</v>
      </c>
      <c r="BG34" t="s">
        <v>92</v>
      </c>
      <c r="BJ34" t="s">
        <v>1026</v>
      </c>
      <c r="BP34">
        <v>659.75581</v>
      </c>
      <c r="BQ34" t="s">
        <v>92</v>
      </c>
    </row>
    <row r="35" spans="1:72" x14ac:dyDescent="0.25">
      <c r="B35" t="s">
        <v>1027</v>
      </c>
      <c r="H35">
        <v>297.887</v>
      </c>
      <c r="I35" t="s">
        <v>92</v>
      </c>
      <c r="L35" t="s">
        <v>1027</v>
      </c>
      <c r="R35">
        <v>288.35723999999999</v>
      </c>
      <c r="S35" t="s">
        <v>92</v>
      </c>
      <c r="V35" t="s">
        <v>1027</v>
      </c>
      <c r="AB35">
        <v>290.48128000000003</v>
      </c>
      <c r="AC35" t="s">
        <v>92</v>
      </c>
      <c r="AF35" t="s">
        <v>1027</v>
      </c>
      <c r="AL35">
        <v>287.65046999999998</v>
      </c>
      <c r="AM35" t="s">
        <v>92</v>
      </c>
      <c r="AP35" t="s">
        <v>1027</v>
      </c>
      <c r="AV35">
        <v>287.13166000000001</v>
      </c>
      <c r="AW35" t="s">
        <v>92</v>
      </c>
      <c r="AZ35" t="s">
        <v>1027</v>
      </c>
      <c r="BF35">
        <v>287.0806</v>
      </c>
      <c r="BG35" t="s">
        <v>92</v>
      </c>
      <c r="BJ35" t="s">
        <v>1027</v>
      </c>
      <c r="BP35">
        <v>289.84717999999998</v>
      </c>
      <c r="BQ35" t="s">
        <v>92</v>
      </c>
    </row>
    <row r="36" spans="1:72" x14ac:dyDescent="0.25">
      <c r="B36" t="s">
        <v>1028</v>
      </c>
      <c r="H36">
        <v>67.627030000000005</v>
      </c>
      <c r="I36" t="s">
        <v>92</v>
      </c>
      <c r="L36" t="s">
        <v>1028</v>
      </c>
      <c r="R36">
        <v>92.134910000000005</v>
      </c>
      <c r="S36" t="s">
        <v>92</v>
      </c>
      <c r="V36" t="s">
        <v>1028</v>
      </c>
      <c r="AB36">
        <v>92.126450000000006</v>
      </c>
      <c r="AC36" t="s">
        <v>92</v>
      </c>
      <c r="AF36" t="s">
        <v>1028</v>
      </c>
      <c r="AL36">
        <v>92.151079999999993</v>
      </c>
      <c r="AM36" t="s">
        <v>92</v>
      </c>
      <c r="AP36" t="s">
        <v>1028</v>
      </c>
      <c r="AV36">
        <v>98.842759999999998</v>
      </c>
      <c r="AW36" t="s">
        <v>92</v>
      </c>
      <c r="AZ36" t="s">
        <v>1028</v>
      </c>
      <c r="BF36">
        <v>92.123130000000003</v>
      </c>
      <c r="BG36" t="s">
        <v>92</v>
      </c>
      <c r="BJ36" t="s">
        <v>1028</v>
      </c>
      <c r="BP36">
        <v>93.531660000000002</v>
      </c>
      <c r="BQ36" t="s">
        <v>92</v>
      </c>
    </row>
    <row r="37" spans="1:72" x14ac:dyDescent="0.25">
      <c r="B37" t="s">
        <v>1029</v>
      </c>
      <c r="H37">
        <v>29.95881</v>
      </c>
      <c r="I37" t="s">
        <v>92</v>
      </c>
      <c r="L37" t="s">
        <v>1029</v>
      </c>
      <c r="R37">
        <v>31.589400000000001</v>
      </c>
      <c r="S37" t="s">
        <v>92</v>
      </c>
      <c r="V37" t="s">
        <v>1029</v>
      </c>
      <c r="AB37">
        <v>31.507210000000001</v>
      </c>
      <c r="AC37" t="s">
        <v>92</v>
      </c>
      <c r="AF37" t="s">
        <v>1029</v>
      </c>
      <c r="AL37">
        <v>31.477409999999999</v>
      </c>
      <c r="AM37" t="s">
        <v>92</v>
      </c>
      <c r="AP37" t="s">
        <v>1029</v>
      </c>
      <c r="AV37">
        <v>31.741510000000002</v>
      </c>
      <c r="AW37" t="s">
        <v>92</v>
      </c>
      <c r="AZ37" t="s">
        <v>1029</v>
      </c>
      <c r="BF37">
        <v>31.492290000000001</v>
      </c>
      <c r="BG37" t="s">
        <v>92</v>
      </c>
      <c r="BJ37" t="s">
        <v>1029</v>
      </c>
      <c r="BP37">
        <v>31.603190000000001</v>
      </c>
      <c r="BQ37" t="s">
        <v>92</v>
      </c>
      <c r="BT37" t="s">
        <v>441</v>
      </c>
    </row>
    <row r="38" spans="1:72" x14ac:dyDescent="0.25">
      <c r="B38" t="s">
        <v>1030</v>
      </c>
      <c r="H38">
        <v>10.334770000000001</v>
      </c>
      <c r="I38" t="s">
        <v>92</v>
      </c>
      <c r="L38" t="s">
        <v>1030</v>
      </c>
      <c r="R38">
        <v>11.97738</v>
      </c>
      <c r="S38" t="s">
        <v>92</v>
      </c>
      <c r="V38" t="s">
        <v>1030</v>
      </c>
      <c r="AB38">
        <v>11.987500000000001</v>
      </c>
      <c r="AC38" t="s">
        <v>92</v>
      </c>
      <c r="AF38" t="s">
        <v>1030</v>
      </c>
      <c r="AL38">
        <v>12.044079999999999</v>
      </c>
      <c r="AM38" t="s">
        <v>92</v>
      </c>
      <c r="AP38" t="s">
        <v>1030</v>
      </c>
      <c r="AV38">
        <v>12.00909</v>
      </c>
      <c r="AW38" t="s">
        <v>92</v>
      </c>
      <c r="AZ38" t="s">
        <v>1030</v>
      </c>
      <c r="BF38">
        <v>11.974299999999999</v>
      </c>
      <c r="BG38" t="s">
        <v>92</v>
      </c>
      <c r="BJ38" t="s">
        <v>1030</v>
      </c>
      <c r="BP38">
        <v>12.06847</v>
      </c>
      <c r="BQ38" t="s">
        <v>92</v>
      </c>
    </row>
    <row r="39" spans="1:72" x14ac:dyDescent="0.25">
      <c r="B39" t="s">
        <v>1021</v>
      </c>
      <c r="C39" t="s">
        <v>248</v>
      </c>
      <c r="D39" t="s">
        <v>1022</v>
      </c>
      <c r="E39" t="s">
        <v>250</v>
      </c>
      <c r="F39" t="s">
        <v>1023</v>
      </c>
      <c r="G39" t="s">
        <v>250</v>
      </c>
      <c r="H39" t="s">
        <v>1024</v>
      </c>
      <c r="I39" t="s">
        <v>250</v>
      </c>
      <c r="L39" t="s">
        <v>1021</v>
      </c>
      <c r="M39" t="s">
        <v>248</v>
      </c>
      <c r="N39" t="s">
        <v>1022</v>
      </c>
      <c r="O39" t="s">
        <v>250</v>
      </c>
      <c r="P39" t="s">
        <v>1023</v>
      </c>
      <c r="Q39" t="s">
        <v>250</v>
      </c>
      <c r="R39" t="s">
        <v>1024</v>
      </c>
      <c r="S39" t="s">
        <v>250</v>
      </c>
      <c r="V39" t="s">
        <v>1021</v>
      </c>
      <c r="W39" t="s">
        <v>248</v>
      </c>
      <c r="X39" t="s">
        <v>1022</v>
      </c>
      <c r="Y39" t="s">
        <v>250</v>
      </c>
      <c r="Z39" t="s">
        <v>1023</v>
      </c>
      <c r="AA39" t="s">
        <v>250</v>
      </c>
      <c r="AB39" t="s">
        <v>1024</v>
      </c>
      <c r="AC39" t="s">
        <v>250</v>
      </c>
      <c r="AF39" t="s">
        <v>1021</v>
      </c>
      <c r="AG39" t="s">
        <v>248</v>
      </c>
      <c r="AH39" t="s">
        <v>1022</v>
      </c>
      <c r="AI39" t="s">
        <v>250</v>
      </c>
      <c r="AJ39" t="s">
        <v>1023</v>
      </c>
      <c r="AK39" t="s">
        <v>250</v>
      </c>
      <c r="AL39" t="s">
        <v>1024</v>
      </c>
      <c r="AM39" t="s">
        <v>250</v>
      </c>
      <c r="AP39" t="s">
        <v>1021</v>
      </c>
      <c r="AQ39" t="s">
        <v>248</v>
      </c>
      <c r="AR39" t="s">
        <v>1022</v>
      </c>
      <c r="AS39" t="s">
        <v>250</v>
      </c>
      <c r="AT39" t="s">
        <v>1023</v>
      </c>
      <c r="AU39" t="s">
        <v>250</v>
      </c>
      <c r="AV39" t="s">
        <v>1024</v>
      </c>
      <c r="AW39" t="s">
        <v>250</v>
      </c>
      <c r="AZ39" t="s">
        <v>1021</v>
      </c>
      <c r="BA39" t="s">
        <v>248</v>
      </c>
      <c r="BB39" t="s">
        <v>1022</v>
      </c>
      <c r="BC39" t="s">
        <v>250</v>
      </c>
      <c r="BD39" t="s">
        <v>1023</v>
      </c>
      <c r="BE39" t="s">
        <v>250</v>
      </c>
      <c r="BF39" t="s">
        <v>1024</v>
      </c>
      <c r="BG39" t="s">
        <v>250</v>
      </c>
      <c r="BJ39" t="s">
        <v>1021</v>
      </c>
      <c r="BK39" t="s">
        <v>248</v>
      </c>
      <c r="BL39" t="s">
        <v>1022</v>
      </c>
      <c r="BM39" t="s">
        <v>250</v>
      </c>
      <c r="BN39" t="s">
        <v>1023</v>
      </c>
      <c r="BO39" t="s">
        <v>250</v>
      </c>
      <c r="BP39" t="s">
        <v>1024</v>
      </c>
      <c r="BQ39" t="s">
        <v>250</v>
      </c>
    </row>
    <row r="40" spans="1:72" x14ac:dyDescent="0.25">
      <c r="B40" t="s">
        <v>1032</v>
      </c>
      <c r="H40">
        <v>55.060319999999997</v>
      </c>
      <c r="I40" t="s">
        <v>1033</v>
      </c>
      <c r="L40" t="s">
        <v>1032</v>
      </c>
      <c r="R40">
        <v>54.77787</v>
      </c>
      <c r="S40" t="s">
        <v>1033</v>
      </c>
      <c r="V40" t="s">
        <v>1032</v>
      </c>
      <c r="AB40">
        <v>54.1021</v>
      </c>
      <c r="AC40" t="s">
        <v>1033</v>
      </c>
      <c r="AF40" t="s">
        <v>1032</v>
      </c>
      <c r="AL40">
        <v>54.586489999999998</v>
      </c>
      <c r="AM40" t="s">
        <v>1033</v>
      </c>
      <c r="AP40" t="s">
        <v>1032</v>
      </c>
      <c r="AV40">
        <v>54.546469999999999</v>
      </c>
      <c r="AW40" t="s">
        <v>1033</v>
      </c>
      <c r="AZ40" t="s">
        <v>1032</v>
      </c>
      <c r="BF40">
        <v>54.136659999999999</v>
      </c>
      <c r="BG40" t="s">
        <v>1033</v>
      </c>
      <c r="BJ40" t="s">
        <v>1032</v>
      </c>
      <c r="BP40">
        <v>54.543579999999999</v>
      </c>
      <c r="BQ40" t="s">
        <v>1033</v>
      </c>
    </row>
    <row r="41" spans="1:72" x14ac:dyDescent="0.25">
      <c r="A41" t="s">
        <v>1037</v>
      </c>
      <c r="K41" t="s">
        <v>1045</v>
      </c>
      <c r="U41" t="s">
        <v>1053</v>
      </c>
      <c r="AE41" t="s">
        <v>1063</v>
      </c>
      <c r="AO41" t="s">
        <v>1069</v>
      </c>
      <c r="AY41" t="s">
        <v>1077</v>
      </c>
      <c r="BI41" t="s">
        <v>1085</v>
      </c>
    </row>
    <row r="42" spans="1:72" x14ac:dyDescent="0.25">
      <c r="B42" t="s">
        <v>1021</v>
      </c>
      <c r="C42" t="s">
        <v>248</v>
      </c>
      <c r="D42" t="s">
        <v>1022</v>
      </c>
      <c r="E42" t="s">
        <v>250</v>
      </c>
      <c r="F42" t="s">
        <v>1023</v>
      </c>
      <c r="G42" t="s">
        <v>250</v>
      </c>
      <c r="H42" t="s">
        <v>1024</v>
      </c>
      <c r="I42" t="s">
        <v>250</v>
      </c>
      <c r="L42" t="s">
        <v>1021</v>
      </c>
      <c r="M42" t="s">
        <v>248</v>
      </c>
      <c r="N42" t="s">
        <v>1022</v>
      </c>
      <c r="O42" t="s">
        <v>250</v>
      </c>
      <c r="P42" t="s">
        <v>1023</v>
      </c>
      <c r="Q42" t="s">
        <v>250</v>
      </c>
      <c r="R42" t="s">
        <v>1024</v>
      </c>
      <c r="S42" t="s">
        <v>250</v>
      </c>
      <c r="V42" t="s">
        <v>1021</v>
      </c>
      <c r="W42" t="s">
        <v>248</v>
      </c>
      <c r="X42" t="s">
        <v>1022</v>
      </c>
      <c r="Y42" t="s">
        <v>250</v>
      </c>
      <c r="Z42" t="s">
        <v>1023</v>
      </c>
      <c r="AA42" t="s">
        <v>250</v>
      </c>
      <c r="AB42" t="s">
        <v>1024</v>
      </c>
      <c r="AC42" t="s">
        <v>250</v>
      </c>
      <c r="AF42" t="s">
        <v>1021</v>
      </c>
      <c r="AG42" t="s">
        <v>248</v>
      </c>
      <c r="AH42" t="s">
        <v>1022</v>
      </c>
      <c r="AI42" t="s">
        <v>250</v>
      </c>
      <c r="AJ42" t="s">
        <v>1023</v>
      </c>
      <c r="AK42" t="s">
        <v>250</v>
      </c>
      <c r="AL42" t="s">
        <v>1024</v>
      </c>
      <c r="AM42" t="s">
        <v>250</v>
      </c>
      <c r="AP42" t="s">
        <v>1021</v>
      </c>
      <c r="AQ42" t="s">
        <v>248</v>
      </c>
      <c r="AR42" t="s">
        <v>1022</v>
      </c>
      <c r="AS42" t="s">
        <v>250</v>
      </c>
      <c r="AT42" t="s">
        <v>1023</v>
      </c>
      <c r="AU42" t="s">
        <v>250</v>
      </c>
      <c r="AV42" t="s">
        <v>1024</v>
      </c>
      <c r="AW42" t="s">
        <v>250</v>
      </c>
      <c r="AZ42" t="s">
        <v>1021</v>
      </c>
      <c r="BA42" t="s">
        <v>248</v>
      </c>
      <c r="BB42" t="s">
        <v>1022</v>
      </c>
      <c r="BC42" t="s">
        <v>250</v>
      </c>
      <c r="BD42" t="s">
        <v>1023</v>
      </c>
      <c r="BE42" t="s">
        <v>250</v>
      </c>
      <c r="BF42" t="s">
        <v>1024</v>
      </c>
      <c r="BG42" t="s">
        <v>250</v>
      </c>
      <c r="BJ42" t="s">
        <v>1021</v>
      </c>
      <c r="BK42" t="s">
        <v>248</v>
      </c>
      <c r="BL42" t="s">
        <v>1022</v>
      </c>
      <c r="BM42" t="s">
        <v>250</v>
      </c>
      <c r="BN42" t="s">
        <v>1023</v>
      </c>
      <c r="BO42" t="s">
        <v>250</v>
      </c>
      <c r="BP42" t="s">
        <v>1024</v>
      </c>
      <c r="BQ42" t="s">
        <v>250</v>
      </c>
    </row>
    <row r="43" spans="1:72" x14ac:dyDescent="0.25">
      <c r="B43" t="s">
        <v>1025</v>
      </c>
      <c r="H43">
        <v>3.56E-2</v>
      </c>
      <c r="I43" t="s">
        <v>92</v>
      </c>
      <c r="L43" t="s">
        <v>1025</v>
      </c>
      <c r="R43">
        <v>3.0370000000000001E-2</v>
      </c>
      <c r="S43" t="s">
        <v>92</v>
      </c>
      <c r="V43" t="s">
        <v>1025</v>
      </c>
      <c r="AB43">
        <v>3.0360000000000002E-2</v>
      </c>
      <c r="AC43" t="s">
        <v>92</v>
      </c>
      <c r="AF43" t="s">
        <v>1025</v>
      </c>
      <c r="AL43">
        <v>3.04E-2</v>
      </c>
      <c r="AM43" t="s">
        <v>92</v>
      </c>
      <c r="AP43" t="s">
        <v>1025</v>
      </c>
      <c r="AV43">
        <v>3.0460000000000001E-2</v>
      </c>
      <c r="AW43" t="s">
        <v>92</v>
      </c>
      <c r="AZ43" t="s">
        <v>1025</v>
      </c>
      <c r="BF43">
        <v>3.0339999999999999E-2</v>
      </c>
      <c r="BG43" t="s">
        <v>92</v>
      </c>
      <c r="BJ43" t="s">
        <v>1025</v>
      </c>
      <c r="BP43">
        <v>3.04E-2</v>
      </c>
      <c r="BQ43" t="s">
        <v>92</v>
      </c>
    </row>
    <row r="44" spans="1:72" x14ac:dyDescent="0.25">
      <c r="B44" t="s">
        <v>1026</v>
      </c>
      <c r="H44">
        <v>992.54741999999999</v>
      </c>
      <c r="I44" t="s">
        <v>92</v>
      </c>
      <c r="L44" t="s">
        <v>1026</v>
      </c>
      <c r="R44">
        <v>986.26679999999999</v>
      </c>
      <c r="S44" t="s">
        <v>92</v>
      </c>
      <c r="V44" t="s">
        <v>1026</v>
      </c>
      <c r="AB44">
        <v>967.71020999999996</v>
      </c>
      <c r="AC44" t="s">
        <v>92</v>
      </c>
      <c r="AF44" t="s">
        <v>1026</v>
      </c>
      <c r="AL44">
        <v>988.90872999999999</v>
      </c>
      <c r="AM44" t="s">
        <v>92</v>
      </c>
      <c r="AP44" t="s">
        <v>1026</v>
      </c>
      <c r="AV44">
        <v>981.94368999999995</v>
      </c>
      <c r="AW44" t="s">
        <v>92</v>
      </c>
      <c r="AZ44" t="s">
        <v>1026</v>
      </c>
      <c r="BF44">
        <v>986.19159000000002</v>
      </c>
      <c r="BG44" t="s">
        <v>92</v>
      </c>
      <c r="BJ44" t="s">
        <v>1026</v>
      </c>
      <c r="BP44">
        <v>972.23473000000001</v>
      </c>
      <c r="BQ44" t="s">
        <v>92</v>
      </c>
    </row>
    <row r="45" spans="1:72" x14ac:dyDescent="0.25">
      <c r="B45" t="s">
        <v>1027</v>
      </c>
      <c r="H45">
        <v>334.49344000000002</v>
      </c>
      <c r="I45" t="s">
        <v>92</v>
      </c>
      <c r="L45" t="s">
        <v>1027</v>
      </c>
      <c r="R45">
        <v>327.22165999999999</v>
      </c>
      <c r="S45" t="s">
        <v>92</v>
      </c>
      <c r="V45" t="s">
        <v>1027</v>
      </c>
      <c r="AB45">
        <v>331.67187999999999</v>
      </c>
      <c r="AC45" t="s">
        <v>92</v>
      </c>
      <c r="AF45" t="s">
        <v>1027</v>
      </c>
      <c r="AL45">
        <v>323.78214000000003</v>
      </c>
      <c r="AM45" t="s">
        <v>92</v>
      </c>
      <c r="AP45" t="s">
        <v>1027</v>
      </c>
      <c r="AV45">
        <v>322.38616999999999</v>
      </c>
      <c r="AW45" t="s">
        <v>92</v>
      </c>
      <c r="AZ45" t="s">
        <v>1027</v>
      </c>
      <c r="BF45">
        <v>322.19222000000002</v>
      </c>
      <c r="BG45" t="s">
        <v>92</v>
      </c>
      <c r="BJ45" t="s">
        <v>1027</v>
      </c>
      <c r="BP45">
        <v>329.91174000000001</v>
      </c>
      <c r="BQ45" t="s">
        <v>92</v>
      </c>
    </row>
    <row r="46" spans="1:72" x14ac:dyDescent="0.25">
      <c r="B46" t="s">
        <v>1028</v>
      </c>
      <c r="H46">
        <v>117.10907</v>
      </c>
      <c r="I46" t="s">
        <v>92</v>
      </c>
      <c r="L46" t="s">
        <v>1028</v>
      </c>
      <c r="R46">
        <v>145.21906000000001</v>
      </c>
      <c r="S46" t="s">
        <v>92</v>
      </c>
      <c r="V46" t="s">
        <v>1028</v>
      </c>
      <c r="AB46">
        <v>145.59290999999999</v>
      </c>
      <c r="AC46" t="s">
        <v>92</v>
      </c>
      <c r="AF46" t="s">
        <v>1028</v>
      </c>
      <c r="AL46">
        <v>145.66171</v>
      </c>
      <c r="AM46" t="s">
        <v>92</v>
      </c>
      <c r="AP46" t="s">
        <v>1028</v>
      </c>
      <c r="AV46">
        <v>163.69337999999999</v>
      </c>
      <c r="AW46" t="s">
        <v>92</v>
      </c>
      <c r="AZ46" t="s">
        <v>1028</v>
      </c>
      <c r="BF46">
        <v>145.58430000000001</v>
      </c>
      <c r="BG46" t="s">
        <v>92</v>
      </c>
      <c r="BJ46" t="s">
        <v>1028</v>
      </c>
      <c r="BP46">
        <v>149.51407</v>
      </c>
      <c r="BQ46" t="s">
        <v>92</v>
      </c>
    </row>
    <row r="47" spans="1:72" x14ac:dyDescent="0.25">
      <c r="B47" t="s">
        <v>1029</v>
      </c>
      <c r="H47">
        <v>38.484389999999998</v>
      </c>
      <c r="I47" t="s">
        <v>92</v>
      </c>
      <c r="L47" t="s">
        <v>1029</v>
      </c>
      <c r="R47">
        <v>39.681449999999998</v>
      </c>
      <c r="S47" t="s">
        <v>92</v>
      </c>
      <c r="V47" t="s">
        <v>1029</v>
      </c>
      <c r="AB47">
        <v>39.687480000000001</v>
      </c>
      <c r="AC47" t="s">
        <v>92</v>
      </c>
      <c r="AF47" t="s">
        <v>1029</v>
      </c>
      <c r="AL47">
        <v>39.604529999999997</v>
      </c>
      <c r="AM47" t="s">
        <v>92</v>
      </c>
      <c r="AP47" t="s">
        <v>1029</v>
      </c>
      <c r="AV47">
        <v>40.316290000000002</v>
      </c>
      <c r="AW47" t="s">
        <v>92</v>
      </c>
      <c r="AZ47" t="s">
        <v>1029</v>
      </c>
      <c r="BF47">
        <v>39.647550000000003</v>
      </c>
      <c r="BG47" t="s">
        <v>92</v>
      </c>
      <c r="BJ47" t="s">
        <v>1029</v>
      </c>
      <c r="BP47">
        <v>39.955480000000001</v>
      </c>
      <c r="BQ47" t="s">
        <v>92</v>
      </c>
    </row>
    <row r="48" spans="1:72" x14ac:dyDescent="0.25">
      <c r="B48" t="s">
        <v>1030</v>
      </c>
      <c r="H48">
        <v>17.048999999999999</v>
      </c>
      <c r="I48" t="s">
        <v>92</v>
      </c>
      <c r="L48" t="s">
        <v>1030</v>
      </c>
      <c r="R48">
        <v>18.920100000000001</v>
      </c>
      <c r="S48" t="s">
        <v>92</v>
      </c>
      <c r="V48" t="s">
        <v>1030</v>
      </c>
      <c r="AB48">
        <v>18.95513</v>
      </c>
      <c r="AC48" t="s">
        <v>92</v>
      </c>
      <c r="AF48" t="s">
        <v>1030</v>
      </c>
      <c r="AL48">
        <v>19.11308</v>
      </c>
      <c r="AM48" t="s">
        <v>92</v>
      </c>
      <c r="AP48" t="s">
        <v>1030</v>
      </c>
      <c r="AV48">
        <v>19.01905</v>
      </c>
      <c r="AW48" t="s">
        <v>92</v>
      </c>
      <c r="AZ48" t="s">
        <v>1030</v>
      </c>
      <c r="BF48">
        <v>18.918420000000001</v>
      </c>
      <c r="BG48" t="s">
        <v>92</v>
      </c>
      <c r="BJ48" t="s">
        <v>1030</v>
      </c>
      <c r="BP48">
        <v>19.18112</v>
      </c>
      <c r="BQ48" t="s">
        <v>92</v>
      </c>
    </row>
    <row r="49" spans="1:69" x14ac:dyDescent="0.25">
      <c r="B49" t="s">
        <v>1021</v>
      </c>
      <c r="C49" t="s">
        <v>248</v>
      </c>
      <c r="D49" t="s">
        <v>1022</v>
      </c>
      <c r="E49" t="s">
        <v>250</v>
      </c>
      <c r="F49" t="s">
        <v>1023</v>
      </c>
      <c r="G49" t="s">
        <v>250</v>
      </c>
      <c r="H49" t="s">
        <v>1024</v>
      </c>
      <c r="I49" t="s">
        <v>250</v>
      </c>
      <c r="L49" t="s">
        <v>1021</v>
      </c>
      <c r="M49" t="s">
        <v>248</v>
      </c>
      <c r="N49" t="s">
        <v>1022</v>
      </c>
      <c r="O49" t="s">
        <v>250</v>
      </c>
      <c r="P49" t="s">
        <v>1023</v>
      </c>
      <c r="Q49" t="s">
        <v>250</v>
      </c>
      <c r="R49" t="s">
        <v>1024</v>
      </c>
      <c r="S49" t="s">
        <v>250</v>
      </c>
      <c r="V49" t="s">
        <v>1021</v>
      </c>
      <c r="W49" t="s">
        <v>248</v>
      </c>
      <c r="X49" t="s">
        <v>1022</v>
      </c>
      <c r="Y49" t="s">
        <v>250</v>
      </c>
      <c r="Z49" t="s">
        <v>1023</v>
      </c>
      <c r="AA49" t="s">
        <v>250</v>
      </c>
      <c r="AB49" t="s">
        <v>1024</v>
      </c>
      <c r="AC49" t="s">
        <v>250</v>
      </c>
      <c r="AF49" t="s">
        <v>1021</v>
      </c>
      <c r="AG49" t="s">
        <v>248</v>
      </c>
      <c r="AH49" t="s">
        <v>1022</v>
      </c>
      <c r="AI49" t="s">
        <v>250</v>
      </c>
      <c r="AJ49" t="s">
        <v>1023</v>
      </c>
      <c r="AK49" t="s">
        <v>250</v>
      </c>
      <c r="AL49" t="s">
        <v>1024</v>
      </c>
      <c r="AM49" t="s">
        <v>250</v>
      </c>
      <c r="AP49" t="s">
        <v>1021</v>
      </c>
      <c r="AQ49" t="s">
        <v>248</v>
      </c>
      <c r="AR49" t="s">
        <v>1022</v>
      </c>
      <c r="AS49" t="s">
        <v>250</v>
      </c>
      <c r="AT49" t="s">
        <v>1023</v>
      </c>
      <c r="AU49" t="s">
        <v>250</v>
      </c>
      <c r="AV49" t="s">
        <v>1024</v>
      </c>
      <c r="AW49" t="s">
        <v>250</v>
      </c>
      <c r="AZ49" t="s">
        <v>1021</v>
      </c>
      <c r="BA49" t="s">
        <v>248</v>
      </c>
      <c r="BB49" t="s">
        <v>1022</v>
      </c>
      <c r="BC49" t="s">
        <v>250</v>
      </c>
      <c r="BD49" t="s">
        <v>1023</v>
      </c>
      <c r="BE49" t="s">
        <v>250</v>
      </c>
      <c r="BF49" t="s">
        <v>1024</v>
      </c>
      <c r="BG49" t="s">
        <v>250</v>
      </c>
      <c r="BJ49" t="s">
        <v>1021</v>
      </c>
      <c r="BK49" t="s">
        <v>248</v>
      </c>
      <c r="BL49" t="s">
        <v>1022</v>
      </c>
      <c r="BM49" t="s">
        <v>250</v>
      </c>
      <c r="BN49" t="s">
        <v>1023</v>
      </c>
      <c r="BO49" t="s">
        <v>250</v>
      </c>
      <c r="BP49" t="s">
        <v>1024</v>
      </c>
      <c r="BQ49" t="s">
        <v>250</v>
      </c>
    </row>
    <row r="50" spans="1:69" x14ac:dyDescent="0.25">
      <c r="B50" t="s">
        <v>1032</v>
      </c>
      <c r="H50">
        <v>83.590819999999994</v>
      </c>
      <c r="I50" t="s">
        <v>1033</v>
      </c>
      <c r="L50" t="s">
        <v>1032</v>
      </c>
      <c r="R50">
        <v>82.063400000000001</v>
      </c>
      <c r="S50" t="s">
        <v>1033</v>
      </c>
      <c r="V50" t="s">
        <v>1032</v>
      </c>
      <c r="AB50">
        <v>80.515829999999994</v>
      </c>
      <c r="AC50" t="s">
        <v>1033</v>
      </c>
      <c r="AF50" t="s">
        <v>1032</v>
      </c>
      <c r="AL50">
        <v>81.863919999999993</v>
      </c>
      <c r="AM50" t="s">
        <v>1033</v>
      </c>
      <c r="AP50" t="s">
        <v>1032</v>
      </c>
      <c r="AV50">
        <v>81.772660000000002</v>
      </c>
      <c r="AW50" t="s">
        <v>1033</v>
      </c>
      <c r="AZ50" t="s">
        <v>1032</v>
      </c>
      <c r="BF50">
        <v>80.640029999999996</v>
      </c>
      <c r="BG50" t="s">
        <v>1033</v>
      </c>
      <c r="BJ50" t="s">
        <v>1032</v>
      </c>
      <c r="BP50">
        <v>81.74991</v>
      </c>
      <c r="BQ50" t="s">
        <v>1033</v>
      </c>
    </row>
    <row r="51" spans="1:69" x14ac:dyDescent="0.25">
      <c r="A51" t="s">
        <v>1038</v>
      </c>
      <c r="K51" t="s">
        <v>1046</v>
      </c>
      <c r="U51" t="s">
        <v>1054</v>
      </c>
      <c r="AE51" t="s">
        <v>1061</v>
      </c>
      <c r="AO51" t="s">
        <v>1070</v>
      </c>
      <c r="AY51" t="s">
        <v>1078</v>
      </c>
      <c r="BI51" t="s">
        <v>1086</v>
      </c>
    </row>
    <row r="52" spans="1:69" x14ac:dyDescent="0.25">
      <c r="B52" t="s">
        <v>1021</v>
      </c>
      <c r="C52" t="s">
        <v>248</v>
      </c>
      <c r="D52" t="s">
        <v>1022</v>
      </c>
      <c r="E52" t="s">
        <v>250</v>
      </c>
      <c r="F52" t="s">
        <v>1023</v>
      </c>
      <c r="G52" t="s">
        <v>250</v>
      </c>
      <c r="H52" t="s">
        <v>1024</v>
      </c>
      <c r="I52" t="s">
        <v>250</v>
      </c>
      <c r="L52" t="s">
        <v>1021</v>
      </c>
      <c r="M52" t="s">
        <v>248</v>
      </c>
      <c r="N52" t="s">
        <v>1022</v>
      </c>
      <c r="O52" t="s">
        <v>250</v>
      </c>
      <c r="P52" t="s">
        <v>1023</v>
      </c>
      <c r="Q52" t="s">
        <v>250</v>
      </c>
      <c r="R52" t="s">
        <v>1024</v>
      </c>
      <c r="S52" t="s">
        <v>250</v>
      </c>
      <c r="V52" t="s">
        <v>1021</v>
      </c>
      <c r="W52" t="s">
        <v>248</v>
      </c>
      <c r="X52" t="s">
        <v>1022</v>
      </c>
      <c r="Y52" t="s">
        <v>250</v>
      </c>
      <c r="Z52" t="s">
        <v>1023</v>
      </c>
      <c r="AA52" t="s">
        <v>250</v>
      </c>
      <c r="AB52" t="s">
        <v>1024</v>
      </c>
      <c r="AC52" t="s">
        <v>250</v>
      </c>
      <c r="AF52" t="s">
        <v>1021</v>
      </c>
      <c r="AG52" t="s">
        <v>248</v>
      </c>
      <c r="AH52" t="s">
        <v>1022</v>
      </c>
      <c r="AI52" t="s">
        <v>250</v>
      </c>
      <c r="AJ52" t="s">
        <v>1023</v>
      </c>
      <c r="AK52" t="s">
        <v>250</v>
      </c>
      <c r="AL52" t="s">
        <v>1024</v>
      </c>
      <c r="AM52" t="s">
        <v>250</v>
      </c>
      <c r="AP52" t="s">
        <v>1021</v>
      </c>
      <c r="AQ52" t="s">
        <v>248</v>
      </c>
      <c r="AR52" t="s">
        <v>1022</v>
      </c>
      <c r="AS52" t="s">
        <v>250</v>
      </c>
      <c r="AT52" t="s">
        <v>1023</v>
      </c>
      <c r="AU52" t="s">
        <v>250</v>
      </c>
      <c r="AV52" t="s">
        <v>1024</v>
      </c>
      <c r="AW52" t="s">
        <v>250</v>
      </c>
      <c r="AZ52" t="s">
        <v>1021</v>
      </c>
      <c r="BA52" t="s">
        <v>248</v>
      </c>
      <c r="BB52" t="s">
        <v>1022</v>
      </c>
      <c r="BC52" t="s">
        <v>250</v>
      </c>
      <c r="BD52" t="s">
        <v>1023</v>
      </c>
      <c r="BE52" t="s">
        <v>250</v>
      </c>
      <c r="BF52" t="s">
        <v>1024</v>
      </c>
      <c r="BG52" t="s">
        <v>250</v>
      </c>
      <c r="BJ52" t="s">
        <v>1021</v>
      </c>
      <c r="BK52" t="s">
        <v>248</v>
      </c>
      <c r="BL52" t="s">
        <v>1022</v>
      </c>
      <c r="BM52" t="s">
        <v>250</v>
      </c>
      <c r="BN52" t="s">
        <v>1023</v>
      </c>
      <c r="BO52" t="s">
        <v>250</v>
      </c>
      <c r="BP52" t="s">
        <v>1024</v>
      </c>
      <c r="BQ52" t="s">
        <v>250</v>
      </c>
    </row>
    <row r="53" spans="1:69" x14ac:dyDescent="0.25">
      <c r="B53" t="s">
        <v>1025</v>
      </c>
      <c r="H53">
        <v>6.8680000000000005E-2</v>
      </c>
      <c r="I53" t="s">
        <v>92</v>
      </c>
      <c r="L53" t="s">
        <v>1025</v>
      </c>
      <c r="R53">
        <v>6.2280000000000002E-2</v>
      </c>
      <c r="S53" t="s">
        <v>92</v>
      </c>
      <c r="V53" t="s">
        <v>1025</v>
      </c>
      <c r="AB53">
        <v>6.2269999999999999E-2</v>
      </c>
      <c r="AC53" t="s">
        <v>92</v>
      </c>
      <c r="AF53" t="s">
        <v>1025</v>
      </c>
      <c r="AL53">
        <v>6.2309999999999997E-2</v>
      </c>
      <c r="AM53" t="s">
        <v>92</v>
      </c>
      <c r="AP53" t="s">
        <v>1025</v>
      </c>
      <c r="AV53">
        <v>6.2379999999999998E-2</v>
      </c>
      <c r="AW53" t="s">
        <v>92</v>
      </c>
      <c r="AZ53" t="s">
        <v>1025</v>
      </c>
      <c r="BF53">
        <v>6.2239999999999997E-2</v>
      </c>
      <c r="BG53" t="s">
        <v>92</v>
      </c>
      <c r="BJ53" t="s">
        <v>1025</v>
      </c>
      <c r="BP53">
        <v>6.2309999999999997E-2</v>
      </c>
      <c r="BQ53" t="s">
        <v>92</v>
      </c>
    </row>
    <row r="54" spans="1:69" x14ac:dyDescent="0.25">
      <c r="B54" t="s">
        <v>1026</v>
      </c>
      <c r="H54">
        <v>1719.8924999999999</v>
      </c>
      <c r="I54" t="s">
        <v>92</v>
      </c>
      <c r="L54" t="s">
        <v>1026</v>
      </c>
      <c r="R54">
        <v>1709.1396199999999</v>
      </c>
      <c r="S54" t="s">
        <v>92</v>
      </c>
      <c r="V54" t="s">
        <v>1026</v>
      </c>
      <c r="AB54">
        <v>1687.4506899999999</v>
      </c>
      <c r="AC54" t="s">
        <v>92</v>
      </c>
      <c r="AF54" t="s">
        <v>1026</v>
      </c>
      <c r="AL54">
        <v>1712.1215</v>
      </c>
      <c r="AM54" t="s">
        <v>92</v>
      </c>
      <c r="AP54" t="s">
        <v>1026</v>
      </c>
      <c r="AV54">
        <v>1704.00649</v>
      </c>
      <c r="AW54" t="s">
        <v>92</v>
      </c>
      <c r="AZ54" t="s">
        <v>1026</v>
      </c>
      <c r="BF54">
        <v>1708.93424</v>
      </c>
      <c r="BG54" t="s">
        <v>92</v>
      </c>
      <c r="BJ54" t="s">
        <v>1026</v>
      </c>
      <c r="BP54">
        <v>1692.7153000000001</v>
      </c>
      <c r="BQ54" t="s">
        <v>92</v>
      </c>
    </row>
    <row r="55" spans="1:69" x14ac:dyDescent="0.25">
      <c r="B55" t="s">
        <v>1027</v>
      </c>
      <c r="H55">
        <v>406.48921000000001</v>
      </c>
      <c r="I55" t="s">
        <v>92</v>
      </c>
      <c r="L55" t="s">
        <v>1027</v>
      </c>
      <c r="R55">
        <v>398.22001999999998</v>
      </c>
      <c r="S55" t="s">
        <v>92</v>
      </c>
      <c r="V55" t="s">
        <v>1027</v>
      </c>
      <c r="AB55">
        <v>403.43468000000001</v>
      </c>
      <c r="AC55" t="s">
        <v>92</v>
      </c>
      <c r="AF55" t="s">
        <v>1027</v>
      </c>
      <c r="AL55">
        <v>394.25157999999999</v>
      </c>
      <c r="AM55" t="s">
        <v>92</v>
      </c>
      <c r="AP55" t="s">
        <v>1027</v>
      </c>
      <c r="AV55">
        <v>392.62562000000003</v>
      </c>
      <c r="AW55" t="s">
        <v>92</v>
      </c>
      <c r="AZ55" t="s">
        <v>1027</v>
      </c>
      <c r="BF55">
        <v>392.40111000000002</v>
      </c>
      <c r="BG55" t="s">
        <v>92</v>
      </c>
      <c r="BJ55" t="s">
        <v>1027</v>
      </c>
      <c r="BP55">
        <v>401.38562999999999</v>
      </c>
      <c r="BQ55" t="s">
        <v>92</v>
      </c>
    </row>
    <row r="56" spans="1:69" x14ac:dyDescent="0.25">
      <c r="B56" t="s">
        <v>1028</v>
      </c>
      <c r="H56">
        <v>195.93268</v>
      </c>
      <c r="I56" t="s">
        <v>92</v>
      </c>
      <c r="L56" t="s">
        <v>1028</v>
      </c>
      <c r="R56">
        <v>231.88207</v>
      </c>
      <c r="S56" t="s">
        <v>92</v>
      </c>
      <c r="V56" t="s">
        <v>1028</v>
      </c>
      <c r="AB56">
        <v>232.30777</v>
      </c>
      <c r="AC56" t="s">
        <v>92</v>
      </c>
      <c r="AF56" t="s">
        <v>1028</v>
      </c>
      <c r="AL56">
        <v>232.38783000000001</v>
      </c>
      <c r="AM56" t="s">
        <v>92</v>
      </c>
      <c r="AP56" t="s">
        <v>1028</v>
      </c>
      <c r="AV56">
        <v>253.38887</v>
      </c>
      <c r="AW56" t="s">
        <v>92</v>
      </c>
      <c r="AZ56" t="s">
        <v>1028</v>
      </c>
      <c r="BF56">
        <v>232.29772</v>
      </c>
      <c r="BG56" t="s">
        <v>92</v>
      </c>
      <c r="BJ56" t="s">
        <v>1028</v>
      </c>
      <c r="BP56">
        <v>236.87147999999999</v>
      </c>
      <c r="BQ56" t="s">
        <v>92</v>
      </c>
    </row>
    <row r="57" spans="1:69" x14ac:dyDescent="0.25">
      <c r="B57" t="s">
        <v>1029</v>
      </c>
      <c r="H57">
        <v>59.012340000000002</v>
      </c>
      <c r="I57" t="s">
        <v>92</v>
      </c>
      <c r="L57" t="s">
        <v>1029</v>
      </c>
      <c r="R57">
        <v>60.40634</v>
      </c>
      <c r="S57" t="s">
        <v>92</v>
      </c>
      <c r="V57" t="s">
        <v>1029</v>
      </c>
      <c r="AB57">
        <v>60.407780000000002</v>
      </c>
      <c r="AC57" t="s">
        <v>92</v>
      </c>
      <c r="AF57" t="s">
        <v>1029</v>
      </c>
      <c r="AL57">
        <v>60.311219999999999</v>
      </c>
      <c r="AM57" t="s">
        <v>92</v>
      </c>
      <c r="AP57" t="s">
        <v>1029</v>
      </c>
      <c r="AV57">
        <v>61.140189999999997</v>
      </c>
      <c r="AW57" t="s">
        <v>92</v>
      </c>
      <c r="AZ57" t="s">
        <v>1029</v>
      </c>
      <c r="BF57">
        <v>60.361220000000003</v>
      </c>
      <c r="BG57" t="s">
        <v>92</v>
      </c>
      <c r="BJ57" t="s">
        <v>1029</v>
      </c>
      <c r="BP57">
        <v>60.71969</v>
      </c>
      <c r="BQ57" t="s">
        <v>92</v>
      </c>
    </row>
    <row r="58" spans="1:69" x14ac:dyDescent="0.25">
      <c r="B58" t="s">
        <v>1030</v>
      </c>
      <c r="H58">
        <v>27.486170000000001</v>
      </c>
      <c r="I58" t="s">
        <v>92</v>
      </c>
      <c r="L58" t="s">
        <v>1030</v>
      </c>
      <c r="R58">
        <v>29.901</v>
      </c>
      <c r="S58" t="s">
        <v>92</v>
      </c>
      <c r="V58" t="s">
        <v>1030</v>
      </c>
      <c r="AB58">
        <v>29.941600000000001</v>
      </c>
      <c r="AC58" t="s">
        <v>92</v>
      </c>
      <c r="AF58" t="s">
        <v>1030</v>
      </c>
      <c r="AL58">
        <v>30.125430000000001</v>
      </c>
      <c r="AM58" t="s">
        <v>92</v>
      </c>
      <c r="AP58" t="s">
        <v>1030</v>
      </c>
      <c r="AV58">
        <v>30.015910000000002</v>
      </c>
      <c r="AW58" t="s">
        <v>92</v>
      </c>
      <c r="AZ58" t="s">
        <v>1030</v>
      </c>
      <c r="BF58">
        <v>29.898869999999999</v>
      </c>
      <c r="BG58" t="s">
        <v>92</v>
      </c>
      <c r="BJ58" t="s">
        <v>1030</v>
      </c>
      <c r="BP58">
        <v>30.204619999999998</v>
      </c>
      <c r="BQ58" t="s">
        <v>92</v>
      </c>
    </row>
    <row r="59" spans="1:69" x14ac:dyDescent="0.25">
      <c r="B59" t="s">
        <v>1021</v>
      </c>
      <c r="C59" t="s">
        <v>248</v>
      </c>
      <c r="D59" t="s">
        <v>1022</v>
      </c>
      <c r="E59" t="s">
        <v>250</v>
      </c>
      <c r="F59" t="s">
        <v>1023</v>
      </c>
      <c r="G59" t="s">
        <v>250</v>
      </c>
      <c r="H59" t="s">
        <v>1024</v>
      </c>
      <c r="I59" t="s">
        <v>250</v>
      </c>
      <c r="L59" t="s">
        <v>1021</v>
      </c>
      <c r="M59" t="s">
        <v>248</v>
      </c>
      <c r="N59" t="s">
        <v>1022</v>
      </c>
      <c r="O59" t="s">
        <v>250</v>
      </c>
      <c r="P59" t="s">
        <v>1023</v>
      </c>
      <c r="Q59" t="s">
        <v>250</v>
      </c>
      <c r="R59" t="s">
        <v>1024</v>
      </c>
      <c r="S59" t="s">
        <v>250</v>
      </c>
      <c r="V59" t="s">
        <v>1021</v>
      </c>
      <c r="W59" t="s">
        <v>248</v>
      </c>
      <c r="X59" t="s">
        <v>1022</v>
      </c>
      <c r="Y59" t="s">
        <v>250</v>
      </c>
      <c r="Z59" t="s">
        <v>1023</v>
      </c>
      <c r="AA59" t="s">
        <v>250</v>
      </c>
      <c r="AB59" t="s">
        <v>1024</v>
      </c>
      <c r="AC59" t="s">
        <v>250</v>
      </c>
      <c r="AF59" t="s">
        <v>1021</v>
      </c>
      <c r="AG59" t="s">
        <v>248</v>
      </c>
      <c r="AH59" t="s">
        <v>1022</v>
      </c>
      <c r="AI59" t="s">
        <v>250</v>
      </c>
      <c r="AJ59" t="s">
        <v>1023</v>
      </c>
      <c r="AK59" t="s">
        <v>250</v>
      </c>
      <c r="AL59" t="s">
        <v>1024</v>
      </c>
      <c r="AM59" t="s">
        <v>250</v>
      </c>
      <c r="AP59" t="s">
        <v>1021</v>
      </c>
      <c r="AQ59" t="s">
        <v>248</v>
      </c>
      <c r="AR59" t="s">
        <v>1022</v>
      </c>
      <c r="AS59" t="s">
        <v>250</v>
      </c>
      <c r="AT59" t="s">
        <v>1023</v>
      </c>
      <c r="AU59" t="s">
        <v>250</v>
      </c>
      <c r="AV59" t="s">
        <v>1024</v>
      </c>
      <c r="AW59" t="s">
        <v>250</v>
      </c>
      <c r="AZ59" t="s">
        <v>1021</v>
      </c>
      <c r="BA59" t="s">
        <v>248</v>
      </c>
      <c r="BB59" t="s">
        <v>1022</v>
      </c>
      <c r="BC59" t="s">
        <v>250</v>
      </c>
      <c r="BD59" t="s">
        <v>1023</v>
      </c>
      <c r="BE59" t="s">
        <v>250</v>
      </c>
      <c r="BF59" t="s">
        <v>1024</v>
      </c>
      <c r="BG59" t="s">
        <v>250</v>
      </c>
      <c r="BJ59" t="s">
        <v>1021</v>
      </c>
      <c r="BK59" t="s">
        <v>248</v>
      </c>
      <c r="BL59" t="s">
        <v>1022</v>
      </c>
      <c r="BM59" t="s">
        <v>250</v>
      </c>
      <c r="BN59" t="s">
        <v>1023</v>
      </c>
      <c r="BO59" t="s">
        <v>250</v>
      </c>
      <c r="BP59" t="s">
        <v>1024</v>
      </c>
      <c r="BQ59" t="s">
        <v>250</v>
      </c>
    </row>
    <row r="60" spans="1:69" x14ac:dyDescent="0.25">
      <c r="B60" t="s">
        <v>1032</v>
      </c>
      <c r="H60">
        <v>133.06683000000001</v>
      </c>
      <c r="I60" t="s">
        <v>1033</v>
      </c>
      <c r="L60" t="s">
        <v>1032</v>
      </c>
      <c r="R60">
        <v>130.89811</v>
      </c>
      <c r="S60" t="s">
        <v>1033</v>
      </c>
      <c r="V60" t="s">
        <v>1032</v>
      </c>
      <c r="AB60">
        <v>129.08881</v>
      </c>
      <c r="AC60" t="s">
        <v>1033</v>
      </c>
      <c r="AF60" t="s">
        <v>1032</v>
      </c>
      <c r="AL60">
        <v>130.65799000000001</v>
      </c>
      <c r="AM60" t="s">
        <v>1033</v>
      </c>
      <c r="AP60" t="s">
        <v>1032</v>
      </c>
      <c r="AV60">
        <v>130.55086</v>
      </c>
      <c r="AW60" t="s">
        <v>1033</v>
      </c>
      <c r="AZ60" t="s">
        <v>1032</v>
      </c>
      <c r="BF60">
        <v>129.23195999999999</v>
      </c>
      <c r="BG60" t="s">
        <v>1033</v>
      </c>
      <c r="BJ60" t="s">
        <v>1032</v>
      </c>
      <c r="BP60">
        <v>130.52501000000001</v>
      </c>
      <c r="BQ60" t="s">
        <v>1033</v>
      </c>
    </row>
    <row r="61" spans="1:69" x14ac:dyDescent="0.25">
      <c r="A61" t="s">
        <v>1039</v>
      </c>
      <c r="K61" t="s">
        <v>1047</v>
      </c>
      <c r="U61" t="s">
        <v>1055</v>
      </c>
      <c r="AE61" t="s">
        <v>1062</v>
      </c>
      <c r="AO61" t="s">
        <v>1071</v>
      </c>
      <c r="AY61" t="s">
        <v>1079</v>
      </c>
      <c r="BI61" t="s">
        <v>1087</v>
      </c>
    </row>
    <row r="62" spans="1:69" x14ac:dyDescent="0.25">
      <c r="B62" t="s">
        <v>1021</v>
      </c>
      <c r="C62" t="s">
        <v>248</v>
      </c>
      <c r="D62" t="s">
        <v>1022</v>
      </c>
      <c r="E62" t="s">
        <v>250</v>
      </c>
      <c r="F62" t="s">
        <v>1023</v>
      </c>
      <c r="G62" t="s">
        <v>250</v>
      </c>
      <c r="H62" t="s">
        <v>1024</v>
      </c>
      <c r="I62" t="s">
        <v>250</v>
      </c>
      <c r="L62" t="s">
        <v>1021</v>
      </c>
      <c r="M62" t="s">
        <v>248</v>
      </c>
      <c r="N62" t="s">
        <v>1022</v>
      </c>
      <c r="O62" t="s">
        <v>250</v>
      </c>
      <c r="P62" t="s">
        <v>1023</v>
      </c>
      <c r="Q62" t="s">
        <v>250</v>
      </c>
      <c r="R62" t="s">
        <v>1024</v>
      </c>
      <c r="S62" t="s">
        <v>250</v>
      </c>
      <c r="V62" t="s">
        <v>1021</v>
      </c>
      <c r="W62" t="s">
        <v>248</v>
      </c>
      <c r="X62" t="s">
        <v>1022</v>
      </c>
      <c r="Y62" t="s">
        <v>250</v>
      </c>
      <c r="Z62" t="s">
        <v>1023</v>
      </c>
      <c r="AA62" t="s">
        <v>250</v>
      </c>
      <c r="AB62" t="s">
        <v>1024</v>
      </c>
      <c r="AC62" t="s">
        <v>250</v>
      </c>
      <c r="AF62" t="s">
        <v>1021</v>
      </c>
      <c r="AG62" t="s">
        <v>248</v>
      </c>
      <c r="AH62" t="s">
        <v>1022</v>
      </c>
      <c r="AI62" t="s">
        <v>250</v>
      </c>
      <c r="AJ62" t="s">
        <v>1023</v>
      </c>
      <c r="AK62" t="s">
        <v>250</v>
      </c>
      <c r="AL62" t="s">
        <v>1024</v>
      </c>
      <c r="AM62" t="s">
        <v>250</v>
      </c>
      <c r="AP62" t="s">
        <v>1021</v>
      </c>
      <c r="AQ62" t="s">
        <v>248</v>
      </c>
      <c r="AR62" t="s">
        <v>1022</v>
      </c>
      <c r="AS62" t="s">
        <v>250</v>
      </c>
      <c r="AT62" t="s">
        <v>1023</v>
      </c>
      <c r="AU62" t="s">
        <v>250</v>
      </c>
      <c r="AV62" t="s">
        <v>1024</v>
      </c>
      <c r="AW62" t="s">
        <v>250</v>
      </c>
      <c r="AZ62" t="s">
        <v>1021</v>
      </c>
      <c r="BA62" t="s">
        <v>248</v>
      </c>
      <c r="BB62" t="s">
        <v>1022</v>
      </c>
      <c r="BC62" t="s">
        <v>250</v>
      </c>
      <c r="BD62" t="s">
        <v>1023</v>
      </c>
      <c r="BE62" t="s">
        <v>250</v>
      </c>
      <c r="BF62" t="s">
        <v>1024</v>
      </c>
      <c r="BG62" t="s">
        <v>250</v>
      </c>
      <c r="BJ62" t="s">
        <v>1021</v>
      </c>
      <c r="BK62" t="s">
        <v>248</v>
      </c>
      <c r="BL62" t="s">
        <v>1022</v>
      </c>
      <c r="BM62" t="s">
        <v>250</v>
      </c>
      <c r="BN62" t="s">
        <v>1023</v>
      </c>
      <c r="BO62" t="s">
        <v>250</v>
      </c>
      <c r="BP62" t="s">
        <v>1024</v>
      </c>
      <c r="BQ62" t="s">
        <v>250</v>
      </c>
    </row>
    <row r="63" spans="1:69" x14ac:dyDescent="0.25">
      <c r="B63" t="s">
        <v>1025</v>
      </c>
      <c r="H63">
        <v>8.3629999999999996E-2</v>
      </c>
      <c r="I63" t="s">
        <v>92</v>
      </c>
      <c r="L63" t="s">
        <v>1025</v>
      </c>
      <c r="R63">
        <v>7.5190000000000007E-2</v>
      </c>
      <c r="S63" t="s">
        <v>92</v>
      </c>
      <c r="V63" t="s">
        <v>1025</v>
      </c>
      <c r="AB63">
        <v>7.5160000000000005E-2</v>
      </c>
      <c r="AC63" t="s">
        <v>92</v>
      </c>
      <c r="AF63" t="s">
        <v>1025</v>
      </c>
      <c r="AL63">
        <v>7.5209999999999999E-2</v>
      </c>
      <c r="AM63" t="s">
        <v>92</v>
      </c>
      <c r="AP63" t="s">
        <v>1025</v>
      </c>
      <c r="AV63">
        <v>7.5289999999999996E-2</v>
      </c>
      <c r="AW63" t="s">
        <v>92</v>
      </c>
      <c r="AZ63" t="s">
        <v>1025</v>
      </c>
      <c r="BF63">
        <v>7.5139999999999998E-2</v>
      </c>
      <c r="BG63" t="s">
        <v>92</v>
      </c>
      <c r="BJ63" t="s">
        <v>1025</v>
      </c>
      <c r="BP63">
        <v>7.5219999999999995E-2</v>
      </c>
      <c r="BQ63" t="s">
        <v>92</v>
      </c>
    </row>
    <row r="64" spans="1:69" x14ac:dyDescent="0.25">
      <c r="B64" t="s">
        <v>1026</v>
      </c>
      <c r="H64">
        <v>2182.2005399999998</v>
      </c>
      <c r="I64" t="s">
        <v>92</v>
      </c>
      <c r="L64" t="s">
        <v>1026</v>
      </c>
      <c r="R64">
        <v>2157.1955600000001</v>
      </c>
      <c r="S64" t="s">
        <v>92</v>
      </c>
      <c r="V64" t="s">
        <v>1026</v>
      </c>
      <c r="AB64">
        <v>2132.1990599999999</v>
      </c>
      <c r="AC64" t="s">
        <v>92</v>
      </c>
      <c r="AF64" t="s">
        <v>1026</v>
      </c>
      <c r="AL64">
        <v>2160.2413099999999</v>
      </c>
      <c r="AM64" t="s">
        <v>92</v>
      </c>
      <c r="AP64" t="s">
        <v>1026</v>
      </c>
      <c r="AV64">
        <v>2150.9835699999999</v>
      </c>
      <c r="AW64" t="s">
        <v>92</v>
      </c>
      <c r="AZ64" t="s">
        <v>1026</v>
      </c>
      <c r="BF64">
        <v>2156.5256899999999</v>
      </c>
      <c r="BG64" t="s">
        <v>92</v>
      </c>
      <c r="BJ64" t="s">
        <v>1026</v>
      </c>
      <c r="BP64">
        <v>2138.1793400000001</v>
      </c>
      <c r="BQ64" t="s">
        <v>92</v>
      </c>
    </row>
    <row r="65" spans="1:69" x14ac:dyDescent="0.25">
      <c r="B65" t="s">
        <v>1027</v>
      </c>
      <c r="H65">
        <v>457.30840999999998</v>
      </c>
      <c r="I65" t="s">
        <v>92</v>
      </c>
      <c r="L65" t="s">
        <v>1027</v>
      </c>
      <c r="R65">
        <v>448.61590999999999</v>
      </c>
      <c r="S65" t="s">
        <v>92</v>
      </c>
      <c r="V65" t="s">
        <v>1027</v>
      </c>
      <c r="AB65">
        <v>454.67464000000001</v>
      </c>
      <c r="AC65" t="s">
        <v>92</v>
      </c>
      <c r="AF65" t="s">
        <v>1027</v>
      </c>
      <c r="AL65">
        <v>444.23279000000002</v>
      </c>
      <c r="AM65" t="s">
        <v>92</v>
      </c>
      <c r="AP65" t="s">
        <v>1027</v>
      </c>
      <c r="AV65">
        <v>442.37973</v>
      </c>
      <c r="AW65" t="s">
        <v>92</v>
      </c>
      <c r="AZ65" t="s">
        <v>1027</v>
      </c>
      <c r="BF65">
        <v>442.12898999999999</v>
      </c>
      <c r="BG65" t="s">
        <v>92</v>
      </c>
      <c r="BJ65" t="s">
        <v>1027</v>
      </c>
      <c r="BP65">
        <v>452.34338000000002</v>
      </c>
      <c r="BQ65" t="s">
        <v>92</v>
      </c>
    </row>
    <row r="66" spans="1:69" x14ac:dyDescent="0.25">
      <c r="B66" t="s">
        <v>1028</v>
      </c>
      <c r="H66">
        <v>252.02795</v>
      </c>
      <c r="I66" t="s">
        <v>92</v>
      </c>
      <c r="L66" t="s">
        <v>1028</v>
      </c>
      <c r="R66">
        <v>304.94035000000002</v>
      </c>
      <c r="S66" t="s">
        <v>92</v>
      </c>
      <c r="V66" t="s">
        <v>1028</v>
      </c>
      <c r="AB66">
        <v>305.38949000000002</v>
      </c>
      <c r="AC66" t="s">
        <v>92</v>
      </c>
      <c r="AF66" t="s">
        <v>1028</v>
      </c>
      <c r="AL66">
        <v>305.48050000000001</v>
      </c>
      <c r="AM66" t="s">
        <v>92</v>
      </c>
      <c r="AP66" t="s">
        <v>1028</v>
      </c>
      <c r="AV66">
        <v>329.40998000000002</v>
      </c>
      <c r="AW66" t="s">
        <v>92</v>
      </c>
      <c r="AZ66" t="s">
        <v>1028</v>
      </c>
      <c r="BF66">
        <v>305.37794000000002</v>
      </c>
      <c r="BG66" t="s">
        <v>92</v>
      </c>
      <c r="BJ66" t="s">
        <v>1028</v>
      </c>
      <c r="BP66">
        <v>310.57787000000002</v>
      </c>
      <c r="BQ66" t="s">
        <v>92</v>
      </c>
    </row>
    <row r="67" spans="1:69" x14ac:dyDescent="0.25">
      <c r="B67" t="s">
        <v>1029</v>
      </c>
      <c r="H67">
        <v>68.682699999999997</v>
      </c>
      <c r="I67" t="s">
        <v>92</v>
      </c>
      <c r="L67" t="s">
        <v>1029</v>
      </c>
      <c r="R67">
        <v>70.277389999999997</v>
      </c>
      <c r="S67" t="s">
        <v>92</v>
      </c>
      <c r="V67" t="s">
        <v>1029</v>
      </c>
      <c r="AB67">
        <v>70.258409999999998</v>
      </c>
      <c r="AC67" t="s">
        <v>92</v>
      </c>
      <c r="AF67" t="s">
        <v>1029</v>
      </c>
      <c r="AL67">
        <v>70.148600000000002</v>
      </c>
      <c r="AM67" t="s">
        <v>92</v>
      </c>
      <c r="AP67" t="s">
        <v>1029</v>
      </c>
      <c r="AV67">
        <v>71.093140000000005</v>
      </c>
      <c r="AW67" t="s">
        <v>92</v>
      </c>
      <c r="AZ67" t="s">
        <v>1029</v>
      </c>
      <c r="BF67">
        <v>70.205160000000006</v>
      </c>
      <c r="BG67" t="s">
        <v>92</v>
      </c>
      <c r="BJ67" t="s">
        <v>1029</v>
      </c>
      <c r="BP67">
        <v>70.612979999999993</v>
      </c>
      <c r="BQ67" t="s">
        <v>92</v>
      </c>
    </row>
    <row r="68" spans="1:69" x14ac:dyDescent="0.25">
      <c r="B68" t="s">
        <v>1030</v>
      </c>
      <c r="H68">
        <v>35.746569999999998</v>
      </c>
      <c r="I68" t="s">
        <v>92</v>
      </c>
      <c r="L68" t="s">
        <v>1030</v>
      </c>
      <c r="R68">
        <v>39.375309999999999</v>
      </c>
      <c r="S68" t="s">
        <v>92</v>
      </c>
      <c r="V68" t="s">
        <v>1030</v>
      </c>
      <c r="AB68">
        <v>39.42089</v>
      </c>
      <c r="AC68" t="s">
        <v>92</v>
      </c>
      <c r="AF68" t="s">
        <v>1030</v>
      </c>
      <c r="AL68">
        <v>39.629869999999997</v>
      </c>
      <c r="AM68" t="s">
        <v>92</v>
      </c>
      <c r="AP68" t="s">
        <v>1030</v>
      </c>
      <c r="AV68">
        <v>39.505020000000002</v>
      </c>
      <c r="AW68" t="s">
        <v>92</v>
      </c>
      <c r="AZ68" t="s">
        <v>1030</v>
      </c>
      <c r="BF68">
        <v>39.372280000000003</v>
      </c>
      <c r="BG68" t="s">
        <v>92</v>
      </c>
      <c r="BJ68" t="s">
        <v>1030</v>
      </c>
      <c r="BP68">
        <v>39.719900000000003</v>
      </c>
      <c r="BQ68" t="s">
        <v>92</v>
      </c>
    </row>
    <row r="69" spans="1:69" x14ac:dyDescent="0.25">
      <c r="B69" t="s">
        <v>1021</v>
      </c>
      <c r="C69" t="s">
        <v>248</v>
      </c>
      <c r="D69" t="s">
        <v>1022</v>
      </c>
      <c r="E69" t="s">
        <v>250</v>
      </c>
      <c r="F69" t="s">
        <v>1023</v>
      </c>
      <c r="G69" t="s">
        <v>250</v>
      </c>
      <c r="H69" t="s">
        <v>1024</v>
      </c>
      <c r="I69" t="s">
        <v>250</v>
      </c>
      <c r="L69" t="s">
        <v>1021</v>
      </c>
      <c r="M69" t="s">
        <v>248</v>
      </c>
      <c r="N69" t="s">
        <v>1022</v>
      </c>
      <c r="O69" t="s">
        <v>250</v>
      </c>
      <c r="P69" t="s">
        <v>1023</v>
      </c>
      <c r="Q69" t="s">
        <v>250</v>
      </c>
      <c r="R69" t="s">
        <v>1024</v>
      </c>
      <c r="S69" t="s">
        <v>250</v>
      </c>
      <c r="V69" t="s">
        <v>1021</v>
      </c>
      <c r="W69" t="s">
        <v>248</v>
      </c>
      <c r="X69" t="s">
        <v>1022</v>
      </c>
      <c r="Y69" t="s">
        <v>250</v>
      </c>
      <c r="Z69" t="s">
        <v>1023</v>
      </c>
      <c r="AA69" t="s">
        <v>250</v>
      </c>
      <c r="AB69" t="s">
        <v>1024</v>
      </c>
      <c r="AC69" t="s">
        <v>250</v>
      </c>
      <c r="AF69" t="s">
        <v>1021</v>
      </c>
      <c r="AG69" t="s">
        <v>248</v>
      </c>
      <c r="AH69" t="s">
        <v>1022</v>
      </c>
      <c r="AI69" t="s">
        <v>250</v>
      </c>
      <c r="AJ69" t="s">
        <v>1023</v>
      </c>
      <c r="AK69" t="s">
        <v>250</v>
      </c>
      <c r="AL69" t="s">
        <v>1024</v>
      </c>
      <c r="AM69" t="s">
        <v>250</v>
      </c>
      <c r="AP69" t="s">
        <v>1021</v>
      </c>
      <c r="AQ69" t="s">
        <v>248</v>
      </c>
      <c r="AR69" t="s">
        <v>1022</v>
      </c>
      <c r="AS69" t="s">
        <v>250</v>
      </c>
      <c r="AT69" t="s">
        <v>1023</v>
      </c>
      <c r="AU69" t="s">
        <v>250</v>
      </c>
      <c r="AV69" t="s">
        <v>1024</v>
      </c>
      <c r="AW69" t="s">
        <v>250</v>
      </c>
      <c r="AZ69" t="s">
        <v>1021</v>
      </c>
      <c r="BA69" t="s">
        <v>248</v>
      </c>
      <c r="BB69" t="s">
        <v>1022</v>
      </c>
      <c r="BC69" t="s">
        <v>250</v>
      </c>
      <c r="BD69" t="s">
        <v>1023</v>
      </c>
      <c r="BE69" t="s">
        <v>250</v>
      </c>
      <c r="BF69" t="s">
        <v>1024</v>
      </c>
      <c r="BG69" t="s">
        <v>250</v>
      </c>
      <c r="BJ69" t="s">
        <v>1021</v>
      </c>
      <c r="BK69" t="s">
        <v>248</v>
      </c>
      <c r="BL69" t="s">
        <v>1022</v>
      </c>
      <c r="BM69" t="s">
        <v>250</v>
      </c>
      <c r="BN69" t="s">
        <v>1023</v>
      </c>
      <c r="BO69" t="s">
        <v>250</v>
      </c>
      <c r="BP69" t="s">
        <v>1024</v>
      </c>
      <c r="BQ69" t="s">
        <v>250</v>
      </c>
    </row>
    <row r="70" spans="1:69" x14ac:dyDescent="0.25">
      <c r="B70" t="s">
        <v>1032</v>
      </c>
      <c r="H70">
        <v>175.65509</v>
      </c>
      <c r="I70" t="s">
        <v>1033</v>
      </c>
      <c r="L70" t="s">
        <v>1032</v>
      </c>
      <c r="R70">
        <v>171.72729000000001</v>
      </c>
      <c r="S70" t="s">
        <v>1033</v>
      </c>
      <c r="V70" t="s">
        <v>1032</v>
      </c>
      <c r="AB70">
        <v>169.64022</v>
      </c>
      <c r="AC70" t="s">
        <v>1033</v>
      </c>
      <c r="AF70" t="s">
        <v>1032</v>
      </c>
      <c r="AL70">
        <v>171.42484999999999</v>
      </c>
      <c r="AM70" t="s">
        <v>1033</v>
      </c>
      <c r="AP70" t="s">
        <v>1032</v>
      </c>
      <c r="AV70">
        <v>171.29969</v>
      </c>
      <c r="AW70" t="s">
        <v>1033</v>
      </c>
      <c r="AZ70" t="s">
        <v>1032</v>
      </c>
      <c r="BF70">
        <v>169.79775000000001</v>
      </c>
      <c r="BG70" t="s">
        <v>1033</v>
      </c>
      <c r="BJ70" t="s">
        <v>1032</v>
      </c>
      <c r="BP70">
        <v>171.27260000000001</v>
      </c>
      <c r="BQ70" t="s">
        <v>1033</v>
      </c>
    </row>
    <row r="71" spans="1:69" x14ac:dyDescent="0.25">
      <c r="A71" t="s">
        <v>1040</v>
      </c>
      <c r="K71" t="s">
        <v>1048</v>
      </c>
      <c r="U71" t="s">
        <v>1056</v>
      </c>
      <c r="AE71" t="s">
        <v>1064</v>
      </c>
      <c r="AO71" t="s">
        <v>1072</v>
      </c>
      <c r="AY71" t="s">
        <v>1080</v>
      </c>
      <c r="BI71" t="s">
        <v>1088</v>
      </c>
    </row>
    <row r="72" spans="1:69" x14ac:dyDescent="0.25">
      <c r="B72" t="s">
        <v>1021</v>
      </c>
      <c r="C72" t="s">
        <v>248</v>
      </c>
      <c r="D72" t="s">
        <v>1022</v>
      </c>
      <c r="E72" t="s">
        <v>250</v>
      </c>
      <c r="F72" t="s">
        <v>1023</v>
      </c>
      <c r="G72" t="s">
        <v>250</v>
      </c>
      <c r="H72" t="s">
        <v>1024</v>
      </c>
      <c r="I72" t="s">
        <v>250</v>
      </c>
      <c r="L72" t="s">
        <v>1021</v>
      </c>
      <c r="M72" t="s">
        <v>248</v>
      </c>
      <c r="N72" t="s">
        <v>1022</v>
      </c>
      <c r="O72" t="s">
        <v>250</v>
      </c>
      <c r="P72" t="s">
        <v>1023</v>
      </c>
      <c r="Q72" t="s">
        <v>250</v>
      </c>
      <c r="R72" t="s">
        <v>1024</v>
      </c>
      <c r="S72" t="s">
        <v>250</v>
      </c>
      <c r="V72" t="s">
        <v>1021</v>
      </c>
      <c r="W72" t="s">
        <v>248</v>
      </c>
      <c r="X72" t="s">
        <v>1022</v>
      </c>
      <c r="Y72" t="s">
        <v>250</v>
      </c>
      <c r="Z72" t="s">
        <v>1023</v>
      </c>
      <c r="AA72" t="s">
        <v>250</v>
      </c>
      <c r="AB72" t="s">
        <v>1024</v>
      </c>
      <c r="AC72" t="s">
        <v>250</v>
      </c>
      <c r="AF72" t="s">
        <v>1021</v>
      </c>
      <c r="AG72" t="s">
        <v>248</v>
      </c>
      <c r="AH72" t="s">
        <v>1022</v>
      </c>
      <c r="AI72" t="s">
        <v>250</v>
      </c>
      <c r="AJ72" t="s">
        <v>1023</v>
      </c>
      <c r="AK72" t="s">
        <v>250</v>
      </c>
      <c r="AL72" t="s">
        <v>1024</v>
      </c>
      <c r="AM72" t="s">
        <v>250</v>
      </c>
      <c r="AP72" t="s">
        <v>1021</v>
      </c>
      <c r="AQ72" t="s">
        <v>248</v>
      </c>
      <c r="AR72" t="s">
        <v>1022</v>
      </c>
      <c r="AS72" t="s">
        <v>250</v>
      </c>
      <c r="AT72" t="s">
        <v>1023</v>
      </c>
      <c r="AU72" t="s">
        <v>250</v>
      </c>
      <c r="AV72" t="s">
        <v>1024</v>
      </c>
      <c r="AW72" t="s">
        <v>250</v>
      </c>
      <c r="AZ72" t="s">
        <v>1021</v>
      </c>
      <c r="BA72" t="s">
        <v>248</v>
      </c>
      <c r="BB72" t="s">
        <v>1022</v>
      </c>
      <c r="BC72" t="s">
        <v>250</v>
      </c>
      <c r="BD72" t="s">
        <v>1023</v>
      </c>
      <c r="BE72" t="s">
        <v>250</v>
      </c>
      <c r="BF72" t="s">
        <v>1024</v>
      </c>
      <c r="BG72" t="s">
        <v>250</v>
      </c>
      <c r="BJ72" t="s">
        <v>1021</v>
      </c>
      <c r="BK72" t="s">
        <v>248</v>
      </c>
      <c r="BL72" t="s">
        <v>1022</v>
      </c>
      <c r="BM72" t="s">
        <v>250</v>
      </c>
      <c r="BN72" t="s">
        <v>1023</v>
      </c>
      <c r="BO72" t="s">
        <v>250</v>
      </c>
      <c r="BP72" t="s">
        <v>1024</v>
      </c>
      <c r="BQ72" t="s">
        <v>250</v>
      </c>
    </row>
    <row r="73" spans="1:69" x14ac:dyDescent="0.25">
      <c r="B73" t="s">
        <v>1025</v>
      </c>
      <c r="H73">
        <v>9.3340000000000006E-2</v>
      </c>
      <c r="I73" t="s">
        <v>92</v>
      </c>
      <c r="L73" t="s">
        <v>1025</v>
      </c>
      <c r="R73">
        <v>8.5180000000000006E-2</v>
      </c>
      <c r="S73" t="s">
        <v>92</v>
      </c>
      <c r="V73" t="s">
        <v>1025</v>
      </c>
      <c r="AB73">
        <v>8.5150000000000003E-2</v>
      </c>
      <c r="AC73" t="s">
        <v>92</v>
      </c>
      <c r="AF73" t="s">
        <v>1025</v>
      </c>
      <c r="AL73">
        <v>8.5199999999999998E-2</v>
      </c>
      <c r="AM73" t="s">
        <v>92</v>
      </c>
      <c r="AP73" t="s">
        <v>1025</v>
      </c>
      <c r="AV73">
        <v>8.5269999999999999E-2</v>
      </c>
      <c r="AW73" t="s">
        <v>92</v>
      </c>
      <c r="AZ73" t="s">
        <v>1025</v>
      </c>
      <c r="BF73">
        <v>8.5129999999999997E-2</v>
      </c>
      <c r="BG73" t="s">
        <v>92</v>
      </c>
      <c r="BJ73" t="s">
        <v>1025</v>
      </c>
      <c r="BP73">
        <v>8.5209999999999994E-2</v>
      </c>
      <c r="BQ73" t="s">
        <v>92</v>
      </c>
    </row>
    <row r="74" spans="1:69" x14ac:dyDescent="0.25">
      <c r="B74" t="s">
        <v>1026</v>
      </c>
      <c r="H74">
        <v>2637.82998</v>
      </c>
      <c r="I74" t="s">
        <v>92</v>
      </c>
      <c r="L74" t="s">
        <v>1026</v>
      </c>
      <c r="R74">
        <v>2612.4149900000002</v>
      </c>
      <c r="S74" t="s">
        <v>92</v>
      </c>
      <c r="V74" t="s">
        <v>1026</v>
      </c>
      <c r="AB74">
        <v>2588.7955000000002</v>
      </c>
      <c r="AC74" t="s">
        <v>92</v>
      </c>
      <c r="AF74" t="s">
        <v>1026</v>
      </c>
      <c r="AL74">
        <v>2615.23695</v>
      </c>
      <c r="AM74" t="s">
        <v>92</v>
      </c>
      <c r="AP74" t="s">
        <v>1026</v>
      </c>
      <c r="AV74">
        <v>2606.50279</v>
      </c>
      <c r="AW74" t="s">
        <v>92</v>
      </c>
      <c r="AZ74" t="s">
        <v>1026</v>
      </c>
      <c r="BF74">
        <v>2611.7199599999999</v>
      </c>
      <c r="BG74" t="s">
        <v>92</v>
      </c>
      <c r="BJ74" t="s">
        <v>1026</v>
      </c>
      <c r="BP74">
        <v>2594.4338400000001</v>
      </c>
      <c r="BQ74" t="s">
        <v>92</v>
      </c>
    </row>
    <row r="75" spans="1:69" x14ac:dyDescent="0.25">
      <c r="B75" t="s">
        <v>1027</v>
      </c>
      <c r="H75">
        <v>455.28172000000001</v>
      </c>
      <c r="I75" t="s">
        <v>92</v>
      </c>
      <c r="L75" t="s">
        <v>1027</v>
      </c>
      <c r="R75">
        <v>447.15278999999998</v>
      </c>
      <c r="S75" t="s">
        <v>92</v>
      </c>
      <c r="V75" t="s">
        <v>1027</v>
      </c>
      <c r="AB75">
        <v>452.88474000000002</v>
      </c>
      <c r="AC75" t="s">
        <v>92</v>
      </c>
      <c r="AF75" t="s">
        <v>1027</v>
      </c>
      <c r="AL75">
        <v>443.03841999999997</v>
      </c>
      <c r="AM75" t="s">
        <v>92</v>
      </c>
      <c r="AP75" t="s">
        <v>1027</v>
      </c>
      <c r="AV75">
        <v>441.29043000000001</v>
      </c>
      <c r="AW75" t="s">
        <v>92</v>
      </c>
      <c r="AZ75" t="s">
        <v>1027</v>
      </c>
      <c r="BF75">
        <v>441.05464999999998</v>
      </c>
      <c r="BG75" t="s">
        <v>92</v>
      </c>
      <c r="BJ75" t="s">
        <v>1027</v>
      </c>
      <c r="BP75">
        <v>450.68624</v>
      </c>
      <c r="BQ75" t="s">
        <v>92</v>
      </c>
    </row>
    <row r="76" spans="1:69" x14ac:dyDescent="0.25">
      <c r="B76" t="s">
        <v>1028</v>
      </c>
      <c r="H76">
        <v>275.53471000000002</v>
      </c>
      <c r="I76" t="s">
        <v>92</v>
      </c>
      <c r="L76" t="s">
        <v>1028</v>
      </c>
      <c r="R76">
        <v>327.197</v>
      </c>
      <c r="S76" t="s">
        <v>92</v>
      </c>
      <c r="V76" t="s">
        <v>1028</v>
      </c>
      <c r="AB76">
        <v>327.61545000000001</v>
      </c>
      <c r="AC76" t="s">
        <v>92</v>
      </c>
      <c r="AF76" t="s">
        <v>1028</v>
      </c>
      <c r="AL76">
        <v>327.70125999999999</v>
      </c>
      <c r="AM76" t="s">
        <v>92</v>
      </c>
      <c r="AP76" t="s">
        <v>1028</v>
      </c>
      <c r="AV76">
        <v>350.27323000000001</v>
      </c>
      <c r="AW76" t="s">
        <v>92</v>
      </c>
      <c r="AZ76" t="s">
        <v>1028</v>
      </c>
      <c r="BF76">
        <v>327.60453999999999</v>
      </c>
      <c r="BG76" t="s">
        <v>92</v>
      </c>
      <c r="BJ76" t="s">
        <v>1028</v>
      </c>
      <c r="BP76">
        <v>332.50779</v>
      </c>
      <c r="BQ76" t="s">
        <v>92</v>
      </c>
    </row>
    <row r="77" spans="1:69" x14ac:dyDescent="0.25">
      <c r="B77" t="s">
        <v>1029</v>
      </c>
      <c r="H77">
        <v>86.405760000000001</v>
      </c>
      <c r="I77" t="s">
        <v>92</v>
      </c>
      <c r="L77" t="s">
        <v>1029</v>
      </c>
      <c r="R77">
        <v>87.844399999999993</v>
      </c>
      <c r="S77" t="s">
        <v>92</v>
      </c>
      <c r="V77" t="s">
        <v>1029</v>
      </c>
      <c r="AB77">
        <v>87.823499999999996</v>
      </c>
      <c r="AC77" t="s">
        <v>92</v>
      </c>
      <c r="AF77" t="s">
        <v>1029</v>
      </c>
      <c r="AL77">
        <v>87.719949999999997</v>
      </c>
      <c r="AM77" t="s">
        <v>92</v>
      </c>
      <c r="AP77" t="s">
        <v>1029</v>
      </c>
      <c r="AV77">
        <v>88.610910000000004</v>
      </c>
      <c r="AW77" t="s">
        <v>92</v>
      </c>
      <c r="AZ77" t="s">
        <v>1029</v>
      </c>
      <c r="BF77">
        <v>87.773240000000001</v>
      </c>
      <c r="BG77" t="s">
        <v>92</v>
      </c>
      <c r="BJ77" t="s">
        <v>1029</v>
      </c>
      <c r="BP77">
        <v>88.157830000000004</v>
      </c>
      <c r="BQ77" t="s">
        <v>92</v>
      </c>
    </row>
    <row r="78" spans="1:69" x14ac:dyDescent="0.25">
      <c r="B78" t="s">
        <v>1030</v>
      </c>
      <c r="H78">
        <v>38.051609999999997</v>
      </c>
      <c r="I78" t="s">
        <v>92</v>
      </c>
      <c r="L78" t="s">
        <v>1030</v>
      </c>
      <c r="R78">
        <v>41.601730000000003</v>
      </c>
      <c r="S78" t="s">
        <v>92</v>
      </c>
      <c r="V78" t="s">
        <v>1030</v>
      </c>
      <c r="AB78">
        <v>41.644620000000003</v>
      </c>
      <c r="AC78" t="s">
        <v>92</v>
      </c>
      <c r="AF78" t="s">
        <v>1030</v>
      </c>
      <c r="AL78">
        <v>41.841670000000001</v>
      </c>
      <c r="AM78" t="s">
        <v>92</v>
      </c>
      <c r="AP78" t="s">
        <v>1030</v>
      </c>
      <c r="AV78">
        <v>41.7239</v>
      </c>
      <c r="AW78" t="s">
        <v>92</v>
      </c>
      <c r="AZ78" t="s">
        <v>1030</v>
      </c>
      <c r="BF78">
        <v>41.598779999999998</v>
      </c>
      <c r="BG78" t="s">
        <v>92</v>
      </c>
      <c r="BJ78" t="s">
        <v>1030</v>
      </c>
      <c r="BP78">
        <v>41.926569999999998</v>
      </c>
      <c r="BQ78" t="s">
        <v>92</v>
      </c>
    </row>
    <row r="79" spans="1:69" x14ac:dyDescent="0.25">
      <c r="B79" t="s">
        <v>1021</v>
      </c>
      <c r="C79" t="s">
        <v>248</v>
      </c>
      <c r="D79" t="s">
        <v>1022</v>
      </c>
      <c r="E79" t="s">
        <v>250</v>
      </c>
      <c r="F79" t="s">
        <v>1023</v>
      </c>
      <c r="G79" t="s">
        <v>250</v>
      </c>
      <c r="H79" t="s">
        <v>1024</v>
      </c>
      <c r="I79" t="s">
        <v>250</v>
      </c>
      <c r="L79" t="s">
        <v>1021</v>
      </c>
      <c r="M79" t="s">
        <v>248</v>
      </c>
      <c r="N79" t="s">
        <v>1022</v>
      </c>
      <c r="O79" t="s">
        <v>250</v>
      </c>
      <c r="P79" t="s">
        <v>1023</v>
      </c>
      <c r="Q79" t="s">
        <v>250</v>
      </c>
      <c r="R79" t="s">
        <v>1024</v>
      </c>
      <c r="S79" t="s">
        <v>250</v>
      </c>
      <c r="V79" t="s">
        <v>1021</v>
      </c>
      <c r="W79" t="s">
        <v>248</v>
      </c>
      <c r="X79" t="s">
        <v>1022</v>
      </c>
      <c r="Y79" t="s">
        <v>250</v>
      </c>
      <c r="Z79" t="s">
        <v>1023</v>
      </c>
      <c r="AA79" t="s">
        <v>250</v>
      </c>
      <c r="AB79" t="s">
        <v>1024</v>
      </c>
      <c r="AC79" t="s">
        <v>250</v>
      </c>
      <c r="AF79" t="s">
        <v>1021</v>
      </c>
      <c r="AG79" t="s">
        <v>248</v>
      </c>
      <c r="AH79" t="s">
        <v>1022</v>
      </c>
      <c r="AI79" t="s">
        <v>250</v>
      </c>
      <c r="AJ79" t="s">
        <v>1023</v>
      </c>
      <c r="AK79" t="s">
        <v>250</v>
      </c>
      <c r="AL79" t="s">
        <v>1024</v>
      </c>
      <c r="AM79" t="s">
        <v>250</v>
      </c>
      <c r="AP79" t="s">
        <v>1021</v>
      </c>
      <c r="AQ79" t="s">
        <v>248</v>
      </c>
      <c r="AR79" t="s">
        <v>1022</v>
      </c>
      <c r="AS79" t="s">
        <v>250</v>
      </c>
      <c r="AT79" t="s">
        <v>1023</v>
      </c>
      <c r="AU79" t="s">
        <v>250</v>
      </c>
      <c r="AV79" t="s">
        <v>1024</v>
      </c>
      <c r="AW79" t="s">
        <v>250</v>
      </c>
      <c r="AZ79" t="s">
        <v>1021</v>
      </c>
      <c r="BA79" t="s">
        <v>248</v>
      </c>
      <c r="BB79" t="s">
        <v>1022</v>
      </c>
      <c r="BC79" t="s">
        <v>250</v>
      </c>
      <c r="BD79" t="s">
        <v>1023</v>
      </c>
      <c r="BE79" t="s">
        <v>250</v>
      </c>
      <c r="BF79" t="s">
        <v>1024</v>
      </c>
      <c r="BG79" t="s">
        <v>250</v>
      </c>
      <c r="BJ79" t="s">
        <v>1021</v>
      </c>
      <c r="BK79" t="s">
        <v>248</v>
      </c>
      <c r="BL79" t="s">
        <v>1022</v>
      </c>
      <c r="BM79" t="s">
        <v>250</v>
      </c>
      <c r="BN79" t="s">
        <v>1023</v>
      </c>
      <c r="BO79" t="s">
        <v>250</v>
      </c>
      <c r="BP79" t="s">
        <v>1024</v>
      </c>
      <c r="BQ79" t="s">
        <v>250</v>
      </c>
    </row>
    <row r="80" spans="1:69" x14ac:dyDescent="0.25">
      <c r="B80" t="s">
        <v>1032</v>
      </c>
      <c r="H80">
        <v>212.76888</v>
      </c>
      <c r="I80" t="s">
        <v>1033</v>
      </c>
      <c r="L80" t="s">
        <v>1032</v>
      </c>
      <c r="R80">
        <v>208.85602</v>
      </c>
      <c r="S80" t="s">
        <v>1033</v>
      </c>
      <c r="V80" t="s">
        <v>1032</v>
      </c>
      <c r="AB80">
        <v>206.88365999999999</v>
      </c>
      <c r="AC80" t="s">
        <v>1033</v>
      </c>
      <c r="AF80" t="s">
        <v>1032</v>
      </c>
      <c r="AL80">
        <v>208.56656000000001</v>
      </c>
      <c r="AM80" t="s">
        <v>1033</v>
      </c>
      <c r="AP80" t="s">
        <v>1032</v>
      </c>
      <c r="AV80">
        <v>208.44804999999999</v>
      </c>
      <c r="AW80" t="s">
        <v>1033</v>
      </c>
      <c r="AZ80" t="s">
        <v>1032</v>
      </c>
      <c r="BF80">
        <v>207.03145000000001</v>
      </c>
      <c r="BG80" t="s">
        <v>1033</v>
      </c>
      <c r="BJ80" t="s">
        <v>1032</v>
      </c>
      <c r="BP80">
        <v>208.42283</v>
      </c>
      <c r="BQ80" t="s">
        <v>1033</v>
      </c>
    </row>
    <row r="86" spans="44:51" x14ac:dyDescent="0.25">
      <c r="AR86" t="s">
        <v>1021</v>
      </c>
      <c r="AS86" t="s">
        <v>248</v>
      </c>
      <c r="AT86" t="s">
        <v>1022</v>
      </c>
      <c r="AU86" t="s">
        <v>250</v>
      </c>
      <c r="AV86" t="s">
        <v>1023</v>
      </c>
      <c r="AW86" t="s">
        <v>250</v>
      </c>
      <c r="AX86" t="s">
        <v>1024</v>
      </c>
      <c r="AY86" t="s">
        <v>250</v>
      </c>
    </row>
    <row r="87" spans="44:51" x14ac:dyDescent="0.25">
      <c r="AR87" t="s">
        <v>1025</v>
      </c>
      <c r="AX87" s="77">
        <v>8.6252199999999997E-6</v>
      </c>
      <c r="AY87" t="s">
        <v>92</v>
      </c>
    </row>
    <row r="88" spans="44:51" x14ac:dyDescent="0.25">
      <c r="AR88" t="s">
        <v>1026</v>
      </c>
      <c r="AX88">
        <v>0.35661999999999999</v>
      </c>
      <c r="AY88" t="s">
        <v>92</v>
      </c>
    </row>
    <row r="89" spans="44:51" x14ac:dyDescent="0.25">
      <c r="AR89" t="s">
        <v>1027</v>
      </c>
      <c r="AX89">
        <v>3.9500000000000004E-3</v>
      </c>
      <c r="AY89" t="s">
        <v>92</v>
      </c>
    </row>
    <row r="90" spans="44:51" x14ac:dyDescent="0.25">
      <c r="AR90" t="s">
        <v>1028</v>
      </c>
      <c r="AX90">
        <v>8.2799999999999992E-3</v>
      </c>
      <c r="AY90" t="s">
        <v>92</v>
      </c>
    </row>
    <row r="91" spans="44:51" x14ac:dyDescent="0.25">
      <c r="AR91" t="s">
        <v>1029</v>
      </c>
      <c r="AX91">
        <v>2.562E-2</v>
      </c>
      <c r="AY91" t="s">
        <v>92</v>
      </c>
    </row>
    <row r="92" spans="44:51" x14ac:dyDescent="0.25">
      <c r="AR92" t="s">
        <v>1030</v>
      </c>
      <c r="AX92">
        <v>1.16E-3</v>
      </c>
      <c r="AY92" t="s">
        <v>92</v>
      </c>
    </row>
    <row r="94" spans="44:51" x14ac:dyDescent="0.25">
      <c r="AR94" t="s">
        <v>1021</v>
      </c>
      <c r="AS94" t="s">
        <v>248</v>
      </c>
      <c r="AT94" t="s">
        <v>1022</v>
      </c>
      <c r="AU94" t="s">
        <v>250</v>
      </c>
      <c r="AV94" t="s">
        <v>1023</v>
      </c>
      <c r="AW94" t="s">
        <v>250</v>
      </c>
      <c r="AX94" t="s">
        <v>1024</v>
      </c>
      <c r="AY94" t="s">
        <v>250</v>
      </c>
    </row>
    <row r="95" spans="44:51" x14ac:dyDescent="0.25">
      <c r="AR95" t="s">
        <v>1032</v>
      </c>
      <c r="AX95">
        <v>3.4329999999999999E-2</v>
      </c>
      <c r="AY95" t="s">
        <v>1033</v>
      </c>
    </row>
    <row r="97" spans="44:51" x14ac:dyDescent="0.25">
      <c r="AR97" t="s">
        <v>1021</v>
      </c>
      <c r="AS97" t="s">
        <v>248</v>
      </c>
      <c r="AT97" t="s">
        <v>1022</v>
      </c>
      <c r="AU97" t="s">
        <v>250</v>
      </c>
      <c r="AV97" t="s">
        <v>1023</v>
      </c>
      <c r="AW97" t="s">
        <v>250</v>
      </c>
      <c r="AX97" t="s">
        <v>1024</v>
      </c>
      <c r="AY97" t="s">
        <v>250</v>
      </c>
    </row>
    <row r="98" spans="44:51" x14ac:dyDescent="0.25">
      <c r="AR98" t="s">
        <v>1025</v>
      </c>
      <c r="AX98">
        <v>4.6800000000000001E-3</v>
      </c>
      <c r="AY98" t="s">
        <v>92</v>
      </c>
    </row>
    <row r="99" spans="44:51" x14ac:dyDescent="0.25">
      <c r="AR99" t="s">
        <v>1026</v>
      </c>
      <c r="AX99">
        <v>134.17912999999999</v>
      </c>
      <c r="AY99" t="s">
        <v>92</v>
      </c>
    </row>
    <row r="100" spans="44:51" x14ac:dyDescent="0.25">
      <c r="AR100" t="s">
        <v>1027</v>
      </c>
      <c r="AX100">
        <v>7.5072999999999999</v>
      </c>
      <c r="AY100" t="s">
        <v>92</v>
      </c>
    </row>
    <row r="101" spans="44:51" x14ac:dyDescent="0.25">
      <c r="AR101" t="s">
        <v>1028</v>
      </c>
      <c r="AX101">
        <v>17.00244</v>
      </c>
      <c r="AY101" t="s">
        <v>92</v>
      </c>
    </row>
    <row r="102" spans="44:51" x14ac:dyDescent="0.25">
      <c r="AR102" t="s">
        <v>1029</v>
      </c>
      <c r="AX102">
        <v>21.197710000000001</v>
      </c>
      <c r="AY102" t="s">
        <v>92</v>
      </c>
    </row>
    <row r="103" spans="44:51" x14ac:dyDescent="0.25">
      <c r="AR103" t="s">
        <v>1030</v>
      </c>
      <c r="AX103">
        <v>2.3352200000000001</v>
      </c>
      <c r="AY103" t="s">
        <v>92</v>
      </c>
    </row>
    <row r="105" spans="44:51" x14ac:dyDescent="0.25">
      <c r="AR105" t="s">
        <v>1021</v>
      </c>
      <c r="AS105" t="s">
        <v>248</v>
      </c>
      <c r="AT105" t="s">
        <v>1022</v>
      </c>
      <c r="AU105" t="s">
        <v>250</v>
      </c>
      <c r="AV105" t="s">
        <v>1023</v>
      </c>
      <c r="AW105" t="s">
        <v>250</v>
      </c>
      <c r="AX105" t="s">
        <v>1024</v>
      </c>
      <c r="AY105" t="s">
        <v>250</v>
      </c>
    </row>
    <row r="106" spans="44:51" x14ac:dyDescent="0.25">
      <c r="AR106" t="s">
        <v>1032</v>
      </c>
      <c r="AX106">
        <v>12.457319999999999</v>
      </c>
      <c r="AY106" t="s">
        <v>1033</v>
      </c>
    </row>
    <row r="108" spans="44:51" x14ac:dyDescent="0.25">
      <c r="AR108" t="s">
        <v>1021</v>
      </c>
      <c r="AS108" t="s">
        <v>248</v>
      </c>
      <c r="AT108" t="s">
        <v>1022</v>
      </c>
      <c r="AU108" t="s">
        <v>250</v>
      </c>
      <c r="AV108" t="s">
        <v>1023</v>
      </c>
      <c r="AW108" t="s">
        <v>250</v>
      </c>
      <c r="AX108" t="s">
        <v>1024</v>
      </c>
      <c r="AY108" t="s">
        <v>250</v>
      </c>
    </row>
    <row r="109" spans="44:51" x14ac:dyDescent="0.25">
      <c r="AR109" t="s">
        <v>1025</v>
      </c>
      <c r="AX109">
        <v>3.1050000000000001E-2</v>
      </c>
      <c r="AY109" t="s">
        <v>92</v>
      </c>
    </row>
    <row r="110" spans="44:51" x14ac:dyDescent="0.25">
      <c r="AR110" t="s">
        <v>1026</v>
      </c>
      <c r="AX110">
        <v>1007.29582</v>
      </c>
      <c r="AY110" t="s">
        <v>92</v>
      </c>
    </row>
    <row r="111" spans="44:51" x14ac:dyDescent="0.25">
      <c r="AR111" t="s">
        <v>1027</v>
      </c>
      <c r="AX111">
        <v>181.84472</v>
      </c>
      <c r="AY111" t="s">
        <v>92</v>
      </c>
    </row>
    <row r="112" spans="44:51" x14ac:dyDescent="0.25">
      <c r="AR112" t="s">
        <v>1028</v>
      </c>
      <c r="AX112">
        <v>152.06200000000001</v>
      </c>
      <c r="AY112" t="s">
        <v>92</v>
      </c>
    </row>
    <row r="113" spans="44:51" x14ac:dyDescent="0.25">
      <c r="AR113" t="s">
        <v>1029</v>
      </c>
      <c r="AX113">
        <v>34.924709999999997</v>
      </c>
      <c r="AY113" t="s">
        <v>92</v>
      </c>
    </row>
    <row r="114" spans="44:51" x14ac:dyDescent="0.25">
      <c r="AR114" t="s">
        <v>1030</v>
      </c>
      <c r="AX114">
        <v>22.110379999999999</v>
      </c>
      <c r="AY114" t="s">
        <v>92</v>
      </c>
    </row>
    <row r="116" spans="44:51" x14ac:dyDescent="0.25">
      <c r="AR116" t="s">
        <v>1021</v>
      </c>
      <c r="AS116" t="s">
        <v>248</v>
      </c>
      <c r="AT116" t="s">
        <v>1022</v>
      </c>
      <c r="AU116" t="s">
        <v>250</v>
      </c>
      <c r="AV116" t="s">
        <v>1023</v>
      </c>
      <c r="AW116" t="s">
        <v>250</v>
      </c>
      <c r="AX116" t="s">
        <v>1024</v>
      </c>
      <c r="AY116" t="s">
        <v>250</v>
      </c>
    </row>
    <row r="117" spans="44:51" x14ac:dyDescent="0.25">
      <c r="AR117" t="s">
        <v>1032</v>
      </c>
      <c r="AX117">
        <v>82.738569999999996</v>
      </c>
      <c r="AY117" t="s">
        <v>1033</v>
      </c>
    </row>
    <row r="119" spans="44:51" x14ac:dyDescent="0.25">
      <c r="AR119" t="s">
        <v>1021</v>
      </c>
      <c r="AS119" t="s">
        <v>248</v>
      </c>
      <c r="AT119" t="s">
        <v>1022</v>
      </c>
      <c r="AU119" t="s">
        <v>250</v>
      </c>
      <c r="AV119" t="s">
        <v>1023</v>
      </c>
      <c r="AW119" t="s">
        <v>250</v>
      </c>
      <c r="AX119" t="s">
        <v>1024</v>
      </c>
      <c r="AY119" t="s">
        <v>250</v>
      </c>
    </row>
    <row r="120" spans="44:51" x14ac:dyDescent="0.25">
      <c r="AR120" t="s">
        <v>1025</v>
      </c>
      <c r="AX120">
        <v>2.087E-2</v>
      </c>
      <c r="AY120" t="s">
        <v>92</v>
      </c>
    </row>
    <row r="121" spans="44:51" x14ac:dyDescent="0.25">
      <c r="AR121" t="s">
        <v>1026</v>
      </c>
      <c r="AX121">
        <v>663.53269</v>
      </c>
      <c r="AY121" t="s">
        <v>92</v>
      </c>
    </row>
    <row r="122" spans="44:51" x14ac:dyDescent="0.25">
      <c r="AR122" t="s">
        <v>1027</v>
      </c>
      <c r="AX122">
        <v>287.99480999999997</v>
      </c>
      <c r="AY122" t="s">
        <v>92</v>
      </c>
    </row>
    <row r="123" spans="44:51" x14ac:dyDescent="0.25">
      <c r="AR123" t="s">
        <v>1028</v>
      </c>
      <c r="AX123">
        <v>93.266000000000005</v>
      </c>
      <c r="AY123" t="s">
        <v>92</v>
      </c>
    </row>
    <row r="124" spans="44:51" x14ac:dyDescent="0.25">
      <c r="AR124" t="s">
        <v>1029</v>
      </c>
      <c r="AX124">
        <v>31.452210000000001</v>
      </c>
      <c r="AY124" t="s">
        <v>92</v>
      </c>
    </row>
    <row r="125" spans="44:51" x14ac:dyDescent="0.25">
      <c r="AR125" t="s">
        <v>1030</v>
      </c>
      <c r="AX125">
        <v>12.36027</v>
      </c>
      <c r="AY125" t="s">
        <v>92</v>
      </c>
    </row>
    <row r="127" spans="44:51" x14ac:dyDescent="0.25">
      <c r="AR127" t="s">
        <v>1021</v>
      </c>
      <c r="AS127" t="s">
        <v>248</v>
      </c>
      <c r="AT127" t="s">
        <v>1022</v>
      </c>
      <c r="AU127" t="s">
        <v>250</v>
      </c>
      <c r="AV127" t="s">
        <v>1023</v>
      </c>
      <c r="AW127" t="s">
        <v>250</v>
      </c>
      <c r="AX127" t="s">
        <v>1024</v>
      </c>
      <c r="AY127" t="s">
        <v>250</v>
      </c>
    </row>
    <row r="128" spans="44:51" x14ac:dyDescent="0.25">
      <c r="AR128" t="s">
        <v>1032</v>
      </c>
      <c r="AX128">
        <v>54.357320000000001</v>
      </c>
      <c r="AY128" t="s">
        <v>1033</v>
      </c>
    </row>
    <row r="130" spans="44:51" x14ac:dyDescent="0.25">
      <c r="AR130" t="s">
        <v>1021</v>
      </c>
      <c r="AS130" t="s">
        <v>248</v>
      </c>
      <c r="AT130" t="s">
        <v>1022</v>
      </c>
      <c r="AU130" t="s">
        <v>250</v>
      </c>
      <c r="AV130" t="s">
        <v>1023</v>
      </c>
      <c r="AW130" t="s">
        <v>250</v>
      </c>
      <c r="AX130" t="s">
        <v>1024</v>
      </c>
      <c r="AY130" t="s">
        <v>250</v>
      </c>
    </row>
    <row r="131" spans="44:51" x14ac:dyDescent="0.25">
      <c r="AR131" t="s">
        <v>1025</v>
      </c>
      <c r="AX131">
        <v>3.0370000000000001E-2</v>
      </c>
      <c r="AY131" t="s">
        <v>92</v>
      </c>
    </row>
    <row r="132" spans="44:51" x14ac:dyDescent="0.25">
      <c r="AR132" t="s">
        <v>1026</v>
      </c>
      <c r="AX132">
        <v>982.59921999999995</v>
      </c>
      <c r="AY132" t="s">
        <v>92</v>
      </c>
    </row>
    <row r="133" spans="44:51" x14ac:dyDescent="0.25">
      <c r="AR133" t="s">
        <v>1027</v>
      </c>
      <c r="AX133">
        <v>324.73221000000001</v>
      </c>
      <c r="AY133" t="s">
        <v>92</v>
      </c>
    </row>
    <row r="134" spans="44:51" x14ac:dyDescent="0.25">
      <c r="AR134" t="s">
        <v>1028</v>
      </c>
      <c r="AX134">
        <v>148.75934000000001</v>
      </c>
      <c r="AY134" t="s">
        <v>92</v>
      </c>
    </row>
    <row r="135" spans="44:51" x14ac:dyDescent="0.25">
      <c r="AR135" t="s">
        <v>1029</v>
      </c>
      <c r="AX135">
        <v>39.534080000000003</v>
      </c>
      <c r="AY135" t="s">
        <v>92</v>
      </c>
    </row>
    <row r="136" spans="44:51" x14ac:dyDescent="0.25">
      <c r="AR136" t="s">
        <v>1030</v>
      </c>
      <c r="AX136">
        <v>19.990860000000001</v>
      </c>
      <c r="AY136" t="s">
        <v>92</v>
      </c>
    </row>
    <row r="138" spans="44:51" x14ac:dyDescent="0.25">
      <c r="AR138" t="s">
        <v>1021</v>
      </c>
      <c r="AS138" t="s">
        <v>248</v>
      </c>
      <c r="AT138" t="s">
        <v>1022</v>
      </c>
      <c r="AU138" t="s">
        <v>250</v>
      </c>
      <c r="AV138" t="s">
        <v>1023</v>
      </c>
      <c r="AW138" t="s">
        <v>250</v>
      </c>
      <c r="AX138" t="s">
        <v>1024</v>
      </c>
      <c r="AY138" t="s">
        <v>250</v>
      </c>
    </row>
    <row r="139" spans="44:51" x14ac:dyDescent="0.25">
      <c r="AR139" t="s">
        <v>1032</v>
      </c>
      <c r="AX139">
        <v>81.219099999999997</v>
      </c>
      <c r="AY139" t="s">
        <v>1033</v>
      </c>
    </row>
    <row r="141" spans="44:51" x14ac:dyDescent="0.25">
      <c r="AR141" t="s">
        <v>1021</v>
      </c>
      <c r="AS141" t="s">
        <v>248</v>
      </c>
      <c r="AT141" t="s">
        <v>1022</v>
      </c>
      <c r="AU141" t="s">
        <v>250</v>
      </c>
      <c r="AV141" t="s">
        <v>1023</v>
      </c>
      <c r="AW141" t="s">
        <v>250</v>
      </c>
      <c r="AX141" t="s">
        <v>1024</v>
      </c>
      <c r="AY141" t="s">
        <v>250</v>
      </c>
    </row>
    <row r="142" spans="44:51" x14ac:dyDescent="0.25">
      <c r="AR142" t="s">
        <v>1025</v>
      </c>
      <c r="AX142">
        <v>6.2280000000000002E-2</v>
      </c>
      <c r="AY142" t="s">
        <v>92</v>
      </c>
    </row>
    <row r="143" spans="44:51" x14ac:dyDescent="0.25">
      <c r="AR143" t="s">
        <v>1026</v>
      </c>
      <c r="AX143">
        <v>1704.7226800000001</v>
      </c>
      <c r="AY143" t="s">
        <v>92</v>
      </c>
    </row>
    <row r="144" spans="44:51" x14ac:dyDescent="0.25">
      <c r="AR144" t="s">
        <v>1027</v>
      </c>
      <c r="AX144">
        <v>395.35676000000001</v>
      </c>
      <c r="AY144" t="s">
        <v>92</v>
      </c>
    </row>
    <row r="145" spans="44:51" x14ac:dyDescent="0.25">
      <c r="AR145" t="s">
        <v>1028</v>
      </c>
      <c r="AX145">
        <v>235.94801000000001</v>
      </c>
      <c r="AY145" t="s">
        <v>92</v>
      </c>
    </row>
    <row r="146" spans="44:51" x14ac:dyDescent="0.25">
      <c r="AR146" t="s">
        <v>1029</v>
      </c>
      <c r="AX146">
        <v>60.234720000000003</v>
      </c>
      <c r="AY146" t="s">
        <v>92</v>
      </c>
    </row>
    <row r="147" spans="44:51" x14ac:dyDescent="0.25">
      <c r="AR147" t="s">
        <v>1030</v>
      </c>
      <c r="AX147">
        <v>31.142330000000001</v>
      </c>
      <c r="AY147" t="s">
        <v>92</v>
      </c>
    </row>
    <row r="149" spans="44:51" x14ac:dyDescent="0.25">
      <c r="AR149" t="s">
        <v>1021</v>
      </c>
      <c r="AS149" t="s">
        <v>248</v>
      </c>
      <c r="AT149" t="s">
        <v>1022</v>
      </c>
      <c r="AU149" t="s">
        <v>250</v>
      </c>
      <c r="AV149" t="s">
        <v>1023</v>
      </c>
      <c r="AW149" t="s">
        <v>250</v>
      </c>
      <c r="AX149" t="s">
        <v>1024</v>
      </c>
      <c r="AY149" t="s">
        <v>250</v>
      </c>
    </row>
    <row r="150" spans="44:51" x14ac:dyDescent="0.25">
      <c r="AR150" t="s">
        <v>1032</v>
      </c>
      <c r="AX150">
        <v>129.90496999999999</v>
      </c>
      <c r="AY150" t="s">
        <v>1033</v>
      </c>
    </row>
    <row r="152" spans="44:51" x14ac:dyDescent="0.25">
      <c r="AR152" t="s">
        <v>1021</v>
      </c>
      <c r="AS152" t="s">
        <v>248</v>
      </c>
      <c r="AT152" t="s">
        <v>1022</v>
      </c>
      <c r="AU152" t="s">
        <v>250</v>
      </c>
      <c r="AV152" t="s">
        <v>1023</v>
      </c>
      <c r="AW152" t="s">
        <v>250</v>
      </c>
      <c r="AX152" t="s">
        <v>1024</v>
      </c>
      <c r="AY152" t="s">
        <v>250</v>
      </c>
    </row>
    <row r="153" spans="44:51" x14ac:dyDescent="0.25">
      <c r="AR153" t="s">
        <v>1025</v>
      </c>
      <c r="AX153">
        <v>7.5179999999999997E-2</v>
      </c>
      <c r="AY153" t="s">
        <v>92</v>
      </c>
    </row>
    <row r="154" spans="44:51" x14ac:dyDescent="0.25">
      <c r="AR154" t="s">
        <v>1026</v>
      </c>
      <c r="AX154">
        <v>2151.86796</v>
      </c>
      <c r="AY154" t="s">
        <v>92</v>
      </c>
    </row>
    <row r="155" spans="44:51" x14ac:dyDescent="0.25">
      <c r="AR155" t="s">
        <v>1027</v>
      </c>
      <c r="AX155">
        <v>445.49137000000002</v>
      </c>
      <c r="AY155" t="s">
        <v>92</v>
      </c>
    </row>
    <row r="156" spans="44:51" x14ac:dyDescent="0.25">
      <c r="AR156" t="s">
        <v>1028</v>
      </c>
      <c r="AX156">
        <v>309.53404</v>
      </c>
      <c r="AY156" t="s">
        <v>92</v>
      </c>
    </row>
    <row r="157" spans="44:51" x14ac:dyDescent="0.25">
      <c r="AR157" t="s">
        <v>1029</v>
      </c>
      <c r="AX157">
        <v>70.061229999999995</v>
      </c>
      <c r="AY157" t="s">
        <v>92</v>
      </c>
    </row>
    <row r="158" spans="44:51" x14ac:dyDescent="0.25">
      <c r="AR158" t="s">
        <v>1030</v>
      </c>
      <c r="AX158">
        <v>40.787190000000002</v>
      </c>
      <c r="AY158" t="s">
        <v>92</v>
      </c>
    </row>
    <row r="160" spans="44:51" x14ac:dyDescent="0.25">
      <c r="AR160" t="s">
        <v>1021</v>
      </c>
      <c r="AS160" t="s">
        <v>248</v>
      </c>
      <c r="AT160" t="s">
        <v>1022</v>
      </c>
      <c r="AU160" t="s">
        <v>250</v>
      </c>
      <c r="AV160" t="s">
        <v>1023</v>
      </c>
      <c r="AW160" t="s">
        <v>250</v>
      </c>
      <c r="AX160" t="s">
        <v>1024</v>
      </c>
      <c r="AY160" t="s">
        <v>250</v>
      </c>
    </row>
    <row r="161" spans="44:51" x14ac:dyDescent="0.25">
      <c r="AR161" t="s">
        <v>1032</v>
      </c>
      <c r="AX161">
        <v>170.56997999999999</v>
      </c>
      <c r="AY161" t="s">
        <v>1033</v>
      </c>
    </row>
    <row r="163" spans="44:51" x14ac:dyDescent="0.25">
      <c r="AR163" t="s">
        <v>1021</v>
      </c>
      <c r="AS163" t="s">
        <v>248</v>
      </c>
      <c r="AT163" t="s">
        <v>1022</v>
      </c>
      <c r="AU163" t="s">
        <v>250</v>
      </c>
      <c r="AV163" t="s">
        <v>1023</v>
      </c>
      <c r="AW163" t="s">
        <v>250</v>
      </c>
      <c r="AX163" t="s">
        <v>1024</v>
      </c>
      <c r="AY163" t="s">
        <v>250</v>
      </c>
    </row>
    <row r="164" spans="44:51" x14ac:dyDescent="0.25">
      <c r="AR164" t="s">
        <v>1025</v>
      </c>
      <c r="AX164">
        <v>8.5169999999999996E-2</v>
      </c>
      <c r="AY164" t="s">
        <v>92</v>
      </c>
    </row>
    <row r="165" spans="44:51" x14ac:dyDescent="0.25">
      <c r="AR165" t="s">
        <v>1026</v>
      </c>
      <c r="AX165">
        <v>2607.3469100000002</v>
      </c>
      <c r="AY165" t="s">
        <v>92</v>
      </c>
    </row>
    <row r="166" spans="44:51" x14ac:dyDescent="0.25">
      <c r="AR166" t="s">
        <v>1027</v>
      </c>
      <c r="AX166">
        <v>444.22548999999998</v>
      </c>
      <c r="AY166" t="s">
        <v>92</v>
      </c>
    </row>
    <row r="167" spans="44:51" x14ac:dyDescent="0.25">
      <c r="AR167" t="s">
        <v>1028</v>
      </c>
      <c r="AX167">
        <v>331.52440000000001</v>
      </c>
      <c r="AY167" t="s">
        <v>92</v>
      </c>
    </row>
    <row r="168" spans="44:51" x14ac:dyDescent="0.25">
      <c r="AR168" t="s">
        <v>1029</v>
      </c>
      <c r="AX168">
        <v>87.637510000000006</v>
      </c>
      <c r="AY168" t="s">
        <v>92</v>
      </c>
    </row>
    <row r="169" spans="44:51" x14ac:dyDescent="0.25">
      <c r="AR169" t="s">
        <v>1030</v>
      </c>
      <c r="AX169">
        <v>42.933129999999998</v>
      </c>
      <c r="AY169" t="s">
        <v>92</v>
      </c>
    </row>
    <row r="171" spans="44:51" x14ac:dyDescent="0.25">
      <c r="AR171" t="s">
        <v>1021</v>
      </c>
      <c r="AS171" t="s">
        <v>248</v>
      </c>
      <c r="AT171" t="s">
        <v>1022</v>
      </c>
      <c r="AU171" t="s">
        <v>250</v>
      </c>
      <c r="AV171" t="s">
        <v>1023</v>
      </c>
      <c r="AW171" t="s">
        <v>250</v>
      </c>
      <c r="AX171" t="s">
        <v>1024</v>
      </c>
      <c r="AY171" t="s">
        <v>250</v>
      </c>
    </row>
    <row r="172" spans="44:51" x14ac:dyDescent="0.25">
      <c r="AR172" t="s">
        <v>1032</v>
      </c>
      <c r="AX172">
        <v>207.76064</v>
      </c>
      <c r="AY172" t="s">
        <v>1033</v>
      </c>
    </row>
    <row r="174" spans="44:51" x14ac:dyDescent="0.25">
      <c r="AR174" t="s">
        <v>1021</v>
      </c>
      <c r="AS174" t="s">
        <v>248</v>
      </c>
      <c r="AT174" t="s">
        <v>1022</v>
      </c>
      <c r="AU174" t="s">
        <v>250</v>
      </c>
      <c r="AV174" t="s">
        <v>1023</v>
      </c>
      <c r="AW174" t="s">
        <v>250</v>
      </c>
      <c r="AX174" t="s">
        <v>1024</v>
      </c>
      <c r="AY174" t="s">
        <v>250</v>
      </c>
    </row>
    <row r="175" spans="44:51" x14ac:dyDescent="0.25">
      <c r="AR175" t="s">
        <v>1025</v>
      </c>
      <c r="AX175" s="77">
        <v>8.6252199999999997E-6</v>
      </c>
      <c r="AY175" t="s">
        <v>92</v>
      </c>
    </row>
    <row r="176" spans="44:51" x14ac:dyDescent="0.25">
      <c r="AR176" t="s">
        <v>1026</v>
      </c>
      <c r="AX176">
        <v>0.35661999999999999</v>
      </c>
      <c r="AY176" t="s">
        <v>92</v>
      </c>
    </row>
    <row r="177" spans="44:51" x14ac:dyDescent="0.25">
      <c r="AR177" t="s">
        <v>1027</v>
      </c>
      <c r="AX177">
        <v>3.9500000000000004E-3</v>
      </c>
      <c r="AY177" t="s">
        <v>92</v>
      </c>
    </row>
    <row r="178" spans="44:51" x14ac:dyDescent="0.25">
      <c r="AR178" t="s">
        <v>1028</v>
      </c>
      <c r="AX178">
        <v>8.2799999999999992E-3</v>
      </c>
      <c r="AY178" t="s">
        <v>92</v>
      </c>
    </row>
    <row r="179" spans="44:51" x14ac:dyDescent="0.25">
      <c r="AR179" t="s">
        <v>1029</v>
      </c>
      <c r="AX179">
        <v>2.562E-2</v>
      </c>
      <c r="AY179" t="s">
        <v>92</v>
      </c>
    </row>
    <row r="180" spans="44:51" x14ac:dyDescent="0.25">
      <c r="AR180" t="s">
        <v>1030</v>
      </c>
      <c r="AX180">
        <v>1.16E-3</v>
      </c>
      <c r="AY180" t="s">
        <v>92</v>
      </c>
    </row>
    <row r="182" spans="44:51" x14ac:dyDescent="0.25">
      <c r="AR182" t="s">
        <v>1021</v>
      </c>
      <c r="AS182" t="s">
        <v>248</v>
      </c>
      <c r="AT182" t="s">
        <v>1022</v>
      </c>
      <c r="AU182" t="s">
        <v>250</v>
      </c>
      <c r="AV182" t="s">
        <v>1023</v>
      </c>
      <c r="AW182" t="s">
        <v>250</v>
      </c>
      <c r="AX182" t="s">
        <v>1024</v>
      </c>
      <c r="AY182" t="s">
        <v>250</v>
      </c>
    </row>
    <row r="183" spans="44:51" x14ac:dyDescent="0.25">
      <c r="AR183" t="s">
        <v>1025</v>
      </c>
      <c r="AX183">
        <v>4.6899999999999997E-3</v>
      </c>
      <c r="AY183" t="s">
        <v>92</v>
      </c>
    </row>
    <row r="184" spans="44:51" x14ac:dyDescent="0.25">
      <c r="AR184" t="s">
        <v>1026</v>
      </c>
      <c r="AX184">
        <v>135.29841999999999</v>
      </c>
      <c r="AY184" t="s">
        <v>92</v>
      </c>
    </row>
    <row r="185" spans="44:51" x14ac:dyDescent="0.25">
      <c r="AR185" t="s">
        <v>1027</v>
      </c>
      <c r="AX185">
        <v>7.1007800000000003</v>
      </c>
      <c r="AY185" t="s">
        <v>92</v>
      </c>
    </row>
    <row r="186" spans="44:51" x14ac:dyDescent="0.25">
      <c r="AR186" t="s">
        <v>1028</v>
      </c>
      <c r="AX186">
        <v>17.687390000000001</v>
      </c>
      <c r="AY186" t="s">
        <v>92</v>
      </c>
    </row>
    <row r="187" spans="44:51" x14ac:dyDescent="0.25">
      <c r="AR187" t="s">
        <v>1029</v>
      </c>
      <c r="AX187">
        <v>21.230229999999999</v>
      </c>
      <c r="AY187" t="s">
        <v>92</v>
      </c>
    </row>
    <row r="188" spans="44:51" x14ac:dyDescent="0.25">
      <c r="AR188" t="s">
        <v>1030</v>
      </c>
      <c r="AX188">
        <v>2.1523500000000002</v>
      </c>
      <c r="AY188" t="s">
        <v>92</v>
      </c>
    </row>
    <row r="190" spans="44:51" x14ac:dyDescent="0.25">
      <c r="AR190" t="s">
        <v>1021</v>
      </c>
      <c r="AS190" t="s">
        <v>248</v>
      </c>
      <c r="AT190" t="s">
        <v>1022</v>
      </c>
      <c r="AU190" t="s">
        <v>250</v>
      </c>
      <c r="AV190" t="s">
        <v>1023</v>
      </c>
      <c r="AW190" t="s">
        <v>250</v>
      </c>
      <c r="AX190" t="s">
        <v>1024</v>
      </c>
      <c r="AY190" t="s">
        <v>250</v>
      </c>
    </row>
    <row r="191" spans="44:51" x14ac:dyDescent="0.25">
      <c r="AR191" t="s">
        <v>1032</v>
      </c>
      <c r="AX191">
        <v>12.662879999999999</v>
      </c>
      <c r="AY191" t="s">
        <v>1033</v>
      </c>
    </row>
    <row r="193" spans="44:51" x14ac:dyDescent="0.25">
      <c r="AR193" t="s">
        <v>1021</v>
      </c>
      <c r="AS193" t="s">
        <v>248</v>
      </c>
      <c r="AT193" t="s">
        <v>1022</v>
      </c>
      <c r="AU193" t="s">
        <v>250</v>
      </c>
      <c r="AV193" t="s">
        <v>1023</v>
      </c>
      <c r="AW193" t="s">
        <v>250</v>
      </c>
      <c r="AX193" t="s">
        <v>1024</v>
      </c>
      <c r="AY193" t="s">
        <v>250</v>
      </c>
    </row>
    <row r="194" spans="44:51" x14ac:dyDescent="0.25">
      <c r="AR194" t="s">
        <v>1025</v>
      </c>
      <c r="AX194">
        <v>3.1309999999999998E-2</v>
      </c>
      <c r="AY194" t="s">
        <v>92</v>
      </c>
    </row>
    <row r="195" spans="44:51" x14ac:dyDescent="0.25">
      <c r="AR195" t="s">
        <v>1026</v>
      </c>
      <c r="AX195">
        <v>1029.61373</v>
      </c>
      <c r="AY195" t="s">
        <v>92</v>
      </c>
    </row>
    <row r="196" spans="44:51" x14ac:dyDescent="0.25">
      <c r="AR196" t="s">
        <v>1027</v>
      </c>
      <c r="AX196">
        <v>174.75235000000001</v>
      </c>
      <c r="AY196" t="s">
        <v>92</v>
      </c>
    </row>
    <row r="197" spans="44:51" x14ac:dyDescent="0.25">
      <c r="AR197" t="s">
        <v>1028</v>
      </c>
      <c r="AX197">
        <v>164.44243</v>
      </c>
      <c r="AY197" t="s">
        <v>92</v>
      </c>
    </row>
    <row r="198" spans="44:51" x14ac:dyDescent="0.25">
      <c r="AR198" t="s">
        <v>1029</v>
      </c>
      <c r="AX198">
        <v>35.50544</v>
      </c>
      <c r="AY198" t="s">
        <v>92</v>
      </c>
    </row>
    <row r="199" spans="44:51" x14ac:dyDescent="0.25">
      <c r="AR199" t="s">
        <v>1030</v>
      </c>
      <c r="AX199">
        <v>18.915559999999999</v>
      </c>
      <c r="AY199" t="s">
        <v>92</v>
      </c>
    </row>
    <row r="201" spans="44:51" x14ac:dyDescent="0.25">
      <c r="AR201" t="s">
        <v>1021</v>
      </c>
      <c r="AS201" t="s">
        <v>248</v>
      </c>
      <c r="AT201" t="s">
        <v>1022</v>
      </c>
      <c r="AU201" t="s">
        <v>250</v>
      </c>
      <c r="AV201" t="s">
        <v>1023</v>
      </c>
      <c r="AW201" t="s">
        <v>250</v>
      </c>
      <c r="AX201" t="s">
        <v>1024</v>
      </c>
      <c r="AY201" t="s">
        <v>250</v>
      </c>
    </row>
    <row r="202" spans="44:51" x14ac:dyDescent="0.25">
      <c r="AR202" t="s">
        <v>1032</v>
      </c>
      <c r="AX202">
        <v>86.491540000000001</v>
      </c>
      <c r="AY202" t="s">
        <v>1033</v>
      </c>
    </row>
    <row r="204" spans="44:51" x14ac:dyDescent="0.25">
      <c r="AR204" t="s">
        <v>1021</v>
      </c>
      <c r="AS204" t="s">
        <v>248</v>
      </c>
      <c r="AT204" t="s">
        <v>1022</v>
      </c>
      <c r="AU204" t="s">
        <v>250</v>
      </c>
      <c r="AV204" t="s">
        <v>1023</v>
      </c>
      <c r="AW204" t="s">
        <v>250</v>
      </c>
      <c r="AX204" t="s">
        <v>1024</v>
      </c>
      <c r="AY204" t="s">
        <v>250</v>
      </c>
    </row>
    <row r="205" spans="44:51" x14ac:dyDescent="0.25">
      <c r="AR205" t="s">
        <v>1025</v>
      </c>
      <c r="AX205">
        <v>2.0899999999999998E-2</v>
      </c>
      <c r="AY205" t="s">
        <v>92</v>
      </c>
    </row>
    <row r="206" spans="44:51" x14ac:dyDescent="0.25">
      <c r="AR206" t="s">
        <v>1026</v>
      </c>
      <c r="AX206">
        <v>665.61935000000005</v>
      </c>
      <c r="AY206" t="s">
        <v>92</v>
      </c>
    </row>
    <row r="207" spans="44:51" x14ac:dyDescent="0.25">
      <c r="AR207" t="s">
        <v>1027</v>
      </c>
      <c r="AX207">
        <v>287.27636999999999</v>
      </c>
      <c r="AY207" t="s">
        <v>92</v>
      </c>
    </row>
    <row r="208" spans="44:51" x14ac:dyDescent="0.25">
      <c r="AR208" t="s">
        <v>1028</v>
      </c>
      <c r="AX208">
        <v>94.493260000000006</v>
      </c>
      <c r="AY208" t="s">
        <v>92</v>
      </c>
    </row>
    <row r="209" spans="44:51" x14ac:dyDescent="0.25">
      <c r="AR209" t="s">
        <v>1029</v>
      </c>
      <c r="AX209">
        <v>31.510200000000001</v>
      </c>
      <c r="AY209" t="s">
        <v>92</v>
      </c>
    </row>
    <row r="210" spans="44:51" x14ac:dyDescent="0.25">
      <c r="AR210" t="s">
        <v>1030</v>
      </c>
      <c r="AX210">
        <v>12.036910000000001</v>
      </c>
      <c r="AY210" t="s">
        <v>92</v>
      </c>
    </row>
    <row r="212" spans="44:51" x14ac:dyDescent="0.25">
      <c r="AR212" t="s">
        <v>1021</v>
      </c>
      <c r="AS212" t="s">
        <v>248</v>
      </c>
      <c r="AT212" t="s">
        <v>1022</v>
      </c>
      <c r="AU212" t="s">
        <v>250</v>
      </c>
      <c r="AV212" t="s">
        <v>1023</v>
      </c>
      <c r="AW212" t="s">
        <v>250</v>
      </c>
      <c r="AX212" t="s">
        <v>1024</v>
      </c>
      <c r="AY212" t="s">
        <v>250</v>
      </c>
    </row>
    <row r="213" spans="44:51" x14ac:dyDescent="0.25">
      <c r="AR213" t="s">
        <v>1032</v>
      </c>
      <c r="AX213">
        <v>54.727089999999997</v>
      </c>
      <c r="AY213" t="s">
        <v>1033</v>
      </c>
    </row>
    <row r="215" spans="44:51" x14ac:dyDescent="0.25">
      <c r="AR215" t="s">
        <v>1021</v>
      </c>
      <c r="AS215" t="s">
        <v>248</v>
      </c>
      <c r="AT215" t="s">
        <v>1022</v>
      </c>
      <c r="AU215" t="s">
        <v>250</v>
      </c>
      <c r="AV215" t="s">
        <v>1023</v>
      </c>
      <c r="AW215" t="s">
        <v>250</v>
      </c>
      <c r="AX215" t="s">
        <v>1024</v>
      </c>
      <c r="AY215" t="s">
        <v>250</v>
      </c>
    </row>
    <row r="216" spans="44:51" x14ac:dyDescent="0.25">
      <c r="AR216" t="s">
        <v>1025</v>
      </c>
      <c r="AX216">
        <v>3.0450000000000001E-2</v>
      </c>
      <c r="AY216" t="s">
        <v>92</v>
      </c>
    </row>
    <row r="217" spans="44:51" x14ac:dyDescent="0.25">
      <c r="AR217" t="s">
        <v>1026</v>
      </c>
      <c r="AX217">
        <v>988.65628000000004</v>
      </c>
      <c r="AY217" t="s">
        <v>92</v>
      </c>
    </row>
    <row r="218" spans="44:51" x14ac:dyDescent="0.25">
      <c r="AR218" t="s">
        <v>1027</v>
      </c>
      <c r="AX218">
        <v>322.73889000000003</v>
      </c>
      <c r="AY218" t="s">
        <v>92</v>
      </c>
    </row>
    <row r="219" spans="44:51" x14ac:dyDescent="0.25">
      <c r="AR219" t="s">
        <v>1028</v>
      </c>
      <c r="AX219">
        <v>152.20563999999999</v>
      </c>
      <c r="AY219" t="s">
        <v>92</v>
      </c>
    </row>
    <row r="220" spans="44:51" x14ac:dyDescent="0.25">
      <c r="AR220" t="s">
        <v>1029</v>
      </c>
      <c r="AX220">
        <v>39.696260000000002</v>
      </c>
      <c r="AY220" t="s">
        <v>92</v>
      </c>
    </row>
    <row r="221" spans="44:51" x14ac:dyDescent="0.25">
      <c r="AR221" t="s">
        <v>1030</v>
      </c>
      <c r="AX221">
        <v>19.09329</v>
      </c>
      <c r="AY221" t="s">
        <v>92</v>
      </c>
    </row>
    <row r="223" spans="44:51" x14ac:dyDescent="0.25">
      <c r="AR223" t="s">
        <v>1021</v>
      </c>
      <c r="AS223" t="s">
        <v>248</v>
      </c>
      <c r="AT223" t="s">
        <v>1022</v>
      </c>
      <c r="AU223" t="s">
        <v>250</v>
      </c>
      <c r="AV223" t="s">
        <v>1023</v>
      </c>
      <c r="AW223" t="s">
        <v>250</v>
      </c>
      <c r="AX223" t="s">
        <v>1024</v>
      </c>
      <c r="AY223" t="s">
        <v>250</v>
      </c>
    </row>
    <row r="224" spans="44:51" x14ac:dyDescent="0.25">
      <c r="AR224" t="s">
        <v>1032</v>
      </c>
      <c r="AX224">
        <v>82.261009999999999</v>
      </c>
      <c r="AY224" t="s">
        <v>1033</v>
      </c>
    </row>
    <row r="226" spans="44:51" x14ac:dyDescent="0.25">
      <c r="AR226" t="s">
        <v>1021</v>
      </c>
      <c r="AS226" t="s">
        <v>248</v>
      </c>
      <c r="AT226" t="s">
        <v>1022</v>
      </c>
      <c r="AU226" t="s">
        <v>250</v>
      </c>
      <c r="AV226" t="s">
        <v>1023</v>
      </c>
      <c r="AW226" t="s">
        <v>250</v>
      </c>
      <c r="AX226" t="s">
        <v>1024</v>
      </c>
      <c r="AY226" t="s">
        <v>250</v>
      </c>
    </row>
    <row r="227" spans="44:51" x14ac:dyDescent="0.25">
      <c r="AR227" t="s">
        <v>1025</v>
      </c>
      <c r="AX227">
        <v>6.2359999999999999E-2</v>
      </c>
      <c r="AY227" t="s">
        <v>92</v>
      </c>
    </row>
    <row r="228" spans="44:51" x14ac:dyDescent="0.25">
      <c r="AR228" t="s">
        <v>1026</v>
      </c>
      <c r="AX228">
        <v>1711.76043</v>
      </c>
      <c r="AY228" t="s">
        <v>92</v>
      </c>
    </row>
    <row r="229" spans="44:51" x14ac:dyDescent="0.25">
      <c r="AR229" t="s">
        <v>1027</v>
      </c>
      <c r="AX229">
        <v>393.03620999999998</v>
      </c>
      <c r="AY229" t="s">
        <v>92</v>
      </c>
    </row>
    <row r="230" spans="44:51" x14ac:dyDescent="0.25">
      <c r="AR230" t="s">
        <v>1028</v>
      </c>
      <c r="AX230">
        <v>239.95795000000001</v>
      </c>
      <c r="AY230" t="s">
        <v>92</v>
      </c>
    </row>
    <row r="231" spans="44:51" x14ac:dyDescent="0.25">
      <c r="AR231" t="s">
        <v>1029</v>
      </c>
      <c r="AX231">
        <v>60.423459999999999</v>
      </c>
      <c r="AY231" t="s">
        <v>92</v>
      </c>
    </row>
    <row r="232" spans="44:51" x14ac:dyDescent="0.25">
      <c r="AR232" t="s">
        <v>1030</v>
      </c>
      <c r="AX232">
        <v>30.097439999999999</v>
      </c>
      <c r="AY232" t="s">
        <v>92</v>
      </c>
    </row>
    <row r="234" spans="44:51" x14ac:dyDescent="0.25">
      <c r="AR234" t="s">
        <v>1021</v>
      </c>
      <c r="AS234" t="s">
        <v>248</v>
      </c>
      <c r="AT234" t="s">
        <v>1022</v>
      </c>
      <c r="AU234" t="s">
        <v>250</v>
      </c>
      <c r="AV234" t="s">
        <v>1023</v>
      </c>
      <c r="AW234" t="s">
        <v>250</v>
      </c>
      <c r="AX234" t="s">
        <v>1024</v>
      </c>
      <c r="AY234" t="s">
        <v>250</v>
      </c>
    </row>
    <row r="235" spans="44:51" x14ac:dyDescent="0.25">
      <c r="AR235" t="s">
        <v>1032</v>
      </c>
      <c r="AX235">
        <v>131.11709999999999</v>
      </c>
      <c r="AY235" t="s">
        <v>1033</v>
      </c>
    </row>
    <row r="237" spans="44:51" x14ac:dyDescent="0.25">
      <c r="AR237" t="s">
        <v>1021</v>
      </c>
      <c r="AS237" t="s">
        <v>248</v>
      </c>
      <c r="AT237" t="s">
        <v>1022</v>
      </c>
      <c r="AU237" t="s">
        <v>250</v>
      </c>
      <c r="AV237" t="s">
        <v>1023</v>
      </c>
      <c r="AW237" t="s">
        <v>250</v>
      </c>
      <c r="AX237" t="s">
        <v>1024</v>
      </c>
      <c r="AY237" t="s">
        <v>250</v>
      </c>
    </row>
    <row r="238" spans="44:51" x14ac:dyDescent="0.25">
      <c r="AR238" t="s">
        <v>1025</v>
      </c>
      <c r="AX238">
        <v>7.528E-2</v>
      </c>
      <c r="AY238" t="s">
        <v>92</v>
      </c>
    </row>
    <row r="239" spans="44:51" x14ac:dyDescent="0.25">
      <c r="AR239" t="s">
        <v>1026</v>
      </c>
      <c r="AX239">
        <v>2159.8250699999999</v>
      </c>
      <c r="AY239" t="s">
        <v>92</v>
      </c>
    </row>
    <row r="240" spans="44:51" x14ac:dyDescent="0.25">
      <c r="AR240" t="s">
        <v>1027</v>
      </c>
      <c r="AX240">
        <v>442.85104000000001</v>
      </c>
      <c r="AY240" t="s">
        <v>92</v>
      </c>
    </row>
    <row r="241" spans="44:51" x14ac:dyDescent="0.25">
      <c r="AR241" t="s">
        <v>1028</v>
      </c>
      <c r="AX241">
        <v>314.08877000000001</v>
      </c>
      <c r="AY241" t="s">
        <v>92</v>
      </c>
    </row>
    <row r="242" spans="44:51" x14ac:dyDescent="0.25">
      <c r="AR242" t="s">
        <v>1029</v>
      </c>
      <c r="AX242">
        <v>70.275739999999999</v>
      </c>
      <c r="AY242" t="s">
        <v>92</v>
      </c>
    </row>
    <row r="243" spans="44:51" x14ac:dyDescent="0.25">
      <c r="AR243" t="s">
        <v>1030</v>
      </c>
      <c r="AX243">
        <v>39.598379999999999</v>
      </c>
      <c r="AY243" t="s">
        <v>92</v>
      </c>
    </row>
    <row r="245" spans="44:51" x14ac:dyDescent="0.25">
      <c r="AR245" t="s">
        <v>1021</v>
      </c>
      <c r="AS245" t="s">
        <v>248</v>
      </c>
      <c r="AT245" t="s">
        <v>1022</v>
      </c>
      <c r="AU245" t="s">
        <v>250</v>
      </c>
      <c r="AV245" t="s">
        <v>1023</v>
      </c>
      <c r="AW245" t="s">
        <v>250</v>
      </c>
      <c r="AX245" t="s">
        <v>1024</v>
      </c>
      <c r="AY245" t="s">
        <v>250</v>
      </c>
    </row>
    <row r="246" spans="44:51" x14ac:dyDescent="0.25">
      <c r="AR246" t="s">
        <v>1032</v>
      </c>
      <c r="AX246">
        <v>171.94613000000001</v>
      </c>
      <c r="AY246" t="s">
        <v>1033</v>
      </c>
    </row>
    <row r="248" spans="44:51" x14ac:dyDescent="0.25">
      <c r="AR248" t="s">
        <v>1021</v>
      </c>
      <c r="AS248" t="s">
        <v>248</v>
      </c>
      <c r="AT248" t="s">
        <v>1022</v>
      </c>
      <c r="AU248" t="s">
        <v>250</v>
      </c>
      <c r="AV248" t="s">
        <v>1023</v>
      </c>
      <c r="AW248" t="s">
        <v>250</v>
      </c>
      <c r="AX248" t="s">
        <v>1024</v>
      </c>
      <c r="AY248" t="s">
        <v>250</v>
      </c>
    </row>
    <row r="249" spans="44:51" x14ac:dyDescent="0.25">
      <c r="AR249" t="s">
        <v>1025</v>
      </c>
      <c r="AX249">
        <v>8.5260000000000002E-2</v>
      </c>
      <c r="AY249" t="s">
        <v>92</v>
      </c>
    </row>
    <row r="250" spans="44:51" x14ac:dyDescent="0.25">
      <c r="AR250" t="s">
        <v>1026</v>
      </c>
      <c r="AX250">
        <v>2614.8436299999998</v>
      </c>
      <c r="AY250" t="s">
        <v>92</v>
      </c>
    </row>
    <row r="251" spans="44:51" x14ac:dyDescent="0.25">
      <c r="AR251" t="s">
        <v>1027</v>
      </c>
      <c r="AX251">
        <v>441.7355</v>
      </c>
      <c r="AY251" t="s">
        <v>92</v>
      </c>
    </row>
    <row r="252" spans="44:51" x14ac:dyDescent="0.25">
      <c r="AR252" t="s">
        <v>1028</v>
      </c>
      <c r="AX252">
        <v>335.81866000000002</v>
      </c>
      <c r="AY252" t="s">
        <v>92</v>
      </c>
    </row>
    <row r="253" spans="44:51" x14ac:dyDescent="0.25">
      <c r="AR253" t="s">
        <v>1029</v>
      </c>
      <c r="AX253">
        <v>87.839770000000001</v>
      </c>
      <c r="AY253" t="s">
        <v>92</v>
      </c>
    </row>
    <row r="254" spans="44:51" x14ac:dyDescent="0.25">
      <c r="AR254" t="s">
        <v>1030</v>
      </c>
      <c r="AX254">
        <v>41.81203</v>
      </c>
      <c r="AY254" t="s">
        <v>92</v>
      </c>
    </row>
    <row r="256" spans="44:51" x14ac:dyDescent="0.25">
      <c r="AR256" t="s">
        <v>1021</v>
      </c>
      <c r="AS256" t="s">
        <v>248</v>
      </c>
      <c r="AT256" t="s">
        <v>1022</v>
      </c>
      <c r="AU256" t="s">
        <v>250</v>
      </c>
      <c r="AV256" t="s">
        <v>1023</v>
      </c>
      <c r="AW256" t="s">
        <v>250</v>
      </c>
      <c r="AX256" t="s">
        <v>1024</v>
      </c>
      <c r="AY256" t="s">
        <v>250</v>
      </c>
    </row>
    <row r="257" spans="44:51" x14ac:dyDescent="0.25">
      <c r="AR257" t="s">
        <v>1032</v>
      </c>
      <c r="AX257">
        <v>209.05799999999999</v>
      </c>
      <c r="AY257" t="s">
        <v>1033</v>
      </c>
    </row>
    <row r="259" spans="44:51" x14ac:dyDescent="0.25">
      <c r="AR259" t="s">
        <v>1021</v>
      </c>
      <c r="AS259" t="s">
        <v>248</v>
      </c>
      <c r="AT259" t="s">
        <v>1022</v>
      </c>
      <c r="AU259" t="s">
        <v>250</v>
      </c>
      <c r="AV259" t="s">
        <v>1023</v>
      </c>
      <c r="AW259" t="s">
        <v>250</v>
      </c>
      <c r="AX259" t="s">
        <v>1024</v>
      </c>
      <c r="AY259" t="s">
        <v>250</v>
      </c>
    </row>
    <row r="260" spans="44:51" x14ac:dyDescent="0.25">
      <c r="AR260" t="s">
        <v>1025</v>
      </c>
      <c r="AX260" s="77">
        <v>8.6252199999999997E-6</v>
      </c>
      <c r="AY260" t="s">
        <v>92</v>
      </c>
    </row>
    <row r="261" spans="44:51" x14ac:dyDescent="0.25">
      <c r="AR261" t="s">
        <v>1026</v>
      </c>
      <c r="AX261">
        <v>0.35661999999999999</v>
      </c>
      <c r="AY261" t="s">
        <v>92</v>
      </c>
    </row>
    <row r="262" spans="44:51" x14ac:dyDescent="0.25">
      <c r="AR262" t="s">
        <v>1027</v>
      </c>
      <c r="AX262">
        <v>3.9500000000000004E-3</v>
      </c>
      <c r="AY262" t="s">
        <v>92</v>
      </c>
    </row>
    <row r="263" spans="44:51" x14ac:dyDescent="0.25">
      <c r="AR263" t="s">
        <v>1028</v>
      </c>
      <c r="AX263">
        <v>8.2799999999999992E-3</v>
      </c>
      <c r="AY263" t="s">
        <v>92</v>
      </c>
    </row>
    <row r="264" spans="44:51" x14ac:dyDescent="0.25">
      <c r="AR264" t="s">
        <v>1029</v>
      </c>
      <c r="AX264">
        <v>2.562E-2</v>
      </c>
      <c r="AY264" t="s">
        <v>92</v>
      </c>
    </row>
    <row r="265" spans="44:51" x14ac:dyDescent="0.25">
      <c r="AR265" t="s">
        <v>1030</v>
      </c>
      <c r="AX265">
        <v>1.16E-3</v>
      </c>
      <c r="AY265" t="s">
        <v>92</v>
      </c>
    </row>
    <row r="267" spans="44:51" x14ac:dyDescent="0.25">
      <c r="AR267" t="s">
        <v>1021</v>
      </c>
      <c r="AS267" t="s">
        <v>248</v>
      </c>
      <c r="AT267" t="s">
        <v>1022</v>
      </c>
      <c r="AU267" t="s">
        <v>250</v>
      </c>
      <c r="AV267" t="s">
        <v>1023</v>
      </c>
      <c r="AW267" t="s">
        <v>250</v>
      </c>
      <c r="AX267" t="s">
        <v>1024</v>
      </c>
      <c r="AY267" t="s">
        <v>250</v>
      </c>
    </row>
    <row r="268" spans="44:51" x14ac:dyDescent="0.25">
      <c r="AR268" t="s">
        <v>1032</v>
      </c>
      <c r="AX268">
        <v>3.4329999999999999E-2</v>
      </c>
      <c r="AY268" t="s">
        <v>1033</v>
      </c>
    </row>
    <row r="270" spans="44:51" x14ac:dyDescent="0.25">
      <c r="AR270" t="s">
        <v>1021</v>
      </c>
      <c r="AS270" t="s">
        <v>248</v>
      </c>
      <c r="AT270" t="s">
        <v>1022</v>
      </c>
      <c r="AU270" t="s">
        <v>250</v>
      </c>
      <c r="AV270" t="s">
        <v>1023</v>
      </c>
      <c r="AW270" t="s">
        <v>250</v>
      </c>
      <c r="AX270" t="s">
        <v>1024</v>
      </c>
      <c r="AY270" t="s">
        <v>250</v>
      </c>
    </row>
    <row r="271" spans="44:51" x14ac:dyDescent="0.25">
      <c r="AR271" t="s">
        <v>1025</v>
      </c>
      <c r="AX271">
        <v>4.7200000000000002E-3</v>
      </c>
      <c r="AY271" t="s">
        <v>92</v>
      </c>
    </row>
    <row r="272" spans="44:51" x14ac:dyDescent="0.25">
      <c r="AR272" t="s">
        <v>1026</v>
      </c>
      <c r="AX272">
        <v>134.41028</v>
      </c>
      <c r="AY272" t="s">
        <v>92</v>
      </c>
    </row>
    <row r="273" spans="44:51" x14ac:dyDescent="0.25">
      <c r="AR273" t="s">
        <v>1027</v>
      </c>
      <c r="AX273">
        <v>7.3673299999999999</v>
      </c>
      <c r="AY273" t="s">
        <v>92</v>
      </c>
    </row>
    <row r="274" spans="44:51" x14ac:dyDescent="0.25">
      <c r="AR274" t="s">
        <v>1028</v>
      </c>
      <c r="AX274">
        <v>16.890640000000001</v>
      </c>
      <c r="AY274" t="s">
        <v>92</v>
      </c>
    </row>
    <row r="275" spans="44:51" x14ac:dyDescent="0.25">
      <c r="AR275" t="s">
        <v>1029</v>
      </c>
      <c r="AX275">
        <v>21.410730000000001</v>
      </c>
      <c r="AY275" t="s">
        <v>92</v>
      </c>
    </row>
    <row r="276" spans="44:51" x14ac:dyDescent="0.25">
      <c r="AR276" t="s">
        <v>1030</v>
      </c>
      <c r="AX276">
        <v>2.1650999999999998</v>
      </c>
      <c r="AY276" t="s">
        <v>92</v>
      </c>
    </row>
    <row r="278" spans="44:51" x14ac:dyDescent="0.25">
      <c r="AR278" t="s">
        <v>1021</v>
      </c>
      <c r="AS278" t="s">
        <v>248</v>
      </c>
      <c r="AT278" t="s">
        <v>1022</v>
      </c>
      <c r="AU278" t="s">
        <v>250</v>
      </c>
      <c r="AV278" t="s">
        <v>1023</v>
      </c>
      <c r="AW278" t="s">
        <v>250</v>
      </c>
      <c r="AX278" t="s">
        <v>1024</v>
      </c>
      <c r="AY278" t="s">
        <v>250</v>
      </c>
    </row>
    <row r="279" spans="44:51" x14ac:dyDescent="0.25">
      <c r="AR279" t="s">
        <v>1032</v>
      </c>
      <c r="AX279">
        <v>12.57949</v>
      </c>
      <c r="AY279" t="s">
        <v>1033</v>
      </c>
    </row>
    <row r="281" spans="44:51" x14ac:dyDescent="0.25">
      <c r="AR281" t="s">
        <v>1021</v>
      </c>
      <c r="AS281" t="s">
        <v>248</v>
      </c>
      <c r="AT281" t="s">
        <v>1022</v>
      </c>
      <c r="AU281" t="s">
        <v>250</v>
      </c>
      <c r="AV281" t="s">
        <v>1023</v>
      </c>
      <c r="AW281" t="s">
        <v>250</v>
      </c>
      <c r="AX281" t="s">
        <v>1024</v>
      </c>
      <c r="AY281" t="s">
        <v>250</v>
      </c>
    </row>
    <row r="282" spans="44:51" x14ac:dyDescent="0.25">
      <c r="AR282" t="s">
        <v>1025</v>
      </c>
      <c r="AX282">
        <v>3.1759999999999997E-2</v>
      </c>
      <c r="AY282" t="s">
        <v>92</v>
      </c>
    </row>
    <row r="283" spans="44:51" x14ac:dyDescent="0.25">
      <c r="AR283" t="s">
        <v>1026</v>
      </c>
      <c r="AX283">
        <v>1016.3491</v>
      </c>
      <c r="AY283" t="s">
        <v>92</v>
      </c>
    </row>
    <row r="284" spans="44:51" x14ac:dyDescent="0.25">
      <c r="AR284" t="s">
        <v>1027</v>
      </c>
      <c r="AX284">
        <v>179.61019999999999</v>
      </c>
      <c r="AY284" t="s">
        <v>92</v>
      </c>
    </row>
    <row r="285" spans="44:51" x14ac:dyDescent="0.25">
      <c r="AR285" t="s">
        <v>1028</v>
      </c>
      <c r="AX285">
        <v>150.41381999999999</v>
      </c>
      <c r="AY285" t="s">
        <v>92</v>
      </c>
    </row>
    <row r="286" spans="44:51" x14ac:dyDescent="0.25">
      <c r="AR286" t="s">
        <v>1029</v>
      </c>
      <c r="AX286">
        <v>38.783180000000002</v>
      </c>
      <c r="AY286" t="s">
        <v>92</v>
      </c>
    </row>
    <row r="287" spans="44:51" x14ac:dyDescent="0.25">
      <c r="AR287" t="s">
        <v>1030</v>
      </c>
      <c r="AX287">
        <v>19.15691</v>
      </c>
      <c r="AY287" t="s">
        <v>92</v>
      </c>
    </row>
    <row r="289" spans="44:51" x14ac:dyDescent="0.25">
      <c r="AR289" t="s">
        <v>1021</v>
      </c>
      <c r="AS289" t="s">
        <v>248</v>
      </c>
      <c r="AT289" t="s">
        <v>1022</v>
      </c>
      <c r="AU289" t="s">
        <v>250</v>
      </c>
      <c r="AV289" t="s">
        <v>1023</v>
      </c>
      <c r="AW289" t="s">
        <v>250</v>
      </c>
      <c r="AX289" t="s">
        <v>1024</v>
      </c>
      <c r="AY289" t="s">
        <v>250</v>
      </c>
    </row>
    <row r="290" spans="44:51" x14ac:dyDescent="0.25">
      <c r="AR290" t="s">
        <v>1032</v>
      </c>
      <c r="AX290">
        <v>85.339960000000005</v>
      </c>
      <c r="AY290" t="s">
        <v>1033</v>
      </c>
    </row>
    <row r="292" spans="44:51" x14ac:dyDescent="0.25">
      <c r="AR292" t="s">
        <v>1021</v>
      </c>
      <c r="AS292" t="s">
        <v>248</v>
      </c>
      <c r="AT292" t="s">
        <v>1022</v>
      </c>
      <c r="AU292" t="s">
        <v>250</v>
      </c>
      <c r="AV292" t="s">
        <v>1023</v>
      </c>
      <c r="AW292" t="s">
        <v>250</v>
      </c>
      <c r="AX292" t="s">
        <v>1024</v>
      </c>
      <c r="AY292" t="s">
        <v>250</v>
      </c>
    </row>
    <row r="293" spans="44:51" x14ac:dyDescent="0.25">
      <c r="AR293" t="s">
        <v>1025</v>
      </c>
      <c r="AX293">
        <v>2.094E-2</v>
      </c>
      <c r="AY293" t="s">
        <v>92</v>
      </c>
    </row>
    <row r="294" spans="44:51" x14ac:dyDescent="0.25">
      <c r="AR294" t="s">
        <v>1026</v>
      </c>
      <c r="AX294">
        <v>664.13652000000002</v>
      </c>
      <c r="AY294" t="s">
        <v>92</v>
      </c>
    </row>
    <row r="295" spans="44:51" x14ac:dyDescent="0.25">
      <c r="AR295" t="s">
        <v>1027</v>
      </c>
      <c r="AX295">
        <v>287.75551999999999</v>
      </c>
      <c r="AY295" t="s">
        <v>92</v>
      </c>
    </row>
    <row r="296" spans="44:51" x14ac:dyDescent="0.25">
      <c r="AR296" t="s">
        <v>1028</v>
      </c>
      <c r="AX296">
        <v>93.080179999999999</v>
      </c>
      <c r="AY296" t="s">
        <v>92</v>
      </c>
    </row>
    <row r="297" spans="44:51" x14ac:dyDescent="0.25">
      <c r="AR297" t="s">
        <v>1029</v>
      </c>
      <c r="AX297">
        <v>31.834209999999999</v>
      </c>
      <c r="AY297" t="s">
        <v>92</v>
      </c>
    </row>
    <row r="298" spans="44:51" x14ac:dyDescent="0.25">
      <c r="AR298" t="s">
        <v>1030</v>
      </c>
      <c r="AX298">
        <v>12.060180000000001</v>
      </c>
      <c r="AY298" t="s">
        <v>92</v>
      </c>
    </row>
    <row r="300" spans="44:51" x14ac:dyDescent="0.25">
      <c r="AR300" t="s">
        <v>1021</v>
      </c>
      <c r="AS300" t="s">
        <v>248</v>
      </c>
      <c r="AT300" t="s">
        <v>1022</v>
      </c>
      <c r="AU300" t="s">
        <v>250</v>
      </c>
      <c r="AV300" t="s">
        <v>1023</v>
      </c>
      <c r="AW300" t="s">
        <v>250</v>
      </c>
      <c r="AX300" t="s">
        <v>1024</v>
      </c>
      <c r="AY300" t="s">
        <v>250</v>
      </c>
    </row>
    <row r="301" spans="44:51" x14ac:dyDescent="0.25">
      <c r="AR301" t="s">
        <v>1032</v>
      </c>
      <c r="AX301">
        <v>54.59151</v>
      </c>
      <c r="AY301" t="s">
        <v>1033</v>
      </c>
    </row>
    <row r="303" spans="44:51" x14ac:dyDescent="0.25">
      <c r="AR303" t="s">
        <v>1021</v>
      </c>
      <c r="AS303" t="s">
        <v>248</v>
      </c>
      <c r="AT303" t="s">
        <v>1022</v>
      </c>
      <c r="AU303" t="s">
        <v>250</v>
      </c>
      <c r="AV303" t="s">
        <v>1023</v>
      </c>
      <c r="AW303" t="s">
        <v>250</v>
      </c>
      <c r="AX303" t="s">
        <v>1024</v>
      </c>
      <c r="AY303" t="s">
        <v>250</v>
      </c>
    </row>
    <row r="304" spans="44:51" x14ac:dyDescent="0.25">
      <c r="AR304" t="s">
        <v>1025</v>
      </c>
      <c r="AX304">
        <v>3.057E-2</v>
      </c>
      <c r="AY304" t="s">
        <v>92</v>
      </c>
    </row>
    <row r="305" spans="44:51" x14ac:dyDescent="0.25">
      <c r="AR305" t="s">
        <v>1026</v>
      </c>
      <c r="AX305">
        <v>984.75604999999996</v>
      </c>
      <c r="AY305" t="s">
        <v>92</v>
      </c>
    </row>
    <row r="306" spans="44:51" x14ac:dyDescent="0.25">
      <c r="AR306" t="s">
        <v>1027</v>
      </c>
      <c r="AX306">
        <v>324.08816999999999</v>
      </c>
      <c r="AY306" t="s">
        <v>92</v>
      </c>
    </row>
    <row r="307" spans="44:51" x14ac:dyDescent="0.25">
      <c r="AR307" t="s">
        <v>1028</v>
      </c>
      <c r="AX307">
        <v>148.27277000000001</v>
      </c>
      <c r="AY307" t="s">
        <v>92</v>
      </c>
    </row>
    <row r="308" spans="44:51" x14ac:dyDescent="0.25">
      <c r="AR308" t="s">
        <v>1029</v>
      </c>
      <c r="AX308">
        <v>40.607550000000003</v>
      </c>
      <c r="AY308" t="s">
        <v>92</v>
      </c>
    </row>
    <row r="309" spans="44:51" x14ac:dyDescent="0.25">
      <c r="AR309" t="s">
        <v>1030</v>
      </c>
      <c r="AX309">
        <v>19.159659999999999</v>
      </c>
      <c r="AY309" t="s">
        <v>92</v>
      </c>
    </row>
    <row r="311" spans="44:51" x14ac:dyDescent="0.25">
      <c r="AR311" t="s">
        <v>1021</v>
      </c>
      <c r="AS311" t="s">
        <v>248</v>
      </c>
      <c r="AT311" t="s">
        <v>1022</v>
      </c>
      <c r="AU311" t="s">
        <v>250</v>
      </c>
      <c r="AV311" t="s">
        <v>1023</v>
      </c>
      <c r="AW311" t="s">
        <v>250</v>
      </c>
      <c r="AX311" t="s">
        <v>1024</v>
      </c>
      <c r="AY311" t="s">
        <v>250</v>
      </c>
    </row>
    <row r="312" spans="44:51" x14ac:dyDescent="0.25">
      <c r="AR312" t="s">
        <v>1032</v>
      </c>
      <c r="AX312">
        <v>81.913939999999997</v>
      </c>
      <c r="AY312" t="s">
        <v>1033</v>
      </c>
    </row>
    <row r="314" spans="44:51" x14ac:dyDescent="0.25">
      <c r="AR314" t="s">
        <v>1021</v>
      </c>
      <c r="AS314" t="s">
        <v>248</v>
      </c>
      <c r="AT314" t="s">
        <v>1022</v>
      </c>
      <c r="AU314" t="s">
        <v>250</v>
      </c>
      <c r="AV314" t="s">
        <v>1023</v>
      </c>
      <c r="AW314" t="s">
        <v>250</v>
      </c>
      <c r="AX314" t="s">
        <v>1024</v>
      </c>
      <c r="AY314" t="s">
        <v>250</v>
      </c>
    </row>
    <row r="315" spans="44:51" x14ac:dyDescent="0.25">
      <c r="AR315" t="s">
        <v>1025</v>
      </c>
      <c r="AX315">
        <v>6.2509999999999996E-2</v>
      </c>
      <c r="AY315" t="s">
        <v>92</v>
      </c>
    </row>
    <row r="316" spans="44:51" x14ac:dyDescent="0.25">
      <c r="AR316" t="s">
        <v>1026</v>
      </c>
      <c r="AX316">
        <v>1707.2090499999999</v>
      </c>
      <c r="AY316" t="s">
        <v>92</v>
      </c>
    </row>
    <row r="317" spans="44:51" x14ac:dyDescent="0.25">
      <c r="AR317" t="s">
        <v>1027</v>
      </c>
      <c r="AX317">
        <v>394.60599000000002</v>
      </c>
      <c r="AY317" t="s">
        <v>92</v>
      </c>
    </row>
    <row r="318" spans="44:51" x14ac:dyDescent="0.25">
      <c r="AR318" t="s">
        <v>1028</v>
      </c>
      <c r="AX318">
        <v>235.38009</v>
      </c>
      <c r="AY318" t="s">
        <v>92</v>
      </c>
    </row>
    <row r="319" spans="44:51" x14ac:dyDescent="0.25">
      <c r="AR319" t="s">
        <v>1029</v>
      </c>
      <c r="AX319">
        <v>61.483710000000002</v>
      </c>
      <c r="AY319" t="s">
        <v>92</v>
      </c>
    </row>
    <row r="320" spans="44:51" x14ac:dyDescent="0.25">
      <c r="AR320" t="s">
        <v>1030</v>
      </c>
      <c r="AX320">
        <v>30.174610000000001</v>
      </c>
      <c r="AY320" t="s">
        <v>92</v>
      </c>
    </row>
    <row r="322" spans="44:51" x14ac:dyDescent="0.25">
      <c r="AR322" t="s">
        <v>1021</v>
      </c>
      <c r="AS322" t="s">
        <v>248</v>
      </c>
      <c r="AT322" t="s">
        <v>1022</v>
      </c>
      <c r="AU322" t="s">
        <v>250</v>
      </c>
      <c r="AV322" t="s">
        <v>1023</v>
      </c>
      <c r="AW322" t="s">
        <v>250</v>
      </c>
      <c r="AX322" t="s">
        <v>1024</v>
      </c>
      <c r="AY322" t="s">
        <v>250</v>
      </c>
    </row>
    <row r="323" spans="44:51" x14ac:dyDescent="0.25">
      <c r="AR323" t="s">
        <v>1032</v>
      </c>
      <c r="AX323">
        <v>130.71156999999999</v>
      </c>
      <c r="AY323" t="s">
        <v>1033</v>
      </c>
    </row>
    <row r="325" spans="44:51" x14ac:dyDescent="0.25">
      <c r="AR325" t="s">
        <v>1021</v>
      </c>
      <c r="AS325" t="s">
        <v>248</v>
      </c>
      <c r="AT325" t="s">
        <v>1022</v>
      </c>
      <c r="AU325" t="s">
        <v>250</v>
      </c>
      <c r="AV325" t="s">
        <v>1023</v>
      </c>
      <c r="AW325" t="s">
        <v>250</v>
      </c>
      <c r="AX325" t="s">
        <v>1024</v>
      </c>
      <c r="AY325" t="s">
        <v>250</v>
      </c>
    </row>
    <row r="326" spans="44:51" x14ac:dyDescent="0.25">
      <c r="AR326" t="s">
        <v>1025</v>
      </c>
      <c r="AX326">
        <v>7.5439999999999993E-2</v>
      </c>
      <c r="AY326" t="s">
        <v>92</v>
      </c>
    </row>
    <row r="327" spans="44:51" x14ac:dyDescent="0.25">
      <c r="AR327" t="s">
        <v>1026</v>
      </c>
      <c r="AX327">
        <v>2154.60617</v>
      </c>
      <c r="AY327" t="s">
        <v>92</v>
      </c>
    </row>
    <row r="328" spans="44:51" x14ac:dyDescent="0.25">
      <c r="AR328" t="s">
        <v>1027</v>
      </c>
      <c r="AX328">
        <v>444.63337999999999</v>
      </c>
      <c r="AY328" t="s">
        <v>92</v>
      </c>
    </row>
    <row r="329" spans="44:51" x14ac:dyDescent="0.25">
      <c r="AR329" t="s">
        <v>1028</v>
      </c>
      <c r="AX329">
        <v>308.88238000000001</v>
      </c>
      <c r="AY329" t="s">
        <v>92</v>
      </c>
    </row>
    <row r="330" spans="44:51" x14ac:dyDescent="0.25">
      <c r="AR330" t="s">
        <v>1029</v>
      </c>
      <c r="AX330">
        <v>71.479770000000002</v>
      </c>
      <c r="AY330" t="s">
        <v>92</v>
      </c>
    </row>
    <row r="331" spans="44:51" x14ac:dyDescent="0.25">
      <c r="AR331" t="s">
        <v>1030</v>
      </c>
      <c r="AX331">
        <v>39.685839999999999</v>
      </c>
      <c r="AY331" t="s">
        <v>92</v>
      </c>
    </row>
    <row r="333" spans="44:51" x14ac:dyDescent="0.25">
      <c r="AR333" t="s">
        <v>1021</v>
      </c>
      <c r="AS333" t="s">
        <v>248</v>
      </c>
      <c r="AT333" t="s">
        <v>1022</v>
      </c>
      <c r="AU333" t="s">
        <v>250</v>
      </c>
      <c r="AV333" t="s">
        <v>1023</v>
      </c>
      <c r="AW333" t="s">
        <v>250</v>
      </c>
      <c r="AX333" t="s">
        <v>1024</v>
      </c>
      <c r="AY333" t="s">
        <v>250</v>
      </c>
    </row>
    <row r="334" spans="44:51" x14ac:dyDescent="0.25">
      <c r="AR334" t="s">
        <v>1032</v>
      </c>
      <c r="AX334">
        <v>171.47923</v>
      </c>
      <c r="AY334" t="s">
        <v>1033</v>
      </c>
    </row>
    <row r="336" spans="44:51" x14ac:dyDescent="0.25">
      <c r="AR336" t="s">
        <v>1021</v>
      </c>
      <c r="AS336" t="s">
        <v>248</v>
      </c>
      <c r="AT336" t="s">
        <v>1022</v>
      </c>
      <c r="AU336" t="s">
        <v>250</v>
      </c>
      <c r="AV336" t="s">
        <v>1023</v>
      </c>
      <c r="AW336" t="s">
        <v>250</v>
      </c>
      <c r="AX336" t="s">
        <v>1024</v>
      </c>
      <c r="AY336" t="s">
        <v>250</v>
      </c>
    </row>
    <row r="337" spans="44:51" x14ac:dyDescent="0.25">
      <c r="AR337" t="s">
        <v>1025</v>
      </c>
      <c r="AX337">
        <v>8.541E-2</v>
      </c>
      <c r="AY337" t="s">
        <v>92</v>
      </c>
    </row>
    <row r="338" spans="44:51" x14ac:dyDescent="0.25">
      <c r="AR338" t="s">
        <v>1026</v>
      </c>
      <c r="AX338">
        <v>2609.9160299999999</v>
      </c>
      <c r="AY338" t="s">
        <v>92</v>
      </c>
    </row>
    <row r="339" spans="44:51" x14ac:dyDescent="0.25">
      <c r="AR339" t="s">
        <v>1027</v>
      </c>
      <c r="AX339">
        <v>443.41582</v>
      </c>
      <c r="AY339" t="s">
        <v>92</v>
      </c>
    </row>
    <row r="340" spans="44:51" x14ac:dyDescent="0.25">
      <c r="AR340" t="s">
        <v>1028</v>
      </c>
      <c r="AX340">
        <v>330.90904999999998</v>
      </c>
      <c r="AY340" t="s">
        <v>92</v>
      </c>
    </row>
    <row r="341" spans="44:51" x14ac:dyDescent="0.25">
      <c r="AR341" t="s">
        <v>1029</v>
      </c>
      <c r="AX341">
        <v>88.974909999999994</v>
      </c>
      <c r="AY341" t="s">
        <v>92</v>
      </c>
    </row>
    <row r="342" spans="44:51" x14ac:dyDescent="0.25">
      <c r="AR342" t="s">
        <v>1030</v>
      </c>
      <c r="AX342">
        <v>41.894460000000002</v>
      </c>
      <c r="AY342" t="s">
        <v>92</v>
      </c>
    </row>
    <row r="344" spans="44:51" x14ac:dyDescent="0.25">
      <c r="AR344" t="s">
        <v>1021</v>
      </c>
      <c r="AS344" t="s">
        <v>248</v>
      </c>
      <c r="AT344" t="s">
        <v>1022</v>
      </c>
      <c r="AU344" t="s">
        <v>250</v>
      </c>
      <c r="AV344" t="s">
        <v>1023</v>
      </c>
      <c r="AW344" t="s">
        <v>250</v>
      </c>
      <c r="AX344" t="s">
        <v>1024</v>
      </c>
      <c r="AY344" t="s">
        <v>250</v>
      </c>
    </row>
    <row r="345" spans="44:51" x14ac:dyDescent="0.25">
      <c r="AR345" t="s">
        <v>1032</v>
      </c>
      <c r="AX345">
        <v>208.61689000000001</v>
      </c>
      <c r="AY345" t="s">
        <v>1033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4DA89-6F5A-4AB4-BB97-2013132B6474}">
  <dimension ref="A1:AC383"/>
  <sheetViews>
    <sheetView topLeftCell="A88" zoomScale="85" zoomScaleNormal="85" workbookViewId="0">
      <selection activeCell="N23" sqref="N23"/>
    </sheetView>
  </sheetViews>
  <sheetFormatPr defaultRowHeight="15" x14ac:dyDescent="0.25"/>
  <cols>
    <col min="21" max="21" width="8.7109375" style="163"/>
  </cols>
  <sheetData>
    <row r="1" spans="1:29" x14ac:dyDescent="0.25">
      <c r="A1" s="165" t="s">
        <v>1021</v>
      </c>
      <c r="B1" s="166" t="s">
        <v>248</v>
      </c>
      <c r="C1" s="166" t="s">
        <v>1022</v>
      </c>
      <c r="D1" s="166" t="s">
        <v>250</v>
      </c>
      <c r="E1" s="166" t="s">
        <v>1023</v>
      </c>
      <c r="F1" s="166" t="s">
        <v>250</v>
      </c>
      <c r="G1" s="166" t="s">
        <v>1024</v>
      </c>
      <c r="H1" s="167" t="s">
        <v>250</v>
      </c>
      <c r="U1" s="163">
        <v>1</v>
      </c>
      <c r="V1" s="165" t="s">
        <v>1021</v>
      </c>
      <c r="W1" s="166" t="s">
        <v>248</v>
      </c>
      <c r="X1" s="166" t="s">
        <v>1022</v>
      </c>
      <c r="Y1" s="166" t="s">
        <v>250</v>
      </c>
      <c r="Z1" s="166" t="s">
        <v>1023</v>
      </c>
      <c r="AA1" s="166" t="s">
        <v>250</v>
      </c>
      <c r="AB1" s="166" t="s">
        <v>1024</v>
      </c>
      <c r="AC1" s="167" t="s">
        <v>250</v>
      </c>
    </row>
    <row r="2" spans="1:29" x14ac:dyDescent="0.25">
      <c r="A2" s="168" t="s">
        <v>1028</v>
      </c>
      <c r="B2" s="169"/>
      <c r="C2" s="169"/>
      <c r="D2" s="169"/>
      <c r="E2" s="169"/>
      <c r="F2" s="169"/>
      <c r="G2" s="169">
        <v>1.2699999999999999E-2</v>
      </c>
      <c r="H2" s="170" t="s">
        <v>92</v>
      </c>
      <c r="V2" s="168" t="s">
        <v>1028</v>
      </c>
      <c r="W2" s="169"/>
      <c r="X2" s="169"/>
      <c r="Y2" s="169"/>
      <c r="Z2" s="169"/>
      <c r="AA2" s="169"/>
      <c r="AB2" s="169">
        <v>1.2699999999999999E-2</v>
      </c>
      <c r="AC2" s="170" t="s">
        <v>92</v>
      </c>
    </row>
    <row r="3" spans="1:29" x14ac:dyDescent="0.25">
      <c r="A3" s="168" t="s">
        <v>1030</v>
      </c>
      <c r="B3" s="169"/>
      <c r="C3" s="169"/>
      <c r="D3" s="169"/>
      <c r="E3" s="169"/>
      <c r="F3" s="169"/>
      <c r="G3" s="169">
        <v>7.5000000000000002E-4</v>
      </c>
      <c r="H3" s="170" t="s">
        <v>92</v>
      </c>
      <c r="V3" s="168" t="s">
        <v>1030</v>
      </c>
      <c r="W3" s="169"/>
      <c r="X3" s="169"/>
      <c r="Y3" s="169"/>
      <c r="Z3" s="169"/>
      <c r="AA3" s="169"/>
      <c r="AB3" s="169">
        <v>7.5000000000000002E-4</v>
      </c>
      <c r="AC3" s="170" t="s">
        <v>92</v>
      </c>
    </row>
    <row r="4" spans="1:29" x14ac:dyDescent="0.25">
      <c r="A4" s="168" t="s">
        <v>1025</v>
      </c>
      <c r="B4" s="169"/>
      <c r="C4" s="169"/>
      <c r="D4" s="169"/>
      <c r="E4" s="169"/>
      <c r="F4" s="169"/>
      <c r="G4" s="171">
        <v>6.9956700000000002E-6</v>
      </c>
      <c r="H4" s="170" t="s">
        <v>92</v>
      </c>
      <c r="V4" s="168" t="s">
        <v>1025</v>
      </c>
      <c r="W4" s="169"/>
      <c r="X4" s="169"/>
      <c r="Y4" s="169"/>
      <c r="Z4" s="169"/>
      <c r="AA4" s="169"/>
      <c r="AB4" s="171">
        <v>6.9956700000000002E-6</v>
      </c>
      <c r="AC4" s="170" t="s">
        <v>92</v>
      </c>
    </row>
    <row r="5" spans="1:29" x14ac:dyDescent="0.25">
      <c r="A5" s="168" t="s">
        <v>1026</v>
      </c>
      <c r="B5" s="169"/>
      <c r="C5" s="169"/>
      <c r="D5" s="169"/>
      <c r="E5" s="169"/>
      <c r="F5" s="169"/>
      <c r="G5" s="169">
        <v>0.39219999999999999</v>
      </c>
      <c r="H5" s="170" t="s">
        <v>92</v>
      </c>
      <c r="V5" s="168" t="s">
        <v>1026</v>
      </c>
      <c r="W5" s="169"/>
      <c r="X5" s="169"/>
      <c r="Y5" s="169"/>
      <c r="Z5" s="169"/>
      <c r="AA5" s="169"/>
      <c r="AB5" s="169">
        <v>0.39219999999999999</v>
      </c>
      <c r="AC5" s="170" t="s">
        <v>92</v>
      </c>
    </row>
    <row r="6" spans="1:29" x14ac:dyDescent="0.25">
      <c r="A6" s="168" t="s">
        <v>1027</v>
      </c>
      <c r="B6" s="169"/>
      <c r="C6" s="169"/>
      <c r="D6" s="169"/>
      <c r="E6" s="169"/>
      <c r="F6" s="169"/>
      <c r="G6" s="169">
        <v>4.7099999999999998E-3</v>
      </c>
      <c r="H6" s="170" t="s">
        <v>92</v>
      </c>
      <c r="V6" s="168" t="s">
        <v>1027</v>
      </c>
      <c r="W6" s="169"/>
      <c r="X6" s="169"/>
      <c r="Y6" s="169"/>
      <c r="Z6" s="169"/>
      <c r="AA6" s="169"/>
      <c r="AB6" s="169">
        <v>4.7099999999999998E-3</v>
      </c>
      <c r="AC6" s="170" t="s">
        <v>92</v>
      </c>
    </row>
    <row r="7" spans="1:29" x14ac:dyDescent="0.25">
      <c r="A7" s="168" t="s">
        <v>1029</v>
      </c>
      <c r="B7" s="169"/>
      <c r="C7" s="169"/>
      <c r="D7" s="169"/>
      <c r="E7" s="169"/>
      <c r="F7" s="169"/>
      <c r="G7" s="169">
        <v>2.24E-2</v>
      </c>
      <c r="H7" s="170" t="s">
        <v>92</v>
      </c>
      <c r="V7" s="168" t="s">
        <v>1029</v>
      </c>
      <c r="W7" s="169"/>
      <c r="X7" s="169"/>
      <c r="Y7" s="169"/>
      <c r="Z7" s="169"/>
      <c r="AA7" s="169"/>
      <c r="AB7" s="169">
        <v>2.24E-2</v>
      </c>
      <c r="AC7" s="170" t="s">
        <v>92</v>
      </c>
    </row>
    <row r="8" spans="1:29" x14ac:dyDescent="0.25">
      <c r="A8" s="168"/>
      <c r="B8" s="169"/>
      <c r="C8" s="169"/>
      <c r="D8" s="169"/>
      <c r="E8" s="169"/>
      <c r="F8" s="169"/>
      <c r="G8" s="169"/>
      <c r="H8" s="170"/>
      <c r="V8" s="168"/>
      <c r="W8" s="169"/>
      <c r="X8" s="169"/>
      <c r="Y8" s="169"/>
      <c r="Z8" s="169"/>
      <c r="AA8" s="169"/>
      <c r="AB8" s="169"/>
      <c r="AC8" s="170"/>
    </row>
    <row r="9" spans="1:29" x14ac:dyDescent="0.25">
      <c r="A9" s="168"/>
      <c r="B9" s="169"/>
      <c r="C9" s="169"/>
      <c r="D9" s="169"/>
      <c r="E9" s="169"/>
      <c r="F9" s="169"/>
      <c r="G9" s="169"/>
      <c r="H9" s="170"/>
      <c r="V9" s="168"/>
      <c r="W9" s="169"/>
      <c r="X9" s="169"/>
      <c r="Y9" s="169"/>
      <c r="Z9" s="169"/>
      <c r="AA9" s="169"/>
      <c r="AB9" s="169"/>
      <c r="AC9" s="170"/>
    </row>
    <row r="10" spans="1:29" x14ac:dyDescent="0.25">
      <c r="A10" s="168" t="s">
        <v>1021</v>
      </c>
      <c r="B10" s="169" t="s">
        <v>248</v>
      </c>
      <c r="C10" s="169" t="s">
        <v>1022</v>
      </c>
      <c r="D10" s="169" t="s">
        <v>250</v>
      </c>
      <c r="E10" s="169" t="s">
        <v>1023</v>
      </c>
      <c r="F10" s="169" t="s">
        <v>250</v>
      </c>
      <c r="G10" s="169" t="s">
        <v>1024</v>
      </c>
      <c r="H10" s="170" t="s">
        <v>250</v>
      </c>
      <c r="V10" s="168" t="s">
        <v>1021</v>
      </c>
      <c r="W10" s="169" t="s">
        <v>248</v>
      </c>
      <c r="X10" s="169" t="s">
        <v>1022</v>
      </c>
      <c r="Y10" s="169" t="s">
        <v>250</v>
      </c>
      <c r="Z10" s="169" t="s">
        <v>1023</v>
      </c>
      <c r="AA10" s="169" t="s">
        <v>250</v>
      </c>
      <c r="AB10" s="169" t="s">
        <v>1024</v>
      </c>
      <c r="AC10" s="170" t="s">
        <v>250</v>
      </c>
    </row>
    <row r="11" spans="1:29" ht="15.75" thickBot="1" x14ac:dyDescent="0.3">
      <c r="A11" s="172" t="s">
        <v>1032</v>
      </c>
      <c r="B11" s="173"/>
      <c r="C11" s="173"/>
      <c r="D11" s="173"/>
      <c r="E11" s="173"/>
      <c r="F11" s="173"/>
      <c r="G11" s="173">
        <v>3.8830000000000003E-2</v>
      </c>
      <c r="H11" s="174" t="s">
        <v>1033</v>
      </c>
      <c r="V11" s="172" t="s">
        <v>1032</v>
      </c>
      <c r="W11" s="173"/>
      <c r="X11" s="173"/>
      <c r="Y11" s="173"/>
      <c r="Z11" s="173"/>
      <c r="AA11" s="173"/>
      <c r="AB11" s="173">
        <v>3.8830000000000003E-2</v>
      </c>
      <c r="AC11" s="174" t="s">
        <v>1033</v>
      </c>
    </row>
    <row r="12" spans="1:29" ht="15.75" thickBot="1" x14ac:dyDescent="0.3"/>
    <row r="13" spans="1:29" x14ac:dyDescent="0.25">
      <c r="A13" s="165" t="s">
        <v>1021</v>
      </c>
      <c r="B13" s="166" t="s">
        <v>248</v>
      </c>
      <c r="C13" s="166" t="s">
        <v>1022</v>
      </c>
      <c r="D13" s="166" t="s">
        <v>250</v>
      </c>
      <c r="E13" s="166" t="s">
        <v>1023</v>
      </c>
      <c r="F13" s="166" t="s">
        <v>250</v>
      </c>
      <c r="G13" s="166" t="s">
        <v>1024</v>
      </c>
      <c r="H13" s="167" t="s">
        <v>250</v>
      </c>
      <c r="L13" t="s">
        <v>1346</v>
      </c>
      <c r="U13" s="163">
        <v>2</v>
      </c>
      <c r="V13" s="165" t="s">
        <v>1021</v>
      </c>
      <c r="W13" s="166" t="s">
        <v>248</v>
      </c>
      <c r="X13" s="166" t="s">
        <v>1022</v>
      </c>
      <c r="Y13" s="166" t="s">
        <v>250</v>
      </c>
      <c r="Z13" s="166" t="s">
        <v>1023</v>
      </c>
      <c r="AA13" s="166" t="s">
        <v>250</v>
      </c>
      <c r="AB13" s="166" t="s">
        <v>1024</v>
      </c>
      <c r="AC13" s="167" t="s">
        <v>250</v>
      </c>
    </row>
    <row r="14" spans="1:29" x14ac:dyDescent="0.25">
      <c r="A14" s="168" t="s">
        <v>1028</v>
      </c>
      <c r="B14" s="169"/>
      <c r="C14" s="169"/>
      <c r="D14" s="169"/>
      <c r="E14" s="169"/>
      <c r="F14" s="169"/>
      <c r="G14" s="169">
        <v>20.268149999999999</v>
      </c>
      <c r="H14" s="170" t="s">
        <v>92</v>
      </c>
      <c r="V14" s="168" t="s">
        <v>1028</v>
      </c>
      <c r="W14" s="169"/>
      <c r="X14" s="169"/>
      <c r="Y14" s="169"/>
      <c r="Z14" s="169"/>
      <c r="AA14" s="169"/>
      <c r="AB14" s="169">
        <f>G14+11*(G123-G110)</f>
        <v>3.7491199999999978</v>
      </c>
      <c r="AC14" s="170" t="s">
        <v>92</v>
      </c>
    </row>
    <row r="15" spans="1:29" x14ac:dyDescent="0.25">
      <c r="A15" s="168" t="s">
        <v>1030</v>
      </c>
      <c r="B15" s="169"/>
      <c r="C15" s="169"/>
      <c r="D15" s="169"/>
      <c r="E15" s="169"/>
      <c r="F15" s="169"/>
      <c r="G15" s="169">
        <v>1.26756</v>
      </c>
      <c r="H15" s="170" t="s">
        <v>92</v>
      </c>
      <c r="V15" s="168" t="s">
        <v>1030</v>
      </c>
      <c r="W15" s="169"/>
      <c r="X15" s="169"/>
      <c r="Y15" s="169"/>
      <c r="Z15" s="169"/>
      <c r="AA15" s="169"/>
      <c r="AB15" s="169">
        <f t="shared" ref="AB15:AB18" si="0">G15+11*(G124-G111)</f>
        <v>1.06593</v>
      </c>
      <c r="AC15" s="170" t="s">
        <v>92</v>
      </c>
    </row>
    <row r="16" spans="1:29" x14ac:dyDescent="0.25">
      <c r="A16" s="168" t="s">
        <v>1025</v>
      </c>
      <c r="B16" s="169"/>
      <c r="C16" s="169"/>
      <c r="D16" s="169"/>
      <c r="E16" s="169"/>
      <c r="F16" s="169"/>
      <c r="G16" s="169">
        <v>2.7100000000000002E-3</v>
      </c>
      <c r="H16" s="170" t="s">
        <v>92</v>
      </c>
      <c r="V16" s="168" t="s">
        <v>1025</v>
      </c>
      <c r="W16" s="169"/>
      <c r="X16" s="169"/>
      <c r="Y16" s="169"/>
      <c r="Z16" s="169"/>
      <c r="AA16" s="169"/>
      <c r="AB16" s="169">
        <f t="shared" si="0"/>
        <v>2.3589625000000002E-3</v>
      </c>
      <c r="AC16" s="170" t="s">
        <v>92</v>
      </c>
    </row>
    <row r="17" spans="1:29" x14ac:dyDescent="0.25">
      <c r="A17" s="168" t="s">
        <v>1026</v>
      </c>
      <c r="B17" s="169"/>
      <c r="C17" s="169"/>
      <c r="D17" s="169"/>
      <c r="E17" s="169"/>
      <c r="F17" s="169"/>
      <c r="G17" s="169">
        <v>120.70842</v>
      </c>
      <c r="H17" s="170" t="s">
        <v>92</v>
      </c>
      <c r="V17" s="168" t="s">
        <v>1026</v>
      </c>
      <c r="W17" s="169"/>
      <c r="X17" s="169"/>
      <c r="Y17" s="169"/>
      <c r="Z17" s="169"/>
      <c r="AA17" s="169"/>
      <c r="AB17" s="169">
        <f t="shared" si="0"/>
        <v>137.97886</v>
      </c>
      <c r="AC17" s="170" t="s">
        <v>92</v>
      </c>
    </row>
    <row r="18" spans="1:29" x14ac:dyDescent="0.25">
      <c r="A18" s="168" t="s">
        <v>1027</v>
      </c>
      <c r="B18" s="169"/>
      <c r="C18" s="169"/>
      <c r="D18" s="169"/>
      <c r="E18" s="169"/>
      <c r="F18" s="169"/>
      <c r="G18" s="169">
        <v>7.5991400000000002</v>
      </c>
      <c r="H18" s="170" t="s">
        <v>92</v>
      </c>
      <c r="V18" s="168" t="s">
        <v>1027</v>
      </c>
      <c r="W18" s="169"/>
      <c r="X18" s="169"/>
      <c r="Y18" s="169"/>
      <c r="Z18" s="169"/>
      <c r="AA18" s="169"/>
      <c r="AB18" s="169">
        <f t="shared" si="0"/>
        <v>8.2496799999999997</v>
      </c>
      <c r="AC18" s="170" t="s">
        <v>92</v>
      </c>
    </row>
    <row r="19" spans="1:29" x14ac:dyDescent="0.25">
      <c r="A19" s="168" t="s">
        <v>1029</v>
      </c>
      <c r="B19" s="169"/>
      <c r="C19" s="169"/>
      <c r="D19" s="169"/>
      <c r="E19" s="169"/>
      <c r="F19" s="169"/>
      <c r="G19" s="169">
        <v>21.671309999999998</v>
      </c>
      <c r="H19" s="170" t="s">
        <v>92</v>
      </c>
      <c r="V19" s="168" t="s">
        <v>1029</v>
      </c>
      <c r="W19" s="169"/>
      <c r="X19" s="169"/>
      <c r="Y19" s="169"/>
      <c r="Z19" s="169"/>
      <c r="AA19" s="169"/>
      <c r="AB19" s="169">
        <f>G19+11*(G128-G115)</f>
        <v>20.848839999999999</v>
      </c>
      <c r="AC19" s="170" t="s">
        <v>92</v>
      </c>
    </row>
    <row r="20" spans="1:29" x14ac:dyDescent="0.25">
      <c r="A20" s="168"/>
      <c r="B20" s="169"/>
      <c r="C20" s="169"/>
      <c r="D20" s="169"/>
      <c r="E20" s="169"/>
      <c r="F20" s="169"/>
      <c r="G20" s="169"/>
      <c r="H20" s="170"/>
      <c r="V20" s="168"/>
      <c r="W20" s="169"/>
      <c r="X20" s="169"/>
      <c r="Y20" s="169"/>
      <c r="Z20" s="169"/>
      <c r="AA20" s="169"/>
      <c r="AB20" s="169"/>
      <c r="AC20" s="170"/>
    </row>
    <row r="21" spans="1:29" x14ac:dyDescent="0.25">
      <c r="A21" s="168"/>
      <c r="B21" s="169"/>
      <c r="C21" s="169"/>
      <c r="D21" s="169"/>
      <c r="E21" s="169"/>
      <c r="F21" s="169"/>
      <c r="G21" s="169"/>
      <c r="H21" s="170"/>
      <c r="V21" s="168"/>
      <c r="W21" s="169"/>
      <c r="X21" s="169"/>
      <c r="Y21" s="169"/>
      <c r="Z21" s="169"/>
      <c r="AA21" s="169"/>
      <c r="AB21" s="169"/>
      <c r="AC21" s="170"/>
    </row>
    <row r="22" spans="1:29" x14ac:dyDescent="0.25">
      <c r="A22" s="168"/>
      <c r="B22" s="169"/>
      <c r="C22" s="169"/>
      <c r="D22" s="169"/>
      <c r="E22" s="169"/>
      <c r="F22" s="169"/>
      <c r="G22" s="169"/>
      <c r="H22" s="170"/>
      <c r="V22" s="168"/>
      <c r="W22" s="169"/>
      <c r="X22" s="169"/>
      <c r="Y22" s="169"/>
      <c r="Z22" s="169"/>
      <c r="AA22" s="169"/>
      <c r="AB22" s="169"/>
      <c r="AC22" s="170"/>
    </row>
    <row r="23" spans="1:29" x14ac:dyDescent="0.25">
      <c r="A23" s="168" t="s">
        <v>1021</v>
      </c>
      <c r="B23" s="169" t="s">
        <v>248</v>
      </c>
      <c r="C23" s="169" t="s">
        <v>1022</v>
      </c>
      <c r="D23" s="169" t="s">
        <v>250</v>
      </c>
      <c r="E23" s="169" t="s">
        <v>1023</v>
      </c>
      <c r="F23" s="169" t="s">
        <v>250</v>
      </c>
      <c r="G23" s="169" t="s">
        <v>1024</v>
      </c>
      <c r="H23" s="170" t="s">
        <v>250</v>
      </c>
      <c r="V23" s="168" t="s">
        <v>1021</v>
      </c>
      <c r="W23" s="169" t="s">
        <v>248</v>
      </c>
      <c r="X23" s="169" t="s">
        <v>1022</v>
      </c>
      <c r="Y23" s="169" t="s">
        <v>250</v>
      </c>
      <c r="Z23" s="169" t="s">
        <v>1023</v>
      </c>
      <c r="AA23" s="169" t="s">
        <v>250</v>
      </c>
      <c r="AB23" s="169" t="s">
        <v>1024</v>
      </c>
      <c r="AC23" s="170" t="s">
        <v>250</v>
      </c>
    </row>
    <row r="24" spans="1:29" ht="15.75" thickBot="1" x14ac:dyDescent="0.3">
      <c r="A24" s="172" t="s">
        <v>1032</v>
      </c>
      <c r="B24" s="173"/>
      <c r="C24" s="173"/>
      <c r="D24" s="173"/>
      <c r="E24" s="173"/>
      <c r="F24" s="173"/>
      <c r="G24" s="173">
        <v>13.38472</v>
      </c>
      <c r="H24" s="174" t="s">
        <v>1033</v>
      </c>
      <c r="V24" s="172" t="s">
        <v>1032</v>
      </c>
      <c r="W24" s="173"/>
      <c r="X24" s="173"/>
      <c r="Y24" s="173"/>
      <c r="Z24" s="173"/>
      <c r="AA24" s="173"/>
      <c r="AB24" s="173">
        <f>G24+11*(G131-G107)</f>
        <v>17.826740000000001</v>
      </c>
      <c r="AC24" s="174" t="s">
        <v>1033</v>
      </c>
    </row>
    <row r="26" spans="1:29" ht="15.75" thickBot="1" x14ac:dyDescent="0.3"/>
    <row r="27" spans="1:29" x14ac:dyDescent="0.25">
      <c r="A27" s="165" t="s">
        <v>1021</v>
      </c>
      <c r="B27" s="166" t="s">
        <v>248</v>
      </c>
      <c r="C27" s="166" t="s">
        <v>1022</v>
      </c>
      <c r="D27" s="166" t="s">
        <v>250</v>
      </c>
      <c r="E27" s="166" t="s">
        <v>1023</v>
      </c>
      <c r="F27" s="166" t="s">
        <v>250</v>
      </c>
      <c r="G27" s="166" t="s">
        <v>1024</v>
      </c>
      <c r="H27" s="167" t="s">
        <v>250</v>
      </c>
      <c r="L27" t="s">
        <v>1347</v>
      </c>
      <c r="U27" s="163">
        <v>3</v>
      </c>
      <c r="V27" s="165" t="s">
        <v>1021</v>
      </c>
      <c r="W27" s="166" t="s">
        <v>248</v>
      </c>
      <c r="X27" s="166" t="s">
        <v>1022</v>
      </c>
      <c r="Y27" s="166" t="s">
        <v>250</v>
      </c>
      <c r="Z27" s="166" t="s">
        <v>1023</v>
      </c>
      <c r="AA27" s="166" t="s">
        <v>250</v>
      </c>
      <c r="AB27" s="166" t="s">
        <v>1024</v>
      </c>
      <c r="AC27" s="167" t="s">
        <v>250</v>
      </c>
    </row>
    <row r="28" spans="1:29" x14ac:dyDescent="0.25">
      <c r="A28" s="168" t="s">
        <v>1032</v>
      </c>
      <c r="B28" s="169"/>
      <c r="C28" s="169"/>
      <c r="D28" s="169"/>
      <c r="E28" s="169"/>
      <c r="F28" s="169"/>
      <c r="G28" s="169">
        <v>92.092029999999994</v>
      </c>
      <c r="H28" s="170" t="s">
        <v>1033</v>
      </c>
      <c r="L28" t="s">
        <v>1348</v>
      </c>
      <c r="V28" s="168" t="s">
        <v>1032</v>
      </c>
      <c r="W28" s="169"/>
      <c r="X28" s="169"/>
      <c r="Y28" s="169"/>
      <c r="Z28" s="169"/>
      <c r="AA28" s="169"/>
      <c r="AB28" s="169">
        <f>G28+92.32152*(G160-G139)+1.06558*(AB11-G11)</f>
        <v>131.0000113888</v>
      </c>
      <c r="AC28" s="170" t="s">
        <v>1033</v>
      </c>
    </row>
    <row r="29" spans="1:29" x14ac:dyDescent="0.25">
      <c r="A29" s="168"/>
      <c r="B29" s="169"/>
      <c r="C29" s="169"/>
      <c r="D29" s="169"/>
      <c r="E29" s="169"/>
      <c r="F29" s="169"/>
      <c r="G29" s="169"/>
      <c r="H29" s="170"/>
      <c r="V29" s="168"/>
      <c r="W29" s="169"/>
      <c r="X29" s="169"/>
      <c r="Y29" s="169"/>
      <c r="Z29" s="169"/>
      <c r="AA29" s="169"/>
      <c r="AB29" s="169"/>
      <c r="AC29" s="170"/>
    </row>
    <row r="30" spans="1:29" x14ac:dyDescent="0.25">
      <c r="A30" s="168"/>
      <c r="B30" s="169"/>
      <c r="C30" s="169"/>
      <c r="D30" s="169"/>
      <c r="E30" s="169"/>
      <c r="F30" s="169"/>
      <c r="G30" s="169"/>
      <c r="H30" s="170"/>
      <c r="V30" s="168"/>
      <c r="W30" s="169"/>
      <c r="X30" s="169"/>
      <c r="Y30" s="169"/>
      <c r="Z30" s="169"/>
      <c r="AA30" s="169"/>
      <c r="AB30" s="169"/>
      <c r="AC30" s="170"/>
    </row>
    <row r="31" spans="1:29" x14ac:dyDescent="0.25">
      <c r="A31" s="168" t="s">
        <v>1021</v>
      </c>
      <c r="B31" s="169" t="s">
        <v>248</v>
      </c>
      <c r="C31" s="169" t="s">
        <v>1022</v>
      </c>
      <c r="D31" s="169" t="s">
        <v>250</v>
      </c>
      <c r="E31" s="169" t="s">
        <v>1023</v>
      </c>
      <c r="F31" s="169" t="s">
        <v>250</v>
      </c>
      <c r="G31" s="169" t="s">
        <v>1024</v>
      </c>
      <c r="H31" s="170" t="s">
        <v>250</v>
      </c>
      <c r="V31" s="168" t="s">
        <v>1021</v>
      </c>
      <c r="W31" s="169" t="s">
        <v>248</v>
      </c>
      <c r="X31" s="169" t="s">
        <v>1022</v>
      </c>
      <c r="Y31" s="169" t="s">
        <v>250</v>
      </c>
      <c r="Z31" s="169" t="s">
        <v>1023</v>
      </c>
      <c r="AA31" s="169" t="s">
        <v>250</v>
      </c>
      <c r="AB31" s="169" t="s">
        <v>1024</v>
      </c>
      <c r="AC31" s="170" t="s">
        <v>250</v>
      </c>
    </row>
    <row r="32" spans="1:29" x14ac:dyDescent="0.25">
      <c r="A32" s="168" t="s">
        <v>1028</v>
      </c>
      <c r="B32" s="169"/>
      <c r="C32" s="169"/>
      <c r="D32" s="169"/>
      <c r="E32" s="169"/>
      <c r="F32" s="169"/>
      <c r="G32" s="169">
        <v>176.44851</v>
      </c>
      <c r="H32" s="170" t="s">
        <v>92</v>
      </c>
      <c r="V32" s="168" t="s">
        <v>1028</v>
      </c>
      <c r="W32" s="169"/>
      <c r="X32" s="169"/>
      <c r="Y32" s="169"/>
      <c r="Z32" s="169"/>
      <c r="AA32" s="169"/>
      <c r="AB32" s="169">
        <f>G32+92.32152*(G152-G142)+1.06558*(AB14-G14)</f>
        <v>37.464597162199986</v>
      </c>
      <c r="AC32" s="170" t="s">
        <v>92</v>
      </c>
    </row>
    <row r="33" spans="1:29" x14ac:dyDescent="0.25">
      <c r="A33" s="168" t="s">
        <v>1030</v>
      </c>
      <c r="B33" s="169"/>
      <c r="C33" s="169"/>
      <c r="D33" s="169"/>
      <c r="E33" s="169"/>
      <c r="F33" s="169"/>
      <c r="G33" s="169">
        <v>11.09873</v>
      </c>
      <c r="H33" s="170" t="s">
        <v>92</v>
      </c>
      <c r="V33" s="168" t="s">
        <v>1030</v>
      </c>
      <c r="W33" s="169"/>
      <c r="X33" s="169"/>
      <c r="Y33" s="169"/>
      <c r="Z33" s="169"/>
      <c r="AA33" s="169"/>
      <c r="AB33" s="169">
        <f t="shared" ref="AB33:AB36" si="1">G33+92.32152*(G153-G143)+1.06558*(AB15-G15)</f>
        <v>10.2514746926</v>
      </c>
      <c r="AC33" s="170" t="s">
        <v>92</v>
      </c>
    </row>
    <row r="34" spans="1:29" x14ac:dyDescent="0.25">
      <c r="A34" s="168" t="s">
        <v>1025</v>
      </c>
      <c r="B34" s="169"/>
      <c r="C34" s="169"/>
      <c r="D34" s="169"/>
      <c r="E34" s="169"/>
      <c r="F34" s="169"/>
      <c r="G34" s="169">
        <v>8.1499999999999993E-3</v>
      </c>
      <c r="H34" s="170" t="s">
        <v>92</v>
      </c>
      <c r="V34" s="168" t="s">
        <v>1025</v>
      </c>
      <c r="W34" s="169"/>
      <c r="X34" s="169"/>
      <c r="Y34" s="169"/>
      <c r="Z34" s="169"/>
      <c r="AA34" s="169"/>
      <c r="AB34" s="169">
        <f t="shared" si="1"/>
        <v>5.0491884389419995E-3</v>
      </c>
      <c r="AC34" s="170" t="s">
        <v>92</v>
      </c>
    </row>
    <row r="35" spans="1:29" x14ac:dyDescent="0.25">
      <c r="A35" s="168" t="s">
        <v>1026</v>
      </c>
      <c r="B35" s="169"/>
      <c r="C35" s="169"/>
      <c r="D35" s="169"/>
      <c r="E35" s="169"/>
      <c r="F35" s="169"/>
      <c r="G35" s="169">
        <v>1031.7245800000001</v>
      </c>
      <c r="H35" s="170" t="s">
        <v>92</v>
      </c>
      <c r="V35" s="168" t="s">
        <v>1026</v>
      </c>
      <c r="W35" s="169"/>
      <c r="X35" s="169"/>
      <c r="Y35" s="169"/>
      <c r="Z35" s="169"/>
      <c r="AA35" s="169"/>
      <c r="AB35" s="169">
        <f t="shared" si="1"/>
        <v>1193.1096463399999</v>
      </c>
      <c r="AC35" s="170" t="s">
        <v>92</v>
      </c>
    </row>
    <row r="36" spans="1:29" x14ac:dyDescent="0.25">
      <c r="A36" s="168" t="s">
        <v>1027</v>
      </c>
      <c r="B36" s="169"/>
      <c r="C36" s="169"/>
      <c r="D36" s="169"/>
      <c r="E36" s="169"/>
      <c r="F36" s="169"/>
      <c r="G36" s="169">
        <v>197.72832</v>
      </c>
      <c r="H36" s="170" t="s">
        <v>92</v>
      </c>
      <c r="V36" s="168" t="s">
        <v>1027</v>
      </c>
      <c r="W36" s="169"/>
      <c r="X36" s="169"/>
      <c r="Y36" s="169"/>
      <c r="Z36" s="169"/>
      <c r="AA36" s="169"/>
      <c r="AB36" s="169">
        <f t="shared" si="1"/>
        <v>199.5616931852</v>
      </c>
      <c r="AC36" s="170" t="s">
        <v>92</v>
      </c>
    </row>
    <row r="37" spans="1:29" ht="15.75" thickBot="1" x14ac:dyDescent="0.3">
      <c r="A37" s="172" t="s">
        <v>1029</v>
      </c>
      <c r="B37" s="173"/>
      <c r="C37" s="173"/>
      <c r="D37" s="173"/>
      <c r="E37" s="173"/>
      <c r="F37" s="173"/>
      <c r="G37" s="173">
        <v>43.613370000000003</v>
      </c>
      <c r="H37" s="174" t="s">
        <v>92</v>
      </c>
      <c r="V37" s="172" t="s">
        <v>1029</v>
      </c>
      <c r="W37" s="173"/>
      <c r="X37" s="173"/>
      <c r="Y37" s="173"/>
      <c r="Z37" s="173"/>
      <c r="AA37" s="173"/>
      <c r="AB37" s="173">
        <f>G37+92.32152*(G157-G147)+1.06558*(AB19-G19)</f>
        <v>34.5129614158</v>
      </c>
      <c r="AC37" s="174" t="s">
        <v>92</v>
      </c>
    </row>
    <row r="39" spans="1:29" ht="15.75" thickBot="1" x14ac:dyDescent="0.3"/>
    <row r="40" spans="1:29" x14ac:dyDescent="0.25">
      <c r="A40" s="165" t="s">
        <v>1021</v>
      </c>
      <c r="B40" s="166" t="s">
        <v>248</v>
      </c>
      <c r="C40" s="166" t="s">
        <v>1022</v>
      </c>
      <c r="D40" s="166" t="s">
        <v>250</v>
      </c>
      <c r="E40" s="166" t="s">
        <v>1023</v>
      </c>
      <c r="F40" s="166" t="s">
        <v>250</v>
      </c>
      <c r="G40" s="166" t="s">
        <v>1024</v>
      </c>
      <c r="H40" s="167" t="s">
        <v>250</v>
      </c>
      <c r="L40" t="s">
        <v>1349</v>
      </c>
      <c r="U40" s="163">
        <v>3</v>
      </c>
      <c r="V40" s="165" t="s">
        <v>1021</v>
      </c>
      <c r="W40" s="166" t="s">
        <v>248</v>
      </c>
      <c r="X40" s="166" t="s">
        <v>1022</v>
      </c>
      <c r="Y40" s="166" t="s">
        <v>250</v>
      </c>
      <c r="Z40" s="166" t="s">
        <v>1023</v>
      </c>
      <c r="AA40" s="166" t="s">
        <v>250</v>
      </c>
      <c r="AB40" s="166" t="s">
        <v>1024</v>
      </c>
      <c r="AC40" s="167" t="s">
        <v>250</v>
      </c>
    </row>
    <row r="41" spans="1:29" x14ac:dyDescent="0.25">
      <c r="A41" s="168" t="s">
        <v>1028</v>
      </c>
      <c r="B41" s="169"/>
      <c r="C41" s="169"/>
      <c r="D41" s="169"/>
      <c r="E41" s="169"/>
      <c r="F41" s="169"/>
      <c r="G41" s="169">
        <v>98.842550000000003</v>
      </c>
      <c r="H41" s="170" t="s">
        <v>92</v>
      </c>
      <c r="L41" t="s">
        <v>1350</v>
      </c>
      <c r="V41" s="168" t="s">
        <v>1028</v>
      </c>
      <c r="W41" s="169"/>
      <c r="X41" s="169"/>
      <c r="Y41" s="169"/>
      <c r="Z41" s="169"/>
      <c r="AA41" s="169"/>
      <c r="AB41" s="169">
        <f>G41+45*(G152-G142)+1.13*(AB14-G14)</f>
        <v>21.011396100000002</v>
      </c>
      <c r="AC41" s="170" t="s">
        <v>92</v>
      </c>
    </row>
    <row r="42" spans="1:29" x14ac:dyDescent="0.25">
      <c r="A42" s="168" t="s">
        <v>1030</v>
      </c>
      <c r="B42" s="169"/>
      <c r="C42" s="169"/>
      <c r="D42" s="169"/>
      <c r="E42" s="169"/>
      <c r="F42" s="169"/>
      <c r="G42" s="169">
        <v>6.2763299999999997</v>
      </c>
      <c r="H42" s="170" t="s">
        <v>92</v>
      </c>
      <c r="V42" s="168" t="s">
        <v>1030</v>
      </c>
      <c r="W42" s="169"/>
      <c r="X42" s="169"/>
      <c r="Y42" s="169"/>
      <c r="Z42" s="169"/>
      <c r="AA42" s="169"/>
      <c r="AB42" s="169">
        <f t="shared" ref="AB42:AB45" si="2">G42+45*(G153-G143)+1.13*(AB15-G15)</f>
        <v>5.7402381</v>
      </c>
      <c r="AC42" s="170" t="s">
        <v>92</v>
      </c>
    </row>
    <row r="43" spans="1:29" x14ac:dyDescent="0.25">
      <c r="A43" s="168" t="s">
        <v>1025</v>
      </c>
      <c r="B43" s="169"/>
      <c r="C43" s="169"/>
      <c r="D43" s="169"/>
      <c r="E43" s="169"/>
      <c r="F43" s="169"/>
      <c r="G43" s="169">
        <v>5.96E-3</v>
      </c>
      <c r="H43" s="170" t="s">
        <v>92</v>
      </c>
      <c r="V43" s="168" t="s">
        <v>1025</v>
      </c>
      <c r="W43" s="169"/>
      <c r="X43" s="169"/>
      <c r="Y43" s="169"/>
      <c r="Z43" s="169"/>
      <c r="AA43" s="169"/>
      <c r="AB43" s="169">
        <f t="shared" si="2"/>
        <v>4.2342346250000005E-3</v>
      </c>
      <c r="AC43" s="170" t="s">
        <v>92</v>
      </c>
    </row>
    <row r="44" spans="1:29" x14ac:dyDescent="0.25">
      <c r="A44" s="168" t="s">
        <v>1026</v>
      </c>
      <c r="B44" s="169"/>
      <c r="C44" s="169"/>
      <c r="D44" s="169"/>
      <c r="E44" s="169"/>
      <c r="F44" s="169"/>
      <c r="G44" s="169">
        <v>699.52062999999998</v>
      </c>
      <c r="H44" s="170" t="s">
        <v>92</v>
      </c>
      <c r="V44" s="168" t="s">
        <v>1026</v>
      </c>
      <c r="W44" s="169"/>
      <c r="X44" s="169"/>
      <c r="Y44" s="169"/>
      <c r="Z44" s="169"/>
      <c r="AA44" s="169"/>
      <c r="AB44" s="169">
        <f t="shared" si="2"/>
        <v>788.72952719999989</v>
      </c>
      <c r="AC44" s="170" t="s">
        <v>92</v>
      </c>
    </row>
    <row r="45" spans="1:29" x14ac:dyDescent="0.25">
      <c r="A45" s="168" t="s">
        <v>1027</v>
      </c>
      <c r="B45" s="169"/>
      <c r="C45" s="169"/>
      <c r="D45" s="169"/>
      <c r="E45" s="169"/>
      <c r="F45" s="169"/>
      <c r="G45" s="169">
        <v>299.93248999999997</v>
      </c>
      <c r="H45" s="170" t="s">
        <v>92</v>
      </c>
      <c r="V45" s="168" t="s">
        <v>1027</v>
      </c>
      <c r="W45" s="169"/>
      <c r="X45" s="169"/>
      <c r="Y45" s="169"/>
      <c r="Z45" s="169"/>
      <c r="AA45" s="169"/>
      <c r="AB45" s="169">
        <f t="shared" si="2"/>
        <v>301.22335019999997</v>
      </c>
      <c r="AC45" s="170" t="s">
        <v>92</v>
      </c>
    </row>
    <row r="46" spans="1:29" x14ac:dyDescent="0.25">
      <c r="A46" s="168" t="s">
        <v>1029</v>
      </c>
      <c r="B46" s="169"/>
      <c r="C46" s="169"/>
      <c r="D46" s="169"/>
      <c r="E46" s="169"/>
      <c r="F46" s="169"/>
      <c r="G46" s="169">
        <v>34.855359999999997</v>
      </c>
      <c r="H46" s="170" t="s">
        <v>92</v>
      </c>
      <c r="V46" s="168" t="s">
        <v>1029</v>
      </c>
      <c r="W46" s="169"/>
      <c r="X46" s="169"/>
      <c r="Y46" s="169"/>
      <c r="Z46" s="169"/>
      <c r="AA46" s="169"/>
      <c r="AB46" s="169">
        <f>G46+45*(G157-G147)+1.13*(AB19-G19)</f>
        <v>29.917368899999996</v>
      </c>
      <c r="AC46" s="170" t="s">
        <v>92</v>
      </c>
    </row>
    <row r="47" spans="1:29" x14ac:dyDescent="0.25">
      <c r="A47" s="168"/>
      <c r="B47" s="169"/>
      <c r="C47" s="169"/>
      <c r="D47" s="169"/>
      <c r="E47" s="169"/>
      <c r="F47" s="169"/>
      <c r="G47" s="169"/>
      <c r="H47" s="170"/>
      <c r="V47" s="168"/>
      <c r="W47" s="169"/>
      <c r="X47" s="169"/>
      <c r="Y47" s="169"/>
      <c r="Z47" s="169"/>
      <c r="AA47" s="169"/>
      <c r="AB47" s="169"/>
      <c r="AC47" s="170"/>
    </row>
    <row r="48" spans="1:29" x14ac:dyDescent="0.25">
      <c r="A48" s="168" t="s">
        <v>1021</v>
      </c>
      <c r="B48" s="169" t="s">
        <v>248</v>
      </c>
      <c r="C48" s="169" t="s">
        <v>1022</v>
      </c>
      <c r="D48" s="169" t="s">
        <v>250</v>
      </c>
      <c r="E48" s="169" t="s">
        <v>1023</v>
      </c>
      <c r="F48" s="169" t="s">
        <v>250</v>
      </c>
      <c r="G48" s="169" t="s">
        <v>1024</v>
      </c>
      <c r="H48" s="170" t="s">
        <v>250</v>
      </c>
      <c r="V48" s="168" t="s">
        <v>1021</v>
      </c>
      <c r="W48" s="169" t="s">
        <v>248</v>
      </c>
      <c r="X48" s="169" t="s">
        <v>1022</v>
      </c>
      <c r="Y48" s="169" t="s">
        <v>250</v>
      </c>
      <c r="Z48" s="169" t="s">
        <v>1023</v>
      </c>
      <c r="AA48" s="169" t="s">
        <v>250</v>
      </c>
      <c r="AB48" s="169" t="s">
        <v>1024</v>
      </c>
      <c r="AC48" s="170" t="s">
        <v>250</v>
      </c>
    </row>
    <row r="49" spans="1:29" ht="15.75" thickBot="1" x14ac:dyDescent="0.3">
      <c r="A49" s="172" t="s">
        <v>1032</v>
      </c>
      <c r="B49" s="173"/>
      <c r="C49" s="173"/>
      <c r="D49" s="173"/>
      <c r="E49" s="173"/>
      <c r="F49" s="173"/>
      <c r="G49" s="173">
        <v>60.201230000000002</v>
      </c>
      <c r="H49" s="174" t="s">
        <v>1033</v>
      </c>
      <c r="V49" s="172" t="s">
        <v>1032</v>
      </c>
      <c r="W49" s="173"/>
      <c r="X49" s="173"/>
      <c r="Y49" s="173"/>
      <c r="Z49" s="173"/>
      <c r="AA49" s="173"/>
      <c r="AB49" s="173">
        <f>G49+45*(G160-G139)+1.13*(AB24-G24)</f>
        <v>84.18551260000001</v>
      </c>
      <c r="AC49" s="174" t="s">
        <v>1033</v>
      </c>
    </row>
    <row r="50" spans="1:29" ht="15.75" thickBot="1" x14ac:dyDescent="0.3"/>
    <row r="51" spans="1:29" x14ac:dyDescent="0.25">
      <c r="A51" s="165" t="s">
        <v>1021</v>
      </c>
      <c r="B51" s="166" t="s">
        <v>248</v>
      </c>
      <c r="C51" s="166" t="s">
        <v>1022</v>
      </c>
      <c r="D51" s="166" t="s">
        <v>250</v>
      </c>
      <c r="E51" s="166" t="s">
        <v>1023</v>
      </c>
      <c r="F51" s="166" t="s">
        <v>250</v>
      </c>
      <c r="G51" s="166" t="s">
        <v>1024</v>
      </c>
      <c r="H51" s="167" t="s">
        <v>250</v>
      </c>
      <c r="L51" t="s">
        <v>1351</v>
      </c>
      <c r="U51" s="163">
        <v>4</v>
      </c>
      <c r="V51" s="165" t="s">
        <v>1021</v>
      </c>
      <c r="W51" s="166" t="s">
        <v>248</v>
      </c>
      <c r="X51" s="166" t="s">
        <v>1022</v>
      </c>
      <c r="Y51" s="166" t="s">
        <v>250</v>
      </c>
      <c r="Z51" s="166" t="s">
        <v>1023</v>
      </c>
      <c r="AA51" s="166" t="s">
        <v>250</v>
      </c>
      <c r="AB51" s="166" t="s">
        <v>1024</v>
      </c>
      <c r="AC51" s="167" t="s">
        <v>250</v>
      </c>
    </row>
    <row r="52" spans="1:29" x14ac:dyDescent="0.25">
      <c r="A52" s="168" t="s">
        <v>1032</v>
      </c>
      <c r="B52" s="169"/>
      <c r="C52" s="169"/>
      <c r="D52" s="169"/>
      <c r="E52" s="169"/>
      <c r="F52" s="169"/>
      <c r="G52" s="169">
        <v>82.898750000000007</v>
      </c>
      <c r="H52" s="170" t="s">
        <v>1033</v>
      </c>
      <c r="L52" t="s">
        <v>1352</v>
      </c>
      <c r="V52" s="168" t="s">
        <v>1032</v>
      </c>
      <c r="W52" s="169"/>
      <c r="X52" s="169"/>
      <c r="Y52" s="169"/>
      <c r="Z52" s="169"/>
      <c r="AA52" s="169"/>
      <c r="AB52" s="169">
        <f>G52+19.295*(G131-G107)+0.16594*(AB28-G28)+0.97426*(AB49-G49)</f>
        <v>120.51377449753348</v>
      </c>
      <c r="AC52" s="170" t="s">
        <v>1033</v>
      </c>
    </row>
    <row r="53" spans="1:29" x14ac:dyDescent="0.25">
      <c r="A53" s="168"/>
      <c r="B53" s="169"/>
      <c r="C53" s="169"/>
      <c r="D53" s="169"/>
      <c r="E53" s="169"/>
      <c r="F53" s="169"/>
      <c r="G53" s="169"/>
      <c r="H53" s="170"/>
      <c r="L53" t="s">
        <v>1353</v>
      </c>
      <c r="V53" s="168"/>
      <c r="W53" s="169"/>
      <c r="X53" s="169"/>
      <c r="Y53" s="169"/>
      <c r="Z53" s="169"/>
      <c r="AA53" s="169"/>
      <c r="AB53" s="169"/>
      <c r="AC53" s="170"/>
    </row>
    <row r="54" spans="1:29" x14ac:dyDescent="0.25">
      <c r="A54" s="168" t="s">
        <v>1021</v>
      </c>
      <c r="B54" s="169" t="s">
        <v>248</v>
      </c>
      <c r="C54" s="169" t="s">
        <v>1022</v>
      </c>
      <c r="D54" s="169" t="s">
        <v>250</v>
      </c>
      <c r="E54" s="169" t="s">
        <v>1023</v>
      </c>
      <c r="F54" s="169" t="s">
        <v>250</v>
      </c>
      <c r="G54" s="169" t="s">
        <v>1024</v>
      </c>
      <c r="H54" s="170" t="s">
        <v>250</v>
      </c>
      <c r="V54" s="168" t="s">
        <v>1021</v>
      </c>
      <c r="W54" s="169" t="s">
        <v>248</v>
      </c>
      <c r="X54" s="169" t="s">
        <v>1022</v>
      </c>
      <c r="Y54" s="169" t="s">
        <v>250</v>
      </c>
      <c r="Z54" s="169" t="s">
        <v>1023</v>
      </c>
      <c r="AA54" s="169" t="s">
        <v>250</v>
      </c>
      <c r="AB54" s="169" t="s">
        <v>1024</v>
      </c>
      <c r="AC54" s="170" t="s">
        <v>250</v>
      </c>
    </row>
    <row r="55" spans="1:29" x14ac:dyDescent="0.25">
      <c r="A55" s="168" t="s">
        <v>1028</v>
      </c>
      <c r="B55" s="169"/>
      <c r="C55" s="169"/>
      <c r="D55" s="169"/>
      <c r="E55" s="169"/>
      <c r="F55" s="169"/>
      <c r="G55" s="169">
        <v>168.01884999999999</v>
      </c>
      <c r="H55" s="170" t="s">
        <v>92</v>
      </c>
      <c r="V55" s="168" t="s">
        <v>1028</v>
      </c>
      <c r="W55" s="169"/>
      <c r="X55" s="169"/>
      <c r="Y55" s="169"/>
      <c r="Z55" s="169"/>
      <c r="AA55" s="169"/>
      <c r="AB55" s="169">
        <f>G55+19.295*(G123-G110)+0.16594*(AB32-G32)+0.97426*(AB41-G41)</f>
        <v>40.152199155081433</v>
      </c>
      <c r="AC55" s="170" t="s">
        <v>92</v>
      </c>
    </row>
    <row r="56" spans="1:29" x14ac:dyDescent="0.25">
      <c r="A56" s="168" t="s">
        <v>1030</v>
      </c>
      <c r="B56" s="169"/>
      <c r="C56" s="169"/>
      <c r="D56" s="169"/>
      <c r="E56" s="169"/>
      <c r="F56" s="169"/>
      <c r="G56" s="169">
        <v>12.529540000000001</v>
      </c>
      <c r="H56" s="170" t="s">
        <v>92</v>
      </c>
      <c r="V56" s="168" t="s">
        <v>1030</v>
      </c>
      <c r="W56" s="169"/>
      <c r="X56" s="169"/>
      <c r="Y56" s="169"/>
      <c r="Z56" s="169"/>
      <c r="AA56" s="169"/>
      <c r="AB56" s="169">
        <f t="shared" ref="AB56:AB59" si="3">G56+19.295*(G124-G111)+0.16594*(AB33-G33)+0.97426*(AB42-G42)</f>
        <v>11.512976209796046</v>
      </c>
      <c r="AC56" s="170" t="s">
        <v>92</v>
      </c>
    </row>
    <row r="57" spans="1:29" x14ac:dyDescent="0.25">
      <c r="A57" s="168" t="s">
        <v>1025</v>
      </c>
      <c r="B57" s="169"/>
      <c r="C57" s="169"/>
      <c r="D57" s="169"/>
      <c r="E57" s="169"/>
      <c r="F57" s="169"/>
      <c r="G57" s="169">
        <v>1.014E-2</v>
      </c>
      <c r="H57" s="170" t="s">
        <v>92</v>
      </c>
      <c r="V57" s="168" t="s">
        <v>1025</v>
      </c>
      <c r="W57" s="169"/>
      <c r="X57" s="169"/>
      <c r="Y57" s="169"/>
      <c r="Z57" s="169"/>
      <c r="AA57" s="169"/>
      <c r="AB57" s="169">
        <f t="shared" si="3"/>
        <v>7.3283554678105368E-3</v>
      </c>
      <c r="AC57" s="170" t="s">
        <v>92</v>
      </c>
    </row>
    <row r="58" spans="1:29" x14ac:dyDescent="0.25">
      <c r="A58" s="168" t="s">
        <v>1026</v>
      </c>
      <c r="B58" s="169"/>
      <c r="C58" s="169"/>
      <c r="D58" s="169"/>
      <c r="E58" s="169"/>
      <c r="F58" s="169"/>
      <c r="G58" s="169">
        <v>942.61282000000006</v>
      </c>
      <c r="H58" s="170" t="s">
        <v>92</v>
      </c>
      <c r="V58" s="168" t="s">
        <v>1026</v>
      </c>
      <c r="W58" s="169"/>
      <c r="X58" s="169"/>
      <c r="Y58" s="169"/>
      <c r="Z58" s="169"/>
      <c r="AA58" s="169"/>
      <c r="AB58" s="169">
        <f t="shared" si="3"/>
        <v>1086.5996398945315</v>
      </c>
      <c r="AC58" s="170" t="s">
        <v>92</v>
      </c>
    </row>
    <row r="59" spans="1:29" x14ac:dyDescent="0.25">
      <c r="A59" s="168" t="s">
        <v>1027</v>
      </c>
      <c r="B59" s="169"/>
      <c r="C59" s="169"/>
      <c r="D59" s="169"/>
      <c r="E59" s="169"/>
      <c r="F59" s="169"/>
      <c r="G59" s="169">
        <v>296.92890999999997</v>
      </c>
      <c r="H59" s="170" t="s">
        <v>92</v>
      </c>
      <c r="V59" s="168" t="s">
        <v>1027</v>
      </c>
      <c r="W59" s="169"/>
      <c r="X59" s="169"/>
      <c r="Y59" s="169"/>
      <c r="Z59" s="169"/>
      <c r="AA59" s="169"/>
      <c r="AB59" s="169">
        <f t="shared" si="3"/>
        <v>299.63187970480408</v>
      </c>
      <c r="AC59" s="170" t="s">
        <v>92</v>
      </c>
    </row>
    <row r="60" spans="1:29" ht="15.75" thickBot="1" x14ac:dyDescent="0.3">
      <c r="A60" s="172" t="s">
        <v>1029</v>
      </c>
      <c r="B60" s="173"/>
      <c r="C60" s="173"/>
      <c r="D60" s="173"/>
      <c r="E60" s="173"/>
      <c r="F60" s="173"/>
      <c r="G60" s="173">
        <v>43.114570000000001</v>
      </c>
      <c r="H60" s="174" t="s">
        <v>92</v>
      </c>
      <c r="V60" s="172" t="s">
        <v>1029</v>
      </c>
      <c r="W60" s="173"/>
      <c r="X60" s="173"/>
      <c r="Y60" s="173"/>
      <c r="Z60" s="173"/>
      <c r="AA60" s="173"/>
      <c r="AB60" s="173">
        <f>G60+19.295*(G128-G115)+0.16594*(AB37-G37)+0.97426*(AB46-G46)</f>
        <v>35.350873840451854</v>
      </c>
      <c r="AC60" s="174" t="s">
        <v>92</v>
      </c>
    </row>
    <row r="62" spans="1:29" ht="15.75" thickBot="1" x14ac:dyDescent="0.3"/>
    <row r="63" spans="1:29" x14ac:dyDescent="0.25">
      <c r="A63" s="165" t="s">
        <v>1021</v>
      </c>
      <c r="B63" s="166" t="s">
        <v>248</v>
      </c>
      <c r="C63" s="166" t="s">
        <v>1022</v>
      </c>
      <c r="D63" s="166" t="s">
        <v>250</v>
      </c>
      <c r="E63" s="166" t="s">
        <v>1023</v>
      </c>
      <c r="F63" s="166" t="s">
        <v>250</v>
      </c>
      <c r="G63" s="166" t="s">
        <v>1024</v>
      </c>
      <c r="H63" s="167" t="s">
        <v>250</v>
      </c>
      <c r="L63" t="s">
        <v>1355</v>
      </c>
      <c r="U63" s="163">
        <v>5</v>
      </c>
      <c r="V63" s="165" t="s">
        <v>1021</v>
      </c>
      <c r="W63" s="166" t="s">
        <v>248</v>
      </c>
      <c r="X63" s="166" t="s">
        <v>1022</v>
      </c>
      <c r="Y63" s="166" t="s">
        <v>250</v>
      </c>
      <c r="Z63" s="166" t="s">
        <v>1023</v>
      </c>
      <c r="AA63" s="166" t="s">
        <v>250</v>
      </c>
      <c r="AB63" s="166" t="s">
        <v>1024</v>
      </c>
      <c r="AC63" s="167" t="s">
        <v>250</v>
      </c>
    </row>
    <row r="64" spans="1:29" x14ac:dyDescent="0.25">
      <c r="A64" s="168" t="s">
        <v>1028</v>
      </c>
      <c r="B64" s="169"/>
      <c r="C64" s="169"/>
      <c r="D64" s="169"/>
      <c r="E64" s="169"/>
      <c r="F64" s="169"/>
      <c r="G64" s="169">
        <v>299.34102999999999</v>
      </c>
      <c r="H64" s="170" t="s">
        <v>92</v>
      </c>
      <c r="L64" t="s">
        <v>1354</v>
      </c>
      <c r="V64" s="168" t="s">
        <v>1028</v>
      </c>
      <c r="W64" s="169"/>
      <c r="X64" s="169"/>
      <c r="Y64" s="169"/>
      <c r="Z64" s="169"/>
      <c r="AA64" s="169"/>
      <c r="AB64" s="169">
        <f>G64+8*(G123-G110)+1.1402*(AB55-G55)</f>
        <v>141.53363470662381</v>
      </c>
      <c r="AC64" s="170" t="s">
        <v>92</v>
      </c>
    </row>
    <row r="65" spans="1:29" x14ac:dyDescent="0.25">
      <c r="A65" s="168" t="s">
        <v>1030</v>
      </c>
      <c r="B65" s="169"/>
      <c r="C65" s="169"/>
      <c r="D65" s="169"/>
      <c r="E65" s="169"/>
      <c r="F65" s="169"/>
      <c r="G65" s="169">
        <v>20.57518</v>
      </c>
      <c r="H65" s="170" t="s">
        <v>92</v>
      </c>
      <c r="V65" s="168" t="s">
        <v>1030</v>
      </c>
      <c r="W65" s="169"/>
      <c r="X65" s="169"/>
      <c r="Y65" s="169"/>
      <c r="Z65" s="169"/>
      <c r="AA65" s="169"/>
      <c r="AB65" s="169">
        <f t="shared" ref="AB65:AB69" si="4">G65+8*(G124-G111)+1.1402*(AB56-G56)</f>
        <v>19.269453966409447</v>
      </c>
      <c r="AC65" s="170" t="s">
        <v>92</v>
      </c>
    </row>
    <row r="66" spans="1:29" x14ac:dyDescent="0.25">
      <c r="A66" s="168" t="s">
        <v>1025</v>
      </c>
      <c r="B66" s="169"/>
      <c r="C66" s="169"/>
      <c r="D66" s="169"/>
      <c r="E66" s="169"/>
      <c r="F66" s="169"/>
      <c r="G66" s="169">
        <v>8.6330000000000004E-2</v>
      </c>
      <c r="H66" s="170" t="s">
        <v>92</v>
      </c>
      <c r="V66" s="168" t="s">
        <v>1025</v>
      </c>
      <c r="W66" s="169"/>
      <c r="X66" s="169"/>
      <c r="Y66" s="169"/>
      <c r="Z66" s="169"/>
      <c r="AA66" s="169"/>
      <c r="AB66" s="169">
        <f t="shared" si="4"/>
        <v>8.2868862904397572E-2</v>
      </c>
      <c r="AC66" s="170" t="s">
        <v>92</v>
      </c>
    </row>
    <row r="67" spans="1:29" x14ac:dyDescent="0.25">
      <c r="A67" s="168" t="s">
        <v>1026</v>
      </c>
      <c r="B67" s="169"/>
      <c r="C67" s="169"/>
      <c r="D67" s="169"/>
      <c r="E67" s="169"/>
      <c r="F67" s="169"/>
      <c r="G67" s="169">
        <v>1541.9337599999999</v>
      </c>
      <c r="H67" s="170" t="s">
        <v>92</v>
      </c>
      <c r="V67" s="168" t="s">
        <v>1026</v>
      </c>
      <c r="W67" s="169"/>
      <c r="X67" s="169"/>
      <c r="Y67" s="169"/>
      <c r="Z67" s="169"/>
      <c r="AA67" s="169"/>
      <c r="AB67" s="169">
        <f t="shared" si="4"/>
        <v>1718.6678520437447</v>
      </c>
      <c r="AC67" s="170" t="s">
        <v>92</v>
      </c>
    </row>
    <row r="68" spans="1:29" x14ac:dyDescent="0.25">
      <c r="A68" s="168" t="s">
        <v>1027</v>
      </c>
      <c r="B68" s="169"/>
      <c r="C68" s="169"/>
      <c r="D68" s="169"/>
      <c r="E68" s="169"/>
      <c r="F68" s="169"/>
      <c r="G68" s="169">
        <v>363.56695999999999</v>
      </c>
      <c r="H68" s="170" t="s">
        <v>92</v>
      </c>
      <c r="V68" s="168" t="s">
        <v>1027</v>
      </c>
      <c r="W68" s="169"/>
      <c r="X68" s="169"/>
      <c r="Y68" s="169"/>
      <c r="Z68" s="169"/>
      <c r="AA68" s="169"/>
      <c r="AB68" s="169">
        <f t="shared" si="4"/>
        <v>367.12200605741765</v>
      </c>
      <c r="AC68" s="170" t="s">
        <v>92</v>
      </c>
    </row>
    <row r="69" spans="1:29" x14ac:dyDescent="0.25">
      <c r="A69" s="168" t="s">
        <v>1029</v>
      </c>
      <c r="B69" s="169"/>
      <c r="C69" s="169"/>
      <c r="D69" s="169"/>
      <c r="E69" s="169"/>
      <c r="F69" s="169"/>
      <c r="G69" s="169">
        <v>67.246549999999999</v>
      </c>
      <c r="H69" s="170" t="s">
        <v>92</v>
      </c>
      <c r="V69" s="168" t="s">
        <v>1029</v>
      </c>
      <c r="W69" s="169"/>
      <c r="X69" s="169"/>
      <c r="Y69" s="169"/>
      <c r="Z69" s="169"/>
      <c r="AA69" s="169"/>
      <c r="AB69" s="169">
        <f t="shared" si="4"/>
        <v>57.796223638883191</v>
      </c>
      <c r="AC69" s="170" t="s">
        <v>92</v>
      </c>
    </row>
    <row r="70" spans="1:29" x14ac:dyDescent="0.25">
      <c r="A70" s="168"/>
      <c r="B70" s="169"/>
      <c r="C70" s="169"/>
      <c r="D70" s="169"/>
      <c r="E70" s="169"/>
      <c r="F70" s="169"/>
      <c r="G70" s="169"/>
      <c r="H70" s="170"/>
      <c r="V70" s="168"/>
      <c r="W70" s="169"/>
      <c r="X70" s="169"/>
      <c r="Y70" s="169"/>
      <c r="Z70" s="169"/>
      <c r="AA70" s="169"/>
      <c r="AB70" s="169"/>
      <c r="AC70" s="170"/>
    </row>
    <row r="71" spans="1:29" x14ac:dyDescent="0.25">
      <c r="A71" s="168" t="s">
        <v>1021</v>
      </c>
      <c r="B71" s="169" t="s">
        <v>248</v>
      </c>
      <c r="C71" s="169" t="s">
        <v>1022</v>
      </c>
      <c r="D71" s="169" t="s">
        <v>250</v>
      </c>
      <c r="E71" s="169" t="s">
        <v>1023</v>
      </c>
      <c r="F71" s="169" t="s">
        <v>250</v>
      </c>
      <c r="G71" s="169" t="s">
        <v>1024</v>
      </c>
      <c r="H71" s="170" t="s">
        <v>250</v>
      </c>
      <c r="V71" s="168" t="s">
        <v>1021</v>
      </c>
      <c r="W71" s="169" t="s">
        <v>248</v>
      </c>
      <c r="X71" s="169" t="s">
        <v>1022</v>
      </c>
      <c r="Y71" s="169" t="s">
        <v>250</v>
      </c>
      <c r="Z71" s="169" t="s">
        <v>1023</v>
      </c>
      <c r="AA71" s="169" t="s">
        <v>250</v>
      </c>
      <c r="AB71" s="169" t="s">
        <v>1024</v>
      </c>
      <c r="AC71" s="170" t="s">
        <v>250</v>
      </c>
    </row>
    <row r="72" spans="1:29" ht="15.75" thickBot="1" x14ac:dyDescent="0.3">
      <c r="A72" s="172" t="s">
        <v>1032</v>
      </c>
      <c r="B72" s="173"/>
      <c r="C72" s="173"/>
      <c r="D72" s="173"/>
      <c r="E72" s="173"/>
      <c r="F72" s="173"/>
      <c r="G72" s="173">
        <v>128.92054999999999</v>
      </c>
      <c r="H72" s="174" t="s">
        <v>1033</v>
      </c>
      <c r="V72" s="172" t="s">
        <v>1032</v>
      </c>
      <c r="W72" s="173"/>
      <c r="X72" s="173"/>
      <c r="Y72" s="173"/>
      <c r="Z72" s="173"/>
      <c r="AA72" s="173"/>
      <c r="AB72" s="173">
        <f>G72+8*(G131-G107)+1.1402*(AB52-G52)</f>
        <v>175.03976093208766</v>
      </c>
      <c r="AC72" s="174" t="s">
        <v>1033</v>
      </c>
    </row>
    <row r="75" spans="1:29" ht="15.75" thickBot="1" x14ac:dyDescent="0.3"/>
    <row r="76" spans="1:29" x14ac:dyDescent="0.25">
      <c r="A76" s="165" t="s">
        <v>1021</v>
      </c>
      <c r="B76" s="166" t="s">
        <v>248</v>
      </c>
      <c r="C76" s="166" t="s">
        <v>1022</v>
      </c>
      <c r="D76" s="166" t="s">
        <v>250</v>
      </c>
      <c r="E76" s="166" t="s">
        <v>1023</v>
      </c>
      <c r="F76" s="166" t="s">
        <v>250</v>
      </c>
      <c r="G76" s="166" t="s">
        <v>1024</v>
      </c>
      <c r="H76" s="167" t="s">
        <v>250</v>
      </c>
      <c r="L76" t="s">
        <v>1356</v>
      </c>
      <c r="U76" s="163">
        <v>6</v>
      </c>
      <c r="V76" s="165" t="s">
        <v>1021</v>
      </c>
      <c r="W76" s="166" t="s">
        <v>248</v>
      </c>
      <c r="X76" s="166" t="s">
        <v>1022</v>
      </c>
      <c r="Y76" s="166" t="s">
        <v>250</v>
      </c>
      <c r="Z76" s="166" t="s">
        <v>1023</v>
      </c>
      <c r="AA76" s="166" t="s">
        <v>250</v>
      </c>
      <c r="AB76" s="166" t="s">
        <v>1024</v>
      </c>
      <c r="AC76" s="167" t="s">
        <v>250</v>
      </c>
    </row>
    <row r="77" spans="1:29" x14ac:dyDescent="0.25">
      <c r="A77" s="168" t="s">
        <v>1032</v>
      </c>
      <c r="B77" s="169"/>
      <c r="C77" s="169"/>
      <c r="D77" s="169"/>
      <c r="E77" s="169"/>
      <c r="F77" s="169"/>
      <c r="G77" s="169">
        <v>171.37254999999999</v>
      </c>
      <c r="H77" s="170" t="s">
        <v>1033</v>
      </c>
      <c r="L77" t="s">
        <v>1357</v>
      </c>
      <c r="V77" s="168" t="s">
        <v>1032</v>
      </c>
      <c r="W77" s="169"/>
      <c r="X77" s="169"/>
      <c r="Y77" s="169"/>
      <c r="Z77" s="169"/>
      <c r="AA77" s="169"/>
      <c r="AB77" s="169">
        <f>G77+30.243*(G131-G107)+1.06*(AB72-G72)</f>
        <v>232.47164184801292</v>
      </c>
      <c r="AC77" s="170" t="s">
        <v>1033</v>
      </c>
    </row>
    <row r="78" spans="1:29" x14ac:dyDescent="0.25">
      <c r="A78" s="168"/>
      <c r="B78" s="169"/>
      <c r="C78" s="169"/>
      <c r="D78" s="169"/>
      <c r="E78" s="169"/>
      <c r="F78" s="169"/>
      <c r="G78" s="169"/>
      <c r="H78" s="170"/>
      <c r="V78" s="168"/>
      <c r="W78" s="169"/>
      <c r="X78" s="169"/>
      <c r="Y78" s="169"/>
      <c r="Z78" s="169"/>
      <c r="AA78" s="169"/>
      <c r="AB78" s="169"/>
      <c r="AC78" s="170"/>
    </row>
    <row r="79" spans="1:29" x14ac:dyDescent="0.25">
      <c r="A79" s="168" t="s">
        <v>1021</v>
      </c>
      <c r="B79" s="169" t="s">
        <v>248</v>
      </c>
      <c r="C79" s="169" t="s">
        <v>1022</v>
      </c>
      <c r="D79" s="169" t="s">
        <v>250</v>
      </c>
      <c r="E79" s="169" t="s">
        <v>1023</v>
      </c>
      <c r="F79" s="169" t="s">
        <v>250</v>
      </c>
      <c r="G79" s="169" t="s">
        <v>1024</v>
      </c>
      <c r="H79" s="170" t="s">
        <v>250</v>
      </c>
      <c r="V79" s="168" t="s">
        <v>1021</v>
      </c>
      <c r="W79" s="169" t="s">
        <v>248</v>
      </c>
      <c r="X79" s="169" t="s">
        <v>1022</v>
      </c>
      <c r="Y79" s="169" t="s">
        <v>250</v>
      </c>
      <c r="Z79" s="169" t="s">
        <v>1023</v>
      </c>
      <c r="AA79" s="169" t="s">
        <v>250</v>
      </c>
      <c r="AB79" s="169" t="s">
        <v>1024</v>
      </c>
      <c r="AC79" s="170" t="s">
        <v>250</v>
      </c>
    </row>
    <row r="80" spans="1:29" x14ac:dyDescent="0.25">
      <c r="A80" s="168" t="s">
        <v>1028</v>
      </c>
      <c r="B80" s="169"/>
      <c r="C80" s="169"/>
      <c r="D80" s="169"/>
      <c r="E80" s="169"/>
      <c r="F80" s="169"/>
      <c r="G80" s="169">
        <v>384.04683999999997</v>
      </c>
      <c r="H80" s="170" t="s">
        <v>92</v>
      </c>
      <c r="V80" s="168" t="s">
        <v>1028</v>
      </c>
      <c r="W80" s="169"/>
      <c r="X80" s="169"/>
      <c r="Y80" s="169"/>
      <c r="Z80" s="169"/>
      <c r="AA80" s="169"/>
      <c r="AB80" s="169">
        <f>G80+30.243*(G123-G110)+1.06*(AB64-G64)</f>
        <v>171.35418059902122</v>
      </c>
      <c r="AC80" s="170" t="s">
        <v>92</v>
      </c>
    </row>
    <row r="81" spans="1:29" x14ac:dyDescent="0.25">
      <c r="A81" s="168" t="s">
        <v>1030</v>
      </c>
      <c r="B81" s="169"/>
      <c r="C81" s="169"/>
      <c r="D81" s="169"/>
      <c r="E81" s="169"/>
      <c r="F81" s="169"/>
      <c r="G81" s="169">
        <v>25.943169999999999</v>
      </c>
      <c r="H81" s="170" t="s">
        <v>92</v>
      </c>
      <c r="V81" s="168" t="s">
        <v>1030</v>
      </c>
      <c r="W81" s="169"/>
      <c r="X81" s="169"/>
      <c r="Y81" s="169"/>
      <c r="Z81" s="169"/>
      <c r="AA81" s="169"/>
      <c r="AB81" s="169">
        <f t="shared" ref="AB81:AB84" si="5">G81+30.243*(G124-G111)+1.06*(AB65-G65)</f>
        <v>24.004746214394011</v>
      </c>
      <c r="AC81" s="170" t="s">
        <v>92</v>
      </c>
    </row>
    <row r="82" spans="1:29" x14ac:dyDescent="0.25">
      <c r="A82" s="168" t="s">
        <v>1025</v>
      </c>
      <c r="B82" s="169"/>
      <c r="C82" s="169"/>
      <c r="D82" s="169"/>
      <c r="E82" s="169"/>
      <c r="F82" s="169"/>
      <c r="G82" s="169">
        <v>9.468E-2</v>
      </c>
      <c r="H82" s="170" t="s">
        <v>92</v>
      </c>
      <c r="V82" s="168" t="s">
        <v>1025</v>
      </c>
      <c r="W82" s="169"/>
      <c r="X82" s="169"/>
      <c r="Y82" s="169"/>
      <c r="Z82" s="169"/>
      <c r="AA82" s="169"/>
      <c r="AB82" s="169">
        <f t="shared" si="5"/>
        <v>9.0046064941161422E-2</v>
      </c>
      <c r="AC82" s="170" t="s">
        <v>92</v>
      </c>
    </row>
    <row r="83" spans="1:29" x14ac:dyDescent="0.25">
      <c r="A83" s="168" t="s">
        <v>1026</v>
      </c>
      <c r="B83" s="169"/>
      <c r="C83" s="169"/>
      <c r="D83" s="169"/>
      <c r="E83" s="169"/>
      <c r="F83" s="169"/>
      <c r="G83" s="169">
        <v>1965.2302099999999</v>
      </c>
      <c r="H83" s="170" t="s">
        <v>92</v>
      </c>
      <c r="V83" s="168" t="s">
        <v>1026</v>
      </c>
      <c r="W83" s="169"/>
      <c r="X83" s="169"/>
      <c r="Y83" s="169"/>
      <c r="Z83" s="169"/>
      <c r="AA83" s="169"/>
      <c r="AB83" s="169">
        <f t="shared" si="5"/>
        <v>2200.0510672863693</v>
      </c>
      <c r="AC83" s="170" t="s">
        <v>92</v>
      </c>
    </row>
    <row r="84" spans="1:29" x14ac:dyDescent="0.25">
      <c r="A84" s="168" t="s">
        <v>1027</v>
      </c>
      <c r="B84" s="169"/>
      <c r="C84" s="169"/>
      <c r="D84" s="169"/>
      <c r="E84" s="169"/>
      <c r="F84" s="169"/>
      <c r="G84" s="169">
        <v>411.16502000000003</v>
      </c>
      <c r="H84" s="170" t="s">
        <v>92</v>
      </c>
      <c r="V84" s="168" t="s">
        <v>1027</v>
      </c>
      <c r="W84" s="169"/>
      <c r="X84" s="169"/>
      <c r="Y84" s="169"/>
      <c r="Z84" s="169"/>
      <c r="AA84" s="169"/>
      <c r="AB84" s="169">
        <f t="shared" si="5"/>
        <v>416.72193984086277</v>
      </c>
      <c r="AC84" s="170" t="s">
        <v>92</v>
      </c>
    </row>
    <row r="85" spans="1:29" ht="15.75" thickBot="1" x14ac:dyDescent="0.3">
      <c r="A85" s="172" t="s">
        <v>1029</v>
      </c>
      <c r="B85" s="173"/>
      <c r="C85" s="173"/>
      <c r="D85" s="173"/>
      <c r="E85" s="173"/>
      <c r="F85" s="173"/>
      <c r="G85" s="173">
        <v>80.654210000000006</v>
      </c>
      <c r="H85" s="174" t="s">
        <v>92</v>
      </c>
      <c r="V85" s="172" t="s">
        <v>1029</v>
      </c>
      <c r="W85" s="173"/>
      <c r="X85" s="173"/>
      <c r="Y85" s="173"/>
      <c r="Z85" s="173"/>
      <c r="AA85" s="173"/>
      <c r="AB85" s="173">
        <f>G85+30.243*(G128-G115)+1.06*(AB69-G69)</f>
        <v>68.375594947216186</v>
      </c>
      <c r="AC85" s="174" t="s">
        <v>92</v>
      </c>
    </row>
    <row r="86" spans="1:29" ht="15.75" thickBot="1" x14ac:dyDescent="0.3"/>
    <row r="87" spans="1:29" x14ac:dyDescent="0.25">
      <c r="A87" s="165" t="s">
        <v>1021</v>
      </c>
      <c r="B87" s="166" t="s">
        <v>248</v>
      </c>
      <c r="C87" s="166" t="s">
        <v>1022</v>
      </c>
      <c r="D87" s="166" t="s">
        <v>250</v>
      </c>
      <c r="E87" s="166" t="s">
        <v>1023</v>
      </c>
      <c r="F87" s="166" t="s">
        <v>250</v>
      </c>
      <c r="G87" s="166" t="s">
        <v>1024</v>
      </c>
      <c r="H87" s="167" t="s">
        <v>250</v>
      </c>
      <c r="L87" t="s">
        <v>1358</v>
      </c>
      <c r="U87" s="163">
        <v>7</v>
      </c>
      <c r="V87" s="165" t="s">
        <v>1021</v>
      </c>
      <c r="W87" s="166" t="s">
        <v>248</v>
      </c>
      <c r="X87" s="166" t="s">
        <v>1022</v>
      </c>
      <c r="Y87" s="166" t="s">
        <v>250</v>
      </c>
      <c r="Z87" s="166" t="s">
        <v>1023</v>
      </c>
      <c r="AA87" s="166" t="s">
        <v>250</v>
      </c>
      <c r="AB87" s="166" t="s">
        <v>1024</v>
      </c>
      <c r="AC87" s="167" t="s">
        <v>250</v>
      </c>
    </row>
    <row r="88" spans="1:29" x14ac:dyDescent="0.25">
      <c r="A88" s="168" t="s">
        <v>1028</v>
      </c>
      <c r="B88" s="169"/>
      <c r="C88" s="169"/>
      <c r="D88" s="169"/>
      <c r="E88" s="169"/>
      <c r="F88" s="169"/>
      <c r="G88" s="169">
        <v>409.71138999999999</v>
      </c>
      <c r="H88" s="170" t="s">
        <v>92</v>
      </c>
      <c r="L88" t="s">
        <v>1359</v>
      </c>
      <c r="V88" s="168" t="s">
        <v>1028</v>
      </c>
      <c r="W88" s="169"/>
      <c r="X88" s="169"/>
      <c r="Y88" s="169"/>
      <c r="Z88" s="169"/>
      <c r="AA88" s="169"/>
      <c r="AB88" s="169">
        <f>G88+4.7107*(G123-G110)+0.93241*(AB80-G80)</f>
        <v>204.32042793693338</v>
      </c>
      <c r="AC88" s="170" t="s">
        <v>92</v>
      </c>
    </row>
    <row r="89" spans="1:29" x14ac:dyDescent="0.25">
      <c r="A89" s="168" t="s">
        <v>1030</v>
      </c>
      <c r="B89" s="169"/>
      <c r="C89" s="169"/>
      <c r="D89" s="169"/>
      <c r="E89" s="169"/>
      <c r="F89" s="169"/>
      <c r="G89" s="169">
        <v>26.775200000000002</v>
      </c>
      <c r="H89" s="170" t="s">
        <v>92</v>
      </c>
      <c r="V89" s="168" t="s">
        <v>1030</v>
      </c>
      <c r="W89" s="169"/>
      <c r="X89" s="169"/>
      <c r="Y89" s="169"/>
      <c r="Z89" s="169"/>
      <c r="AA89" s="169"/>
      <c r="AB89" s="169">
        <f t="shared" ref="AB89:AB93" si="6">G89+4.7107*(G124-G111)+0.93241*(AB81-G81)</f>
        <v>24.881447147063124</v>
      </c>
      <c r="AC89" s="170" t="s">
        <v>92</v>
      </c>
    </row>
    <row r="90" spans="1:29" x14ac:dyDescent="0.25">
      <c r="A90" s="168" t="s">
        <v>1025</v>
      </c>
      <c r="B90" s="169"/>
      <c r="C90" s="169"/>
      <c r="D90" s="169"/>
      <c r="E90" s="169"/>
      <c r="F90" s="169"/>
      <c r="G90" s="169">
        <v>0.11519</v>
      </c>
      <c r="H90" s="170" t="s">
        <v>92</v>
      </c>
      <c r="V90" s="168" t="s">
        <v>1025</v>
      </c>
      <c r="W90" s="169"/>
      <c r="X90" s="169"/>
      <c r="Y90" s="169"/>
      <c r="Z90" s="169"/>
      <c r="AA90" s="169"/>
      <c r="AB90" s="169">
        <f t="shared" si="6"/>
        <v>0.11071894239803833</v>
      </c>
      <c r="AC90" s="170" t="s">
        <v>92</v>
      </c>
    </row>
    <row r="91" spans="1:29" x14ac:dyDescent="0.25">
      <c r="A91" s="168" t="s">
        <v>1026</v>
      </c>
      <c r="B91" s="169"/>
      <c r="C91" s="169"/>
      <c r="D91" s="169"/>
      <c r="E91" s="169"/>
      <c r="F91" s="169"/>
      <c r="G91" s="169">
        <v>2398.5235200000002</v>
      </c>
      <c r="H91" s="170" t="s">
        <v>92</v>
      </c>
      <c r="V91" s="168" t="s">
        <v>1026</v>
      </c>
      <c r="W91" s="169"/>
      <c r="X91" s="169"/>
      <c r="Y91" s="169"/>
      <c r="Z91" s="169"/>
      <c r="AA91" s="169"/>
      <c r="AB91" s="169">
        <f t="shared" si="6"/>
        <v>2624.8688229703839</v>
      </c>
      <c r="AC91" s="170" t="s">
        <v>92</v>
      </c>
    </row>
    <row r="92" spans="1:29" x14ac:dyDescent="0.25">
      <c r="A92" s="168" t="s">
        <v>1027</v>
      </c>
      <c r="B92" s="169"/>
      <c r="C92" s="169"/>
      <c r="D92" s="169"/>
      <c r="E92" s="169"/>
      <c r="F92" s="169"/>
      <c r="G92" s="169">
        <v>414.34375999999997</v>
      </c>
      <c r="H92" s="170" t="s">
        <v>92</v>
      </c>
      <c r="V92" s="168" t="s">
        <v>1027</v>
      </c>
      <c r="W92" s="169"/>
      <c r="X92" s="169"/>
      <c r="Y92" s="169"/>
      <c r="Z92" s="169"/>
      <c r="AA92" s="169"/>
      <c r="AB92" s="169">
        <f t="shared" si="6"/>
        <v>419.80367842681881</v>
      </c>
      <c r="AC92" s="170" t="s">
        <v>92</v>
      </c>
    </row>
    <row r="93" spans="1:29" x14ac:dyDescent="0.25">
      <c r="A93" s="168" t="s">
        <v>1029</v>
      </c>
      <c r="B93" s="169"/>
      <c r="C93" s="169"/>
      <c r="D93" s="169"/>
      <c r="E93" s="169"/>
      <c r="F93" s="169"/>
      <c r="G93" s="169">
        <v>99.720070000000007</v>
      </c>
      <c r="H93" s="170" t="s">
        <v>92</v>
      </c>
      <c r="V93" s="168" t="s">
        <v>1029</v>
      </c>
      <c r="W93" s="169"/>
      <c r="X93" s="169"/>
      <c r="Y93" s="169"/>
      <c r="Z93" s="169"/>
      <c r="AA93" s="169"/>
      <c r="AB93" s="169">
        <f t="shared" si="6"/>
        <v>87.919147499633837</v>
      </c>
      <c r="AC93" s="170" t="s">
        <v>92</v>
      </c>
    </row>
    <row r="94" spans="1:29" x14ac:dyDescent="0.25">
      <c r="A94" s="168"/>
      <c r="B94" s="169"/>
      <c r="C94" s="169"/>
      <c r="D94" s="169"/>
      <c r="E94" s="169"/>
      <c r="F94" s="169"/>
      <c r="G94" s="169"/>
      <c r="H94" s="170"/>
      <c r="V94" s="168"/>
      <c r="W94" s="169"/>
      <c r="X94" s="169"/>
      <c r="Y94" s="169"/>
      <c r="Z94" s="169"/>
      <c r="AA94" s="169"/>
      <c r="AB94" s="169"/>
      <c r="AC94" s="170"/>
    </row>
    <row r="95" spans="1:29" x14ac:dyDescent="0.25">
      <c r="A95" s="168"/>
      <c r="B95" s="169"/>
      <c r="C95" s="169"/>
      <c r="D95" s="169"/>
      <c r="E95" s="169"/>
      <c r="F95" s="169"/>
      <c r="G95" s="169"/>
      <c r="H95" s="170"/>
      <c r="V95" s="168"/>
      <c r="W95" s="169"/>
      <c r="X95" s="169"/>
      <c r="Y95" s="169"/>
      <c r="Z95" s="169"/>
      <c r="AA95" s="169"/>
      <c r="AB95" s="169"/>
      <c r="AC95" s="170"/>
    </row>
    <row r="96" spans="1:29" x14ac:dyDescent="0.25">
      <c r="A96" s="168" t="s">
        <v>1021</v>
      </c>
      <c r="B96" s="169" t="s">
        <v>248</v>
      </c>
      <c r="C96" s="169" t="s">
        <v>1022</v>
      </c>
      <c r="D96" s="169" t="s">
        <v>250</v>
      </c>
      <c r="E96" s="169" t="s">
        <v>1023</v>
      </c>
      <c r="F96" s="169" t="s">
        <v>250</v>
      </c>
      <c r="G96" s="169" t="s">
        <v>1024</v>
      </c>
      <c r="H96" s="170" t="s">
        <v>250</v>
      </c>
      <c r="V96" s="168" t="s">
        <v>1021</v>
      </c>
      <c r="W96" s="169" t="s">
        <v>248</v>
      </c>
      <c r="X96" s="169" t="s">
        <v>1022</v>
      </c>
      <c r="Y96" s="169" t="s">
        <v>250</v>
      </c>
      <c r="Z96" s="169" t="s">
        <v>1023</v>
      </c>
      <c r="AA96" s="169" t="s">
        <v>250</v>
      </c>
      <c r="AB96" s="169" t="s">
        <v>1024</v>
      </c>
      <c r="AC96" s="170" t="s">
        <v>250</v>
      </c>
    </row>
    <row r="97" spans="1:29" ht="15.75" thickBot="1" x14ac:dyDescent="0.3">
      <c r="A97" s="172" t="s">
        <v>1032</v>
      </c>
      <c r="B97" s="173"/>
      <c r="C97" s="173"/>
      <c r="D97" s="173"/>
      <c r="E97" s="173"/>
      <c r="F97" s="173"/>
      <c r="G97" s="173">
        <v>205.68539000000001</v>
      </c>
      <c r="H97" s="174" t="s">
        <v>1033</v>
      </c>
      <c r="V97" s="172" t="s">
        <v>1032</v>
      </c>
      <c r="W97" s="173"/>
      <c r="X97" s="173"/>
      <c r="Y97" s="173"/>
      <c r="Z97" s="173"/>
      <c r="AA97" s="173"/>
      <c r="AB97" s="173">
        <f>G97+4.7107*(G131-G107)+0.93241*(AB77-G77)</f>
        <v>264.55706910400573</v>
      </c>
      <c r="AC97" s="174" t="s">
        <v>1033</v>
      </c>
    </row>
    <row r="100" spans="1:29" s="68" customFormat="1" x14ac:dyDescent="0.25">
      <c r="U100" s="164"/>
    </row>
    <row r="102" spans="1:29" x14ac:dyDescent="0.25">
      <c r="A102" t="s">
        <v>1340</v>
      </c>
    </row>
    <row r="103" spans="1:29" x14ac:dyDescent="0.25">
      <c r="A103" t="s">
        <v>1338</v>
      </c>
      <c r="J103" t="s">
        <v>247</v>
      </c>
      <c r="K103" t="s">
        <v>248</v>
      </c>
      <c r="L103" t="s">
        <v>249</v>
      </c>
      <c r="M103" t="s">
        <v>250</v>
      </c>
      <c r="N103" t="s">
        <v>251</v>
      </c>
      <c r="O103" t="s">
        <v>252</v>
      </c>
      <c r="P103" t="s">
        <v>278</v>
      </c>
      <c r="Q103" t="s">
        <v>254</v>
      </c>
      <c r="R103" t="s">
        <v>255</v>
      </c>
      <c r="S103" t="s">
        <v>25</v>
      </c>
    </row>
    <row r="104" spans="1:29" x14ac:dyDescent="0.25">
      <c r="J104" t="s">
        <v>1339</v>
      </c>
      <c r="K104" t="s">
        <v>296</v>
      </c>
      <c r="L104">
        <v>1</v>
      </c>
      <c r="M104" t="s">
        <v>87</v>
      </c>
      <c r="O104" t="s">
        <v>281</v>
      </c>
    </row>
    <row r="106" spans="1:29" x14ac:dyDescent="0.25">
      <c r="A106" t="s">
        <v>1021</v>
      </c>
      <c r="B106" t="s">
        <v>248</v>
      </c>
      <c r="C106" t="s">
        <v>1022</v>
      </c>
      <c r="D106" t="s">
        <v>250</v>
      </c>
      <c r="E106" t="s">
        <v>1023</v>
      </c>
      <c r="F106" t="s">
        <v>250</v>
      </c>
      <c r="G106" t="s">
        <v>1024</v>
      </c>
      <c r="H106" t="s">
        <v>250</v>
      </c>
    </row>
    <row r="107" spans="1:29" x14ac:dyDescent="0.25">
      <c r="A107" t="s">
        <v>1032</v>
      </c>
      <c r="G107">
        <v>0.76871999999999996</v>
      </c>
      <c r="H107" t="s">
        <v>1033</v>
      </c>
    </row>
    <row r="109" spans="1:29" x14ac:dyDescent="0.25">
      <c r="A109" t="s">
        <v>1021</v>
      </c>
      <c r="B109" t="s">
        <v>248</v>
      </c>
      <c r="C109" t="s">
        <v>1022</v>
      </c>
      <c r="D109" t="s">
        <v>250</v>
      </c>
      <c r="E109" t="s">
        <v>1023</v>
      </c>
      <c r="F109" t="s">
        <v>250</v>
      </c>
      <c r="G109" t="s">
        <v>1024</v>
      </c>
      <c r="H109" t="s">
        <v>250</v>
      </c>
    </row>
    <row r="110" spans="1:29" x14ac:dyDescent="0.25">
      <c r="A110" t="s">
        <v>1028</v>
      </c>
      <c r="G110">
        <v>1.8108900000000001</v>
      </c>
      <c r="H110" t="s">
        <v>92</v>
      </c>
    </row>
    <row r="111" spans="1:29" x14ac:dyDescent="0.25">
      <c r="A111" t="s">
        <v>1030</v>
      </c>
      <c r="G111">
        <v>0.11327</v>
      </c>
      <c r="H111" t="s">
        <v>92</v>
      </c>
    </row>
    <row r="112" spans="1:29" x14ac:dyDescent="0.25">
      <c r="A112" t="s">
        <v>1025</v>
      </c>
      <c r="G112" s="77">
        <v>5.29254E-5</v>
      </c>
      <c r="H112" t="s">
        <v>92</v>
      </c>
    </row>
    <row r="113" spans="1:8" x14ac:dyDescent="0.25">
      <c r="A113" t="s">
        <v>1026</v>
      </c>
      <c r="G113">
        <v>8.1538299999999992</v>
      </c>
      <c r="H113" t="s">
        <v>92</v>
      </c>
    </row>
    <row r="114" spans="1:8" x14ac:dyDescent="0.25">
      <c r="A114" t="s">
        <v>1027</v>
      </c>
      <c r="G114">
        <v>0.67839000000000005</v>
      </c>
      <c r="H114" t="s">
        <v>92</v>
      </c>
    </row>
    <row r="115" spans="1:8" x14ac:dyDescent="0.25">
      <c r="A115" t="s">
        <v>1029</v>
      </c>
      <c r="G115">
        <v>0.19606000000000001</v>
      </c>
      <c r="H115" t="s">
        <v>92</v>
      </c>
    </row>
    <row r="119" spans="1:8" x14ac:dyDescent="0.25">
      <c r="A119" t="s">
        <v>1099</v>
      </c>
    </row>
    <row r="120" spans="1:8" x14ac:dyDescent="0.25">
      <c r="A120" t="s">
        <v>1338</v>
      </c>
    </row>
    <row r="122" spans="1:8" x14ac:dyDescent="0.25">
      <c r="A122" t="s">
        <v>1021</v>
      </c>
      <c r="B122" t="s">
        <v>248</v>
      </c>
      <c r="C122" t="s">
        <v>1022</v>
      </c>
      <c r="D122" t="s">
        <v>250</v>
      </c>
      <c r="E122" t="s">
        <v>1023</v>
      </c>
      <c r="F122" t="s">
        <v>250</v>
      </c>
      <c r="G122" t="s">
        <v>1024</v>
      </c>
      <c r="H122" t="s">
        <v>250</v>
      </c>
    </row>
    <row r="123" spans="1:8" x14ac:dyDescent="0.25">
      <c r="A123" t="s">
        <v>1028</v>
      </c>
      <c r="G123">
        <v>0.30915999999999999</v>
      </c>
      <c r="H123" t="s">
        <v>92</v>
      </c>
    </row>
    <row r="124" spans="1:8" x14ac:dyDescent="0.25">
      <c r="A124" t="s">
        <v>1030</v>
      </c>
      <c r="G124">
        <v>9.4939999999999997E-2</v>
      </c>
      <c r="H124" t="s">
        <v>92</v>
      </c>
    </row>
    <row r="125" spans="1:8" x14ac:dyDescent="0.25">
      <c r="A125" t="s">
        <v>1025</v>
      </c>
      <c r="G125" s="77">
        <v>2.10129E-5</v>
      </c>
      <c r="H125" t="s">
        <v>92</v>
      </c>
    </row>
    <row r="126" spans="1:8" x14ac:dyDescent="0.25">
      <c r="A126" t="s">
        <v>1026</v>
      </c>
      <c r="G126">
        <v>9.7238699999999998</v>
      </c>
      <c r="H126" t="s">
        <v>92</v>
      </c>
    </row>
    <row r="127" spans="1:8" x14ac:dyDescent="0.25">
      <c r="A127" t="s">
        <v>1027</v>
      </c>
      <c r="G127">
        <v>0.73753000000000002</v>
      </c>
      <c r="H127" t="s">
        <v>92</v>
      </c>
    </row>
    <row r="128" spans="1:8" x14ac:dyDescent="0.25">
      <c r="A128" t="s">
        <v>1029</v>
      </c>
      <c r="G128">
        <v>0.12129</v>
      </c>
      <c r="H128" t="s">
        <v>92</v>
      </c>
    </row>
    <row r="130" spans="1:21" x14ac:dyDescent="0.25">
      <c r="A130" t="s">
        <v>1021</v>
      </c>
      <c r="B130" t="s">
        <v>248</v>
      </c>
      <c r="C130" t="s">
        <v>1022</v>
      </c>
      <c r="D130" t="s">
        <v>250</v>
      </c>
      <c r="E130" t="s">
        <v>1023</v>
      </c>
      <c r="F130" t="s">
        <v>250</v>
      </c>
      <c r="G130" t="s">
        <v>1024</v>
      </c>
      <c r="H130" t="s">
        <v>250</v>
      </c>
    </row>
    <row r="131" spans="1:21" x14ac:dyDescent="0.25">
      <c r="A131" t="s">
        <v>1032</v>
      </c>
      <c r="G131">
        <v>1.1725399999999999</v>
      </c>
      <c r="H131" t="s">
        <v>1033</v>
      </c>
    </row>
    <row r="133" spans="1:21" s="68" customFormat="1" x14ac:dyDescent="0.25">
      <c r="U133" s="164"/>
    </row>
    <row r="135" spans="1:21" x14ac:dyDescent="0.25">
      <c r="A135" t="s">
        <v>1344</v>
      </c>
      <c r="J135" t="s">
        <v>247</v>
      </c>
      <c r="K135" t="s">
        <v>248</v>
      </c>
      <c r="L135" t="s">
        <v>249</v>
      </c>
      <c r="M135" t="s">
        <v>250</v>
      </c>
      <c r="N135" t="s">
        <v>251</v>
      </c>
      <c r="O135" t="s">
        <v>252</v>
      </c>
      <c r="P135" t="s">
        <v>278</v>
      </c>
      <c r="Q135" t="s">
        <v>254</v>
      </c>
      <c r="R135" t="s">
        <v>255</v>
      </c>
      <c r="S135" t="s">
        <v>25</v>
      </c>
    </row>
    <row r="136" spans="1:21" x14ac:dyDescent="0.25">
      <c r="J136" t="s">
        <v>1345</v>
      </c>
      <c r="K136" t="s">
        <v>296</v>
      </c>
      <c r="L136">
        <v>1</v>
      </c>
      <c r="M136" t="s">
        <v>87</v>
      </c>
      <c r="O136" t="s">
        <v>281</v>
      </c>
    </row>
    <row r="137" spans="1:21" x14ac:dyDescent="0.25">
      <c r="A137" t="s">
        <v>1340</v>
      </c>
    </row>
    <row r="138" spans="1:21" x14ac:dyDescent="0.25">
      <c r="A138" t="s">
        <v>1021</v>
      </c>
      <c r="B138" t="s">
        <v>248</v>
      </c>
      <c r="C138" t="s">
        <v>1022</v>
      </c>
      <c r="D138" t="s">
        <v>250</v>
      </c>
      <c r="E138" t="s">
        <v>1023</v>
      </c>
      <c r="F138" t="s">
        <v>250</v>
      </c>
      <c r="G138" t="s">
        <v>1024</v>
      </c>
      <c r="H138" t="s">
        <v>250</v>
      </c>
    </row>
    <row r="139" spans="1:21" x14ac:dyDescent="0.25">
      <c r="A139" t="s">
        <v>1032</v>
      </c>
      <c r="G139">
        <v>0.73609999999999998</v>
      </c>
      <c r="H139" t="s">
        <v>1033</v>
      </c>
    </row>
    <row r="141" spans="1:21" x14ac:dyDescent="0.25">
      <c r="A141" t="s">
        <v>1021</v>
      </c>
      <c r="B141" t="s">
        <v>248</v>
      </c>
      <c r="C141" t="s">
        <v>1022</v>
      </c>
      <c r="D141" t="s">
        <v>250</v>
      </c>
      <c r="E141" t="s">
        <v>1023</v>
      </c>
      <c r="F141" t="s">
        <v>250</v>
      </c>
      <c r="G141" t="s">
        <v>1024</v>
      </c>
      <c r="H141" t="s">
        <v>250</v>
      </c>
    </row>
    <row r="142" spans="1:21" x14ac:dyDescent="0.25">
      <c r="A142" t="s">
        <v>1028</v>
      </c>
      <c r="G142">
        <v>1.6214999999999999</v>
      </c>
      <c r="H142" t="s">
        <v>92</v>
      </c>
    </row>
    <row r="143" spans="1:21" x14ac:dyDescent="0.25">
      <c r="A143" t="s">
        <v>1030</v>
      </c>
      <c r="G143">
        <v>0.10087</v>
      </c>
      <c r="H143" t="s">
        <v>92</v>
      </c>
    </row>
    <row r="144" spans="1:21" x14ac:dyDescent="0.25">
      <c r="A144" t="s">
        <v>1025</v>
      </c>
      <c r="G144" s="77">
        <v>5.0224099999999999E-5</v>
      </c>
      <c r="H144" t="s">
        <v>92</v>
      </c>
    </row>
    <row r="145" spans="1:8" x14ac:dyDescent="0.25">
      <c r="A145" t="s">
        <v>1026</v>
      </c>
      <c r="G145">
        <v>8.0814900000000005</v>
      </c>
      <c r="H145" t="s">
        <v>92</v>
      </c>
    </row>
    <row r="146" spans="1:8" x14ac:dyDescent="0.25">
      <c r="A146" t="s">
        <v>1027</v>
      </c>
      <c r="G146">
        <v>0.71887999999999996</v>
      </c>
      <c r="H146" t="s">
        <v>92</v>
      </c>
    </row>
    <row r="147" spans="1:8" x14ac:dyDescent="0.25">
      <c r="A147" t="s">
        <v>1029</v>
      </c>
      <c r="G147">
        <v>0.20849999999999999</v>
      </c>
      <c r="H147" t="s">
        <v>92</v>
      </c>
    </row>
    <row r="150" spans="1:8" x14ac:dyDescent="0.25">
      <c r="A150" t="s">
        <v>43</v>
      </c>
    </row>
    <row r="151" spans="1:8" x14ac:dyDescent="0.25">
      <c r="A151" t="s">
        <v>1021</v>
      </c>
      <c r="B151" t="s">
        <v>248</v>
      </c>
      <c r="C151" t="s">
        <v>1022</v>
      </c>
      <c r="D151" t="s">
        <v>250</v>
      </c>
      <c r="E151" t="s">
        <v>1023</v>
      </c>
      <c r="F151" t="s">
        <v>250</v>
      </c>
      <c r="G151" t="s">
        <v>1024</v>
      </c>
      <c r="H151" t="s">
        <v>250</v>
      </c>
    </row>
    <row r="152" spans="1:8" x14ac:dyDescent="0.25">
      <c r="A152" t="s">
        <v>1028</v>
      </c>
      <c r="G152">
        <v>0.30673</v>
      </c>
      <c r="H152" t="s">
        <v>92</v>
      </c>
    </row>
    <row r="153" spans="1:8" x14ac:dyDescent="0.25">
      <c r="A153" t="s">
        <v>1030</v>
      </c>
      <c r="G153">
        <v>9.4020000000000006E-2</v>
      </c>
      <c r="H153" t="s">
        <v>92</v>
      </c>
    </row>
    <row r="154" spans="1:8" x14ac:dyDescent="0.25">
      <c r="A154" t="s">
        <v>1025</v>
      </c>
      <c r="G154" s="77">
        <v>2.0688700000000001E-5</v>
      </c>
      <c r="H154" t="s">
        <v>92</v>
      </c>
    </row>
    <row r="155" spans="1:8" x14ac:dyDescent="0.25">
      <c r="A155" t="s">
        <v>1026</v>
      </c>
      <c r="G155">
        <v>9.6302299999999992</v>
      </c>
      <c r="H155" t="s">
        <v>92</v>
      </c>
    </row>
    <row r="156" spans="1:8" x14ac:dyDescent="0.25">
      <c r="A156" t="s">
        <v>1027</v>
      </c>
      <c r="G156">
        <v>0.73123000000000005</v>
      </c>
      <c r="H156" t="s">
        <v>92</v>
      </c>
    </row>
    <row r="157" spans="1:8" x14ac:dyDescent="0.25">
      <c r="A157" t="s">
        <v>1029</v>
      </c>
      <c r="G157">
        <v>0.11942</v>
      </c>
      <c r="H157" t="s">
        <v>92</v>
      </c>
    </row>
    <row r="159" spans="1:8" x14ac:dyDescent="0.25">
      <c r="A159" t="s">
        <v>1021</v>
      </c>
      <c r="B159" t="s">
        <v>248</v>
      </c>
      <c r="C159" t="s">
        <v>1022</v>
      </c>
      <c r="D159" t="s">
        <v>250</v>
      </c>
      <c r="E159" t="s">
        <v>1023</v>
      </c>
      <c r="F159" t="s">
        <v>250</v>
      </c>
      <c r="G159" t="s">
        <v>1024</v>
      </c>
      <c r="H159" t="s">
        <v>250</v>
      </c>
    </row>
    <row r="160" spans="1:8" x14ac:dyDescent="0.25">
      <c r="A160" t="s">
        <v>1032</v>
      </c>
      <c r="G160">
        <v>1.15754</v>
      </c>
      <c r="H160" t="s">
        <v>1033</v>
      </c>
    </row>
    <row r="214" spans="21:21" s="68" customFormat="1" x14ac:dyDescent="0.25">
      <c r="U214" s="164"/>
    </row>
    <row r="243" spans="1:21" s="68" customFormat="1" x14ac:dyDescent="0.25">
      <c r="U243" s="164"/>
    </row>
    <row r="245" spans="1:21" x14ac:dyDescent="0.25">
      <c r="A245" t="s">
        <v>1338</v>
      </c>
      <c r="K245" t="s">
        <v>247</v>
      </c>
      <c r="L245" t="s">
        <v>248</v>
      </c>
      <c r="M245" t="s">
        <v>249</v>
      </c>
      <c r="N245" t="s">
        <v>250</v>
      </c>
      <c r="O245" t="s">
        <v>251</v>
      </c>
      <c r="P245" t="s">
        <v>252</v>
      </c>
      <c r="Q245" t="s">
        <v>278</v>
      </c>
      <c r="R245" t="s">
        <v>254</v>
      </c>
      <c r="S245" t="s">
        <v>255</v>
      </c>
      <c r="T245" t="s">
        <v>25</v>
      </c>
    </row>
    <row r="246" spans="1:21" x14ac:dyDescent="0.25">
      <c r="K246" t="s">
        <v>1339</v>
      </c>
      <c r="L246" t="s">
        <v>296</v>
      </c>
      <c r="M246">
        <v>1</v>
      </c>
      <c r="N246" t="s">
        <v>87</v>
      </c>
      <c r="P246" t="s">
        <v>281</v>
      </c>
    </row>
    <row r="247" spans="1:21" x14ac:dyDescent="0.25">
      <c r="A247" t="s">
        <v>1340</v>
      </c>
    </row>
    <row r="248" spans="1:21" x14ac:dyDescent="0.25">
      <c r="A248" t="s">
        <v>1021</v>
      </c>
      <c r="B248" t="s">
        <v>248</v>
      </c>
      <c r="C248" t="s">
        <v>1022</v>
      </c>
      <c r="D248" t="s">
        <v>250</v>
      </c>
      <c r="E248" t="s">
        <v>1023</v>
      </c>
      <c r="F248" t="s">
        <v>250</v>
      </c>
      <c r="G248" t="s">
        <v>1024</v>
      </c>
      <c r="H248" t="s">
        <v>250</v>
      </c>
    </row>
    <row r="249" spans="1:21" x14ac:dyDescent="0.25">
      <c r="A249" t="s">
        <v>1032</v>
      </c>
      <c r="G249">
        <v>0.76871999999999996</v>
      </c>
      <c r="H249" t="s">
        <v>1033</v>
      </c>
    </row>
    <row r="251" spans="1:21" x14ac:dyDescent="0.25">
      <c r="A251" t="s">
        <v>1021</v>
      </c>
      <c r="B251" t="s">
        <v>248</v>
      </c>
      <c r="C251" t="s">
        <v>1022</v>
      </c>
      <c r="D251" t="s">
        <v>250</v>
      </c>
      <c r="E251" t="s">
        <v>1023</v>
      </c>
      <c r="F251" t="s">
        <v>250</v>
      </c>
      <c r="G251" t="s">
        <v>1024</v>
      </c>
      <c r="H251" t="s">
        <v>250</v>
      </c>
    </row>
    <row r="252" spans="1:21" x14ac:dyDescent="0.25">
      <c r="A252" t="s">
        <v>1028</v>
      </c>
      <c r="G252">
        <v>1.8108900000000001</v>
      </c>
      <c r="H252" t="s">
        <v>92</v>
      </c>
    </row>
    <row r="253" spans="1:21" x14ac:dyDescent="0.25">
      <c r="A253" t="s">
        <v>1030</v>
      </c>
      <c r="G253">
        <v>0.11327</v>
      </c>
      <c r="H253" t="s">
        <v>92</v>
      </c>
    </row>
    <row r="254" spans="1:21" x14ac:dyDescent="0.25">
      <c r="A254" t="s">
        <v>1025</v>
      </c>
      <c r="G254" s="77">
        <v>5.29254E-5</v>
      </c>
      <c r="H254" t="s">
        <v>92</v>
      </c>
    </row>
    <row r="255" spans="1:21" x14ac:dyDescent="0.25">
      <c r="A255" t="s">
        <v>1026</v>
      </c>
      <c r="G255">
        <v>8.1538299999999992</v>
      </c>
      <c r="H255" t="s">
        <v>92</v>
      </c>
    </row>
    <row r="256" spans="1:21" x14ac:dyDescent="0.25">
      <c r="A256" t="s">
        <v>1027</v>
      </c>
      <c r="G256">
        <v>0.67839000000000005</v>
      </c>
      <c r="H256" t="s">
        <v>92</v>
      </c>
    </row>
    <row r="257" spans="1:8" x14ac:dyDescent="0.25">
      <c r="A257" t="s">
        <v>1029</v>
      </c>
      <c r="G257">
        <v>0.19606000000000001</v>
      </c>
      <c r="H257" t="s">
        <v>92</v>
      </c>
    </row>
    <row r="260" spans="1:8" x14ac:dyDescent="0.25">
      <c r="A260" t="s">
        <v>43</v>
      </c>
    </row>
    <row r="261" spans="1:8" x14ac:dyDescent="0.25">
      <c r="A261" t="s">
        <v>1021</v>
      </c>
      <c r="B261" t="s">
        <v>248</v>
      </c>
      <c r="C261" t="s">
        <v>1022</v>
      </c>
      <c r="D261" t="s">
        <v>250</v>
      </c>
      <c r="E261" t="s">
        <v>1023</v>
      </c>
      <c r="F261" t="s">
        <v>250</v>
      </c>
      <c r="G261" t="s">
        <v>1024</v>
      </c>
      <c r="H261" t="s">
        <v>250</v>
      </c>
    </row>
    <row r="262" spans="1:8" x14ac:dyDescent="0.25">
      <c r="A262" t="s">
        <v>1028</v>
      </c>
      <c r="G262">
        <v>0.30915999999999999</v>
      </c>
      <c r="H262" t="s">
        <v>92</v>
      </c>
    </row>
    <row r="263" spans="1:8" x14ac:dyDescent="0.25">
      <c r="A263" t="s">
        <v>1030</v>
      </c>
      <c r="G263">
        <v>9.4939999999999997E-2</v>
      </c>
      <c r="H263" t="s">
        <v>92</v>
      </c>
    </row>
    <row r="264" spans="1:8" x14ac:dyDescent="0.25">
      <c r="A264" t="s">
        <v>1025</v>
      </c>
      <c r="G264" s="77">
        <v>2.10129E-5</v>
      </c>
      <c r="H264" t="s">
        <v>92</v>
      </c>
    </row>
    <row r="265" spans="1:8" x14ac:dyDescent="0.25">
      <c r="A265" t="s">
        <v>1026</v>
      </c>
      <c r="G265">
        <v>9.7238699999999998</v>
      </c>
      <c r="H265" t="s">
        <v>92</v>
      </c>
    </row>
    <row r="266" spans="1:8" x14ac:dyDescent="0.25">
      <c r="A266" t="s">
        <v>1027</v>
      </c>
      <c r="G266">
        <v>0.73753000000000002</v>
      </c>
      <c r="H266" t="s">
        <v>92</v>
      </c>
    </row>
    <row r="267" spans="1:8" x14ac:dyDescent="0.25">
      <c r="A267" t="s">
        <v>1029</v>
      </c>
      <c r="G267">
        <v>0.12129</v>
      </c>
      <c r="H267" t="s">
        <v>92</v>
      </c>
    </row>
    <row r="269" spans="1:8" x14ac:dyDescent="0.25">
      <c r="A269" t="s">
        <v>1021</v>
      </c>
      <c r="B269" t="s">
        <v>248</v>
      </c>
      <c r="C269" t="s">
        <v>1022</v>
      </c>
      <c r="D269" t="s">
        <v>250</v>
      </c>
      <c r="E269" t="s">
        <v>1023</v>
      </c>
      <c r="F269" t="s">
        <v>250</v>
      </c>
      <c r="G269" t="s">
        <v>1024</v>
      </c>
      <c r="H269" t="s">
        <v>250</v>
      </c>
    </row>
    <row r="270" spans="1:8" x14ac:dyDescent="0.25">
      <c r="A270" t="s">
        <v>1032</v>
      </c>
      <c r="G270">
        <v>1.1725399999999999</v>
      </c>
      <c r="H270" t="s">
        <v>1033</v>
      </c>
    </row>
    <row r="273" spans="21:21" s="68" customFormat="1" x14ac:dyDescent="0.25">
      <c r="U273" s="164"/>
    </row>
    <row r="306" spans="1:19" x14ac:dyDescent="0.25">
      <c r="A306" t="s">
        <v>1341</v>
      </c>
      <c r="J306" t="s">
        <v>247</v>
      </c>
      <c r="K306" t="s">
        <v>248</v>
      </c>
      <c r="L306" t="s">
        <v>249</v>
      </c>
      <c r="M306" t="s">
        <v>250</v>
      </c>
      <c r="N306" t="s">
        <v>251</v>
      </c>
      <c r="O306" t="s">
        <v>252</v>
      </c>
      <c r="P306" t="s">
        <v>278</v>
      </c>
      <c r="Q306" t="s">
        <v>254</v>
      </c>
      <c r="R306" t="s">
        <v>255</v>
      </c>
      <c r="S306" t="s">
        <v>25</v>
      </c>
    </row>
    <row r="307" spans="1:19" x14ac:dyDescent="0.25">
      <c r="J307" t="s">
        <v>1342</v>
      </c>
      <c r="K307" t="s">
        <v>296</v>
      </c>
      <c r="L307">
        <v>1</v>
      </c>
      <c r="M307" t="s">
        <v>87</v>
      </c>
      <c r="O307" t="s">
        <v>281</v>
      </c>
    </row>
    <row r="308" spans="1:19" x14ac:dyDescent="0.25">
      <c r="A308" t="s">
        <v>1021</v>
      </c>
      <c r="B308" t="s">
        <v>248</v>
      </c>
      <c r="C308" t="s">
        <v>1022</v>
      </c>
      <c r="D308" t="s">
        <v>250</v>
      </c>
      <c r="E308" t="s">
        <v>1023</v>
      </c>
      <c r="F308" t="s">
        <v>250</v>
      </c>
      <c r="G308" t="s">
        <v>1024</v>
      </c>
      <c r="H308" t="s">
        <v>250</v>
      </c>
    </row>
    <row r="309" spans="1:19" x14ac:dyDescent="0.25">
      <c r="A309" t="s">
        <v>1032</v>
      </c>
      <c r="G309">
        <v>4.5300000000000002E-3</v>
      </c>
      <c r="H309" t="s">
        <v>1033</v>
      </c>
    </row>
    <row r="311" spans="1:19" x14ac:dyDescent="0.25">
      <c r="A311" t="s">
        <v>1021</v>
      </c>
      <c r="B311" t="s">
        <v>248</v>
      </c>
      <c r="C311" t="s">
        <v>1022</v>
      </c>
      <c r="D311" t="s">
        <v>250</v>
      </c>
      <c r="E311" t="s">
        <v>1023</v>
      </c>
      <c r="F311" t="s">
        <v>250</v>
      </c>
      <c r="G311" t="s">
        <v>1024</v>
      </c>
      <c r="H311" t="s">
        <v>250</v>
      </c>
    </row>
    <row r="312" spans="1:19" x14ac:dyDescent="0.25">
      <c r="A312" t="s">
        <v>1028</v>
      </c>
      <c r="G312">
        <v>3.3800000000000002E-3</v>
      </c>
      <c r="H312" t="s">
        <v>92</v>
      </c>
    </row>
    <row r="313" spans="1:19" x14ac:dyDescent="0.25">
      <c r="A313" t="s">
        <v>1030</v>
      </c>
      <c r="G313">
        <v>1.9000000000000001E-4</v>
      </c>
      <c r="H313" t="s">
        <v>92</v>
      </c>
    </row>
    <row r="314" spans="1:19" x14ac:dyDescent="0.25">
      <c r="A314" t="s">
        <v>1025</v>
      </c>
      <c r="G314" s="77">
        <v>4.9806E-7</v>
      </c>
      <c r="H314" t="s">
        <v>92</v>
      </c>
    </row>
    <row r="315" spans="1:19" x14ac:dyDescent="0.25">
      <c r="A315" t="s">
        <v>1026</v>
      </c>
      <c r="G315">
        <v>4.1450000000000001E-2</v>
      </c>
      <c r="H315" t="s">
        <v>92</v>
      </c>
    </row>
    <row r="316" spans="1:19" x14ac:dyDescent="0.25">
      <c r="A316" t="s">
        <v>1027</v>
      </c>
      <c r="G316">
        <v>3.79176</v>
      </c>
      <c r="H316" t="s">
        <v>92</v>
      </c>
    </row>
    <row r="317" spans="1:19" x14ac:dyDescent="0.25">
      <c r="A317" t="s">
        <v>1029</v>
      </c>
      <c r="G317">
        <v>2.0100000000000001E-3</v>
      </c>
      <c r="H317" t="s">
        <v>92</v>
      </c>
    </row>
    <row r="320" spans="1:19" x14ac:dyDescent="0.25">
      <c r="A320" t="s">
        <v>1325</v>
      </c>
    </row>
    <row r="322" spans="1:8" x14ac:dyDescent="0.25">
      <c r="A322" t="s">
        <v>1021</v>
      </c>
      <c r="B322" t="s">
        <v>248</v>
      </c>
      <c r="C322" t="s">
        <v>1022</v>
      </c>
      <c r="D322" t="s">
        <v>250</v>
      </c>
      <c r="E322" t="s">
        <v>1023</v>
      </c>
      <c r="F322" t="s">
        <v>250</v>
      </c>
      <c r="G322" t="s">
        <v>1024</v>
      </c>
      <c r="H322" t="s">
        <v>250</v>
      </c>
    </row>
    <row r="323" spans="1:8" x14ac:dyDescent="0.25">
      <c r="A323" t="s">
        <v>1028</v>
      </c>
      <c r="G323">
        <v>3.3800000000000002E-3</v>
      </c>
      <c r="H323" t="s">
        <v>92</v>
      </c>
    </row>
    <row r="324" spans="1:8" x14ac:dyDescent="0.25">
      <c r="A324" t="s">
        <v>1030</v>
      </c>
      <c r="G324">
        <v>1.9000000000000001E-4</v>
      </c>
      <c r="H324" t="s">
        <v>92</v>
      </c>
    </row>
    <row r="325" spans="1:8" x14ac:dyDescent="0.25">
      <c r="A325" t="s">
        <v>1025</v>
      </c>
      <c r="G325" s="77">
        <v>4.9806E-7</v>
      </c>
      <c r="H325" t="s">
        <v>92</v>
      </c>
    </row>
    <row r="326" spans="1:8" x14ac:dyDescent="0.25">
      <c r="A326" t="s">
        <v>1026</v>
      </c>
      <c r="G326">
        <v>4.1450000000000001E-2</v>
      </c>
      <c r="H326" t="s">
        <v>92</v>
      </c>
    </row>
    <row r="327" spans="1:8" x14ac:dyDescent="0.25">
      <c r="A327" t="s">
        <v>1027</v>
      </c>
      <c r="G327">
        <v>3.79176</v>
      </c>
      <c r="H327" t="s">
        <v>92</v>
      </c>
    </row>
    <row r="328" spans="1:8" x14ac:dyDescent="0.25">
      <c r="A328" t="s">
        <v>1029</v>
      </c>
      <c r="G328">
        <v>2.0100000000000001E-3</v>
      </c>
      <c r="H328" t="s">
        <v>92</v>
      </c>
    </row>
    <row r="330" spans="1:8" x14ac:dyDescent="0.25">
      <c r="A330" t="s">
        <v>1021</v>
      </c>
      <c r="B330" t="s">
        <v>248</v>
      </c>
      <c r="C330" t="s">
        <v>1022</v>
      </c>
      <c r="D330" t="s">
        <v>250</v>
      </c>
      <c r="E330" t="s">
        <v>1023</v>
      </c>
      <c r="F330" t="s">
        <v>250</v>
      </c>
      <c r="G330" t="s">
        <v>1024</v>
      </c>
      <c r="H330" t="s">
        <v>250</v>
      </c>
    </row>
    <row r="331" spans="1:8" x14ac:dyDescent="0.25">
      <c r="A331" t="s">
        <v>1032</v>
      </c>
      <c r="G331">
        <v>4.5300000000000002E-3</v>
      </c>
      <c r="H331" t="s">
        <v>1033</v>
      </c>
    </row>
    <row r="333" spans="1:8" x14ac:dyDescent="0.25">
      <c r="A333" t="s">
        <v>68</v>
      </c>
    </row>
    <row r="335" spans="1:8" x14ac:dyDescent="0.25">
      <c r="A335" t="s">
        <v>1021</v>
      </c>
      <c r="B335" t="s">
        <v>248</v>
      </c>
      <c r="C335" t="s">
        <v>1022</v>
      </c>
      <c r="D335" t="s">
        <v>250</v>
      </c>
      <c r="E335" t="s">
        <v>1023</v>
      </c>
      <c r="F335" t="s">
        <v>250</v>
      </c>
      <c r="G335" t="s">
        <v>1024</v>
      </c>
      <c r="H335" t="s">
        <v>250</v>
      </c>
    </row>
    <row r="336" spans="1:8" x14ac:dyDescent="0.25">
      <c r="A336" t="s">
        <v>1032</v>
      </c>
      <c r="G336">
        <v>4.5300000000000002E-3</v>
      </c>
      <c r="H336" t="s">
        <v>1033</v>
      </c>
    </row>
    <row r="338" spans="1:8" x14ac:dyDescent="0.25">
      <c r="A338" t="s">
        <v>1021</v>
      </c>
      <c r="B338" t="s">
        <v>248</v>
      </c>
      <c r="C338" t="s">
        <v>1022</v>
      </c>
      <c r="D338" t="s">
        <v>250</v>
      </c>
      <c r="E338" t="s">
        <v>1023</v>
      </c>
      <c r="F338" t="s">
        <v>250</v>
      </c>
      <c r="G338" t="s">
        <v>1024</v>
      </c>
      <c r="H338" t="s">
        <v>250</v>
      </c>
    </row>
    <row r="339" spans="1:8" x14ac:dyDescent="0.25">
      <c r="A339" t="s">
        <v>1028</v>
      </c>
      <c r="G339">
        <v>3.3800000000000002E-3</v>
      </c>
      <c r="H339" t="s">
        <v>92</v>
      </c>
    </row>
    <row r="340" spans="1:8" x14ac:dyDescent="0.25">
      <c r="A340" t="s">
        <v>1030</v>
      </c>
      <c r="G340">
        <v>1.9000000000000001E-4</v>
      </c>
      <c r="H340" t="s">
        <v>92</v>
      </c>
    </row>
    <row r="341" spans="1:8" x14ac:dyDescent="0.25">
      <c r="A341" t="s">
        <v>1025</v>
      </c>
      <c r="G341" s="77">
        <v>4.9806E-7</v>
      </c>
      <c r="H341" t="s">
        <v>92</v>
      </c>
    </row>
    <row r="342" spans="1:8" x14ac:dyDescent="0.25">
      <c r="A342" t="s">
        <v>1026</v>
      </c>
      <c r="G342">
        <v>4.1450000000000001E-2</v>
      </c>
      <c r="H342" t="s">
        <v>92</v>
      </c>
    </row>
    <row r="343" spans="1:8" x14ac:dyDescent="0.25">
      <c r="A343" t="s">
        <v>1027</v>
      </c>
      <c r="G343">
        <v>3.79176</v>
      </c>
      <c r="H343" t="s">
        <v>92</v>
      </c>
    </row>
    <row r="344" spans="1:8" x14ac:dyDescent="0.25">
      <c r="A344" t="s">
        <v>1029</v>
      </c>
      <c r="G344">
        <v>2.0100000000000001E-3</v>
      </c>
      <c r="H344" t="s">
        <v>92</v>
      </c>
    </row>
    <row r="346" spans="1:8" x14ac:dyDescent="0.25">
      <c r="A346" t="s">
        <v>101</v>
      </c>
    </row>
    <row r="348" spans="1:8" x14ac:dyDescent="0.25">
      <c r="A348" t="s">
        <v>1021</v>
      </c>
      <c r="B348" t="s">
        <v>248</v>
      </c>
      <c r="C348" t="s">
        <v>1022</v>
      </c>
      <c r="D348" t="s">
        <v>250</v>
      </c>
      <c r="E348" t="s">
        <v>1023</v>
      </c>
      <c r="F348" t="s">
        <v>250</v>
      </c>
      <c r="G348" t="s">
        <v>1024</v>
      </c>
      <c r="H348" t="s">
        <v>250</v>
      </c>
    </row>
    <row r="349" spans="1:8" x14ac:dyDescent="0.25">
      <c r="A349" t="s">
        <v>1028</v>
      </c>
      <c r="G349">
        <v>3.3800000000000002E-3</v>
      </c>
      <c r="H349" t="s">
        <v>92</v>
      </c>
    </row>
    <row r="350" spans="1:8" x14ac:dyDescent="0.25">
      <c r="A350" t="s">
        <v>1030</v>
      </c>
      <c r="G350">
        <v>1.9000000000000001E-4</v>
      </c>
      <c r="H350" t="s">
        <v>92</v>
      </c>
    </row>
    <row r="351" spans="1:8" x14ac:dyDescent="0.25">
      <c r="A351" t="s">
        <v>1025</v>
      </c>
      <c r="G351" s="77">
        <v>4.9806E-7</v>
      </c>
      <c r="H351" t="s">
        <v>92</v>
      </c>
    </row>
    <row r="352" spans="1:8" x14ac:dyDescent="0.25">
      <c r="A352" t="s">
        <v>1026</v>
      </c>
      <c r="G352">
        <v>4.1450000000000001E-2</v>
      </c>
      <c r="H352" t="s">
        <v>92</v>
      </c>
    </row>
    <row r="353" spans="1:8" x14ac:dyDescent="0.25">
      <c r="A353" t="s">
        <v>1027</v>
      </c>
      <c r="G353">
        <v>3.79176</v>
      </c>
      <c r="H353" t="s">
        <v>92</v>
      </c>
    </row>
    <row r="354" spans="1:8" x14ac:dyDescent="0.25">
      <c r="A354" t="s">
        <v>1029</v>
      </c>
      <c r="G354">
        <v>2.0100000000000001E-3</v>
      </c>
      <c r="H354" t="s">
        <v>92</v>
      </c>
    </row>
    <row r="356" spans="1:8" x14ac:dyDescent="0.25">
      <c r="A356" t="s">
        <v>1021</v>
      </c>
      <c r="B356" t="s">
        <v>248</v>
      </c>
      <c r="C356" t="s">
        <v>1022</v>
      </c>
      <c r="D356" t="s">
        <v>250</v>
      </c>
      <c r="E356" t="s">
        <v>1023</v>
      </c>
      <c r="F356" t="s">
        <v>250</v>
      </c>
      <c r="G356" t="s">
        <v>1024</v>
      </c>
      <c r="H356" t="s">
        <v>250</v>
      </c>
    </row>
    <row r="357" spans="1:8" x14ac:dyDescent="0.25">
      <c r="A357" t="s">
        <v>1032</v>
      </c>
      <c r="G357">
        <v>4.5300000000000002E-3</v>
      </c>
      <c r="H357" t="s">
        <v>1033</v>
      </c>
    </row>
    <row r="359" spans="1:8" x14ac:dyDescent="0.25">
      <c r="A359" t="s">
        <v>1091</v>
      </c>
    </row>
    <row r="361" spans="1:8" x14ac:dyDescent="0.25">
      <c r="A361" t="s">
        <v>1021</v>
      </c>
      <c r="B361" t="s">
        <v>248</v>
      </c>
      <c r="C361" t="s">
        <v>1022</v>
      </c>
      <c r="D361" t="s">
        <v>250</v>
      </c>
      <c r="E361" t="s">
        <v>1023</v>
      </c>
      <c r="F361" t="s">
        <v>250</v>
      </c>
      <c r="G361" t="s">
        <v>1024</v>
      </c>
      <c r="H361" t="s">
        <v>250</v>
      </c>
    </row>
    <row r="362" spans="1:8" x14ac:dyDescent="0.25">
      <c r="A362" t="s">
        <v>1032</v>
      </c>
      <c r="G362">
        <v>4.5300000000000002E-3</v>
      </c>
      <c r="H362" t="s">
        <v>1033</v>
      </c>
    </row>
    <row r="364" spans="1:8" x14ac:dyDescent="0.25">
      <c r="A364" t="s">
        <v>1021</v>
      </c>
      <c r="B364" t="s">
        <v>248</v>
      </c>
      <c r="C364" t="s">
        <v>1022</v>
      </c>
      <c r="D364" t="s">
        <v>250</v>
      </c>
      <c r="E364" t="s">
        <v>1023</v>
      </c>
      <c r="F364" t="s">
        <v>250</v>
      </c>
      <c r="G364" t="s">
        <v>1024</v>
      </c>
      <c r="H364" t="s">
        <v>250</v>
      </c>
    </row>
    <row r="365" spans="1:8" x14ac:dyDescent="0.25">
      <c r="A365" t="s">
        <v>1028</v>
      </c>
      <c r="G365">
        <v>3.3800000000000002E-3</v>
      </c>
      <c r="H365" t="s">
        <v>92</v>
      </c>
    </row>
    <row r="366" spans="1:8" x14ac:dyDescent="0.25">
      <c r="A366" t="s">
        <v>1030</v>
      </c>
      <c r="G366">
        <v>1.9000000000000001E-4</v>
      </c>
      <c r="H366" t="s">
        <v>92</v>
      </c>
    </row>
    <row r="367" spans="1:8" x14ac:dyDescent="0.25">
      <c r="A367" t="s">
        <v>1025</v>
      </c>
      <c r="G367" s="77">
        <v>4.9806E-7</v>
      </c>
      <c r="H367" t="s">
        <v>92</v>
      </c>
    </row>
    <row r="368" spans="1:8" x14ac:dyDescent="0.25">
      <c r="A368" t="s">
        <v>1026</v>
      </c>
      <c r="G368">
        <v>4.1450000000000001E-2</v>
      </c>
      <c r="H368" t="s">
        <v>92</v>
      </c>
    </row>
    <row r="369" spans="1:8" x14ac:dyDescent="0.25">
      <c r="A369" t="s">
        <v>1027</v>
      </c>
      <c r="G369">
        <v>3.79176</v>
      </c>
      <c r="H369" t="s">
        <v>92</v>
      </c>
    </row>
    <row r="370" spans="1:8" x14ac:dyDescent="0.25">
      <c r="A370" t="s">
        <v>1029</v>
      </c>
      <c r="G370">
        <v>2.0100000000000001E-3</v>
      </c>
      <c r="H370" t="s">
        <v>92</v>
      </c>
    </row>
    <row r="372" spans="1:8" x14ac:dyDescent="0.25">
      <c r="A372" t="s">
        <v>1343</v>
      </c>
    </row>
    <row r="374" spans="1:8" x14ac:dyDescent="0.25">
      <c r="A374" t="s">
        <v>1021</v>
      </c>
      <c r="B374" t="s">
        <v>248</v>
      </c>
      <c r="C374" t="s">
        <v>1022</v>
      </c>
      <c r="D374" t="s">
        <v>250</v>
      </c>
      <c r="E374" t="s">
        <v>1023</v>
      </c>
      <c r="F374" t="s">
        <v>250</v>
      </c>
      <c r="G374" t="s">
        <v>1024</v>
      </c>
      <c r="H374" t="s">
        <v>250</v>
      </c>
    </row>
    <row r="375" spans="1:8" x14ac:dyDescent="0.25">
      <c r="A375" t="s">
        <v>1028</v>
      </c>
      <c r="G375">
        <v>3.3800000000000002E-3</v>
      </c>
      <c r="H375" t="s">
        <v>92</v>
      </c>
    </row>
    <row r="376" spans="1:8" x14ac:dyDescent="0.25">
      <c r="A376" t="s">
        <v>1030</v>
      </c>
      <c r="G376">
        <v>1.9000000000000001E-4</v>
      </c>
      <c r="H376" t="s">
        <v>92</v>
      </c>
    </row>
    <row r="377" spans="1:8" x14ac:dyDescent="0.25">
      <c r="A377" t="s">
        <v>1025</v>
      </c>
      <c r="G377" s="77">
        <v>4.9806E-7</v>
      </c>
      <c r="H377" t="s">
        <v>92</v>
      </c>
    </row>
    <row r="378" spans="1:8" x14ac:dyDescent="0.25">
      <c r="A378" t="s">
        <v>1026</v>
      </c>
      <c r="G378">
        <v>4.1450000000000001E-2</v>
      </c>
      <c r="H378" t="s">
        <v>92</v>
      </c>
    </row>
    <row r="379" spans="1:8" x14ac:dyDescent="0.25">
      <c r="A379" t="s">
        <v>1027</v>
      </c>
      <c r="G379">
        <v>3.79176</v>
      </c>
      <c r="H379" t="s">
        <v>92</v>
      </c>
    </row>
    <row r="380" spans="1:8" x14ac:dyDescent="0.25">
      <c r="A380" t="s">
        <v>1029</v>
      </c>
      <c r="G380">
        <v>2.0100000000000001E-3</v>
      </c>
      <c r="H380" t="s">
        <v>92</v>
      </c>
    </row>
    <row r="382" spans="1:8" x14ac:dyDescent="0.25">
      <c r="A382" t="s">
        <v>1021</v>
      </c>
      <c r="B382" t="s">
        <v>248</v>
      </c>
      <c r="C382" t="s">
        <v>1022</v>
      </c>
      <c r="D382" t="s">
        <v>250</v>
      </c>
      <c r="E382" t="s">
        <v>1023</v>
      </c>
      <c r="F382" t="s">
        <v>250</v>
      </c>
      <c r="G382" t="s">
        <v>1024</v>
      </c>
      <c r="H382" t="s">
        <v>250</v>
      </c>
    </row>
    <row r="383" spans="1:8" x14ac:dyDescent="0.25">
      <c r="A383" t="s">
        <v>1032</v>
      </c>
      <c r="G383">
        <v>4.5300000000000002E-3</v>
      </c>
      <c r="H383" t="s">
        <v>1033</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D36A6-D002-4CAC-BB85-105F3BFFCF48}">
  <dimension ref="A1:X128"/>
  <sheetViews>
    <sheetView zoomScale="30" zoomScaleNormal="30" workbookViewId="0">
      <selection activeCell="A121" sqref="A121"/>
    </sheetView>
  </sheetViews>
  <sheetFormatPr defaultColWidth="9.140625" defaultRowHeight="15" x14ac:dyDescent="0.25"/>
  <cols>
    <col min="1" max="1" width="91.140625" style="132" bestFit="1" customWidth="1"/>
    <col min="2" max="2" width="5.42578125" style="131" bestFit="1" customWidth="1"/>
    <col min="3" max="3" width="6" style="131" bestFit="1" customWidth="1"/>
    <col min="4" max="4" width="24.140625" style="131" bestFit="1" customWidth="1"/>
    <col min="5" max="5" width="45.28515625" style="131" customWidth="1"/>
    <col min="6" max="6" width="39.7109375" style="131" customWidth="1"/>
    <col min="7" max="7" width="23.42578125" style="131" bestFit="1" customWidth="1"/>
    <col min="8" max="8" width="20" style="131" bestFit="1" customWidth="1"/>
    <col min="9" max="9" width="29.7109375" style="131" bestFit="1" customWidth="1"/>
    <col min="10" max="11" width="15.5703125" style="131" bestFit="1" customWidth="1"/>
    <col min="12" max="16384" width="9.140625" style="131"/>
  </cols>
  <sheetData>
    <row r="1" spans="1:12" x14ac:dyDescent="0.25">
      <c r="D1" t="s">
        <v>1028</v>
      </c>
      <c r="E1" t="s">
        <v>1030</v>
      </c>
      <c r="F1" t="s">
        <v>1025</v>
      </c>
      <c r="G1" t="s">
        <v>1026</v>
      </c>
      <c r="H1" t="s">
        <v>1027</v>
      </c>
      <c r="I1" t="s">
        <v>1029</v>
      </c>
      <c r="J1" s="131" t="s">
        <v>1032</v>
      </c>
    </row>
    <row r="2" spans="1:12" x14ac:dyDescent="0.25">
      <c r="D2" s="131" t="s">
        <v>92</v>
      </c>
      <c r="E2" s="131" t="s">
        <v>92</v>
      </c>
      <c r="F2" s="131" t="s">
        <v>92</v>
      </c>
      <c r="G2" s="131" t="s">
        <v>92</v>
      </c>
      <c r="H2" s="131" t="s">
        <v>92</v>
      </c>
      <c r="I2" s="131" t="s">
        <v>92</v>
      </c>
      <c r="J2" s="131" t="s">
        <v>1033</v>
      </c>
    </row>
    <row r="3" spans="1:12" x14ac:dyDescent="0.25">
      <c r="A3" s="132" t="s">
        <v>1031</v>
      </c>
      <c r="B3" s="131">
        <v>1</v>
      </c>
      <c r="C3" s="131" t="s">
        <v>60</v>
      </c>
      <c r="D3">
        <v>1.2699999999999999E-2</v>
      </c>
      <c r="E3">
        <v>7.5000000000000002E-4</v>
      </c>
      <c r="F3" s="77">
        <v>6.9956700000000002E-6</v>
      </c>
      <c r="G3">
        <v>0.39219999999999999</v>
      </c>
      <c r="H3">
        <v>4.7099999999999998E-3</v>
      </c>
      <c r="I3">
        <v>2.24E-2</v>
      </c>
      <c r="J3">
        <v>3.8830000000000003E-2</v>
      </c>
    </row>
    <row r="4" spans="1:12" x14ac:dyDescent="0.25">
      <c r="A4" s="132" t="s">
        <v>1034</v>
      </c>
      <c r="B4" s="131">
        <v>2</v>
      </c>
      <c r="C4" s="131" t="s">
        <v>60</v>
      </c>
      <c r="D4">
        <v>20.268149999999999</v>
      </c>
      <c r="E4">
        <v>1.26756</v>
      </c>
      <c r="F4">
        <v>2.7100000000000002E-3</v>
      </c>
      <c r="G4">
        <v>120.70842</v>
      </c>
      <c r="H4">
        <v>7.5991400000000002</v>
      </c>
      <c r="I4">
        <v>21.671309999999998</v>
      </c>
      <c r="J4">
        <v>13.38472</v>
      </c>
    </row>
    <row r="5" spans="1:12" x14ac:dyDescent="0.25">
      <c r="A5" s="132" t="s">
        <v>1035</v>
      </c>
      <c r="B5" s="131">
        <v>3</v>
      </c>
      <c r="C5" s="131" t="s">
        <v>60</v>
      </c>
      <c r="D5">
        <v>176.44851</v>
      </c>
      <c r="E5">
        <v>11.09873</v>
      </c>
      <c r="F5">
        <v>8.1499999999999993E-3</v>
      </c>
      <c r="G5">
        <v>1031.7245800000001</v>
      </c>
      <c r="H5">
        <v>197.72832</v>
      </c>
      <c r="I5">
        <v>43.613370000000003</v>
      </c>
      <c r="J5">
        <v>92.092029999999994</v>
      </c>
    </row>
    <row r="6" spans="1:12" x14ac:dyDescent="0.25">
      <c r="A6" s="132" t="s">
        <v>1036</v>
      </c>
      <c r="B6" s="131">
        <v>3</v>
      </c>
      <c r="C6" s="131" t="s">
        <v>60</v>
      </c>
      <c r="D6">
        <v>98.842550000000003</v>
      </c>
      <c r="E6">
        <v>6.2763299999999997</v>
      </c>
      <c r="F6">
        <v>5.96E-3</v>
      </c>
      <c r="G6">
        <v>699.52062999999998</v>
      </c>
      <c r="H6">
        <v>299.93248999999997</v>
      </c>
      <c r="I6">
        <v>34.855359999999997</v>
      </c>
      <c r="J6">
        <v>60.201230000000002</v>
      </c>
    </row>
    <row r="7" spans="1:12" x14ac:dyDescent="0.25">
      <c r="A7" s="132" t="s">
        <v>1037</v>
      </c>
      <c r="B7" s="131">
        <v>4</v>
      </c>
      <c r="C7" s="131" t="s">
        <v>60</v>
      </c>
      <c r="D7">
        <v>168.01884999999999</v>
      </c>
      <c r="E7">
        <v>12.529540000000001</v>
      </c>
      <c r="F7">
        <v>1.014E-2</v>
      </c>
      <c r="G7">
        <v>942.61282000000006</v>
      </c>
      <c r="H7">
        <v>296.92890999999997</v>
      </c>
      <c r="I7">
        <v>43.114570000000001</v>
      </c>
      <c r="J7">
        <v>82.898750000000007</v>
      </c>
    </row>
    <row r="8" spans="1:12" x14ac:dyDescent="0.25">
      <c r="A8" s="132" t="s">
        <v>1038</v>
      </c>
      <c r="B8" s="131">
        <v>5</v>
      </c>
      <c r="C8" s="131" t="s">
        <v>60</v>
      </c>
      <c r="D8">
        <v>299.34102999999999</v>
      </c>
      <c r="E8">
        <v>20.57518</v>
      </c>
      <c r="F8">
        <v>8.6330000000000004E-2</v>
      </c>
      <c r="G8">
        <v>1541.9337599999999</v>
      </c>
      <c r="H8">
        <v>363.56695999999999</v>
      </c>
      <c r="I8">
        <v>67.246549999999999</v>
      </c>
      <c r="J8">
        <v>128.92054999999999</v>
      </c>
    </row>
    <row r="9" spans="1:12" x14ac:dyDescent="0.25">
      <c r="A9" s="132" t="s">
        <v>1039</v>
      </c>
      <c r="B9" s="131">
        <v>6</v>
      </c>
      <c r="C9" s="131" t="s">
        <v>60</v>
      </c>
      <c r="D9">
        <v>384.04683999999997</v>
      </c>
      <c r="E9">
        <v>25.943169999999999</v>
      </c>
      <c r="F9">
        <v>9.468E-2</v>
      </c>
      <c r="G9">
        <v>1965.2302099999999</v>
      </c>
      <c r="H9">
        <v>411.16502000000003</v>
      </c>
      <c r="I9">
        <v>80.654210000000006</v>
      </c>
      <c r="J9">
        <v>171.37254999999999</v>
      </c>
    </row>
    <row r="10" spans="1:12" s="134" customFormat="1" ht="15.75" thickBot="1" x14ac:dyDescent="0.3">
      <c r="A10" s="133" t="s">
        <v>1040</v>
      </c>
      <c r="B10" s="134">
        <v>7</v>
      </c>
      <c r="C10" s="134" t="s">
        <v>60</v>
      </c>
      <c r="D10" s="68">
        <v>409.71138999999999</v>
      </c>
      <c r="E10" s="68">
        <v>26.775200000000002</v>
      </c>
      <c r="F10" s="68">
        <v>0.11519</v>
      </c>
      <c r="G10" s="68">
        <v>2398.5235200000002</v>
      </c>
      <c r="H10" s="68">
        <v>414.34375999999997</v>
      </c>
      <c r="I10" s="68">
        <v>99.720070000000007</v>
      </c>
      <c r="J10" s="68">
        <v>205.68539000000001</v>
      </c>
    </row>
    <row r="11" spans="1:12" x14ac:dyDescent="0.25">
      <c r="A11" s="132" t="s">
        <v>1041</v>
      </c>
      <c r="B11" s="131">
        <v>1</v>
      </c>
      <c r="C11" s="131" t="s">
        <v>148</v>
      </c>
      <c r="D11" s="180">
        <v>1.2699999999999999E-2</v>
      </c>
      <c r="E11" s="181">
        <v>7.5000000000000002E-4</v>
      </c>
      <c r="F11" s="182">
        <v>6.9956700000000002E-6</v>
      </c>
      <c r="G11" s="181">
        <v>0.39219999999999999</v>
      </c>
      <c r="H11" s="181">
        <v>4.7099999999999998E-3</v>
      </c>
      <c r="I11" s="181">
        <v>2.24E-2</v>
      </c>
      <c r="J11" s="183">
        <v>3.8830000000000003E-2</v>
      </c>
    </row>
    <row r="12" spans="1:12" x14ac:dyDescent="0.25">
      <c r="A12" s="132" t="s">
        <v>1042</v>
      </c>
      <c r="B12" s="131">
        <v>2</v>
      </c>
      <c r="C12" s="131" t="s">
        <v>148</v>
      </c>
      <c r="D12" s="175">
        <v>3.7491199999999978</v>
      </c>
      <c r="E12" s="150">
        <v>1.06593</v>
      </c>
      <c r="F12" s="150">
        <v>2.3589625000000002E-3</v>
      </c>
      <c r="G12" s="150">
        <v>137.97886</v>
      </c>
      <c r="H12" s="150">
        <v>8.2496799999999997</v>
      </c>
      <c r="I12" s="150">
        <v>20.848839999999999</v>
      </c>
      <c r="J12" s="176">
        <v>17.826740000000001</v>
      </c>
      <c r="L12" s="131" t="s">
        <v>1360</v>
      </c>
    </row>
    <row r="13" spans="1:12" x14ac:dyDescent="0.25">
      <c r="A13" s="132" t="s">
        <v>1043</v>
      </c>
      <c r="B13" s="131">
        <v>3</v>
      </c>
      <c r="C13" s="131" t="s">
        <v>148</v>
      </c>
      <c r="D13" s="175">
        <v>37.464597162199986</v>
      </c>
      <c r="E13" s="150">
        <v>10.2514746926</v>
      </c>
      <c r="F13" s="150">
        <v>5.0491884389419995E-3</v>
      </c>
      <c r="G13" s="150">
        <v>1193.1096463399999</v>
      </c>
      <c r="H13" s="150">
        <v>199.5616931852</v>
      </c>
      <c r="I13" s="150">
        <v>34.5129614158</v>
      </c>
      <c r="J13" s="176">
        <v>131.0000113888</v>
      </c>
    </row>
    <row r="14" spans="1:12" x14ac:dyDescent="0.25">
      <c r="A14" s="132" t="s">
        <v>1044</v>
      </c>
      <c r="B14" s="131">
        <v>3</v>
      </c>
      <c r="C14" s="131" t="s">
        <v>148</v>
      </c>
      <c r="D14" s="175">
        <v>21.011396100000002</v>
      </c>
      <c r="E14" s="150">
        <v>5.7402381</v>
      </c>
      <c r="F14" s="150">
        <v>4.2342346250000005E-3</v>
      </c>
      <c r="G14" s="150">
        <v>788.72952719999989</v>
      </c>
      <c r="H14" s="150">
        <v>301.22335019999997</v>
      </c>
      <c r="I14" s="150">
        <v>29.917368899999996</v>
      </c>
      <c r="J14" s="176">
        <v>84.18551260000001</v>
      </c>
    </row>
    <row r="15" spans="1:12" x14ac:dyDescent="0.25">
      <c r="A15" s="132" t="s">
        <v>1045</v>
      </c>
      <c r="B15" s="131">
        <v>4</v>
      </c>
      <c r="C15" s="131" t="s">
        <v>148</v>
      </c>
      <c r="D15" s="175">
        <v>40.152199155081433</v>
      </c>
      <c r="E15" s="150">
        <v>11.512976209796046</v>
      </c>
      <c r="F15" s="150">
        <v>7.3283554678105368E-3</v>
      </c>
      <c r="G15" s="150">
        <v>1086.5996398945315</v>
      </c>
      <c r="H15" s="150">
        <v>299.63187970480408</v>
      </c>
      <c r="I15" s="150">
        <v>35.350873840451854</v>
      </c>
      <c r="J15" s="176">
        <v>120.51377449753348</v>
      </c>
    </row>
    <row r="16" spans="1:12" x14ac:dyDescent="0.25">
      <c r="A16" s="132" t="s">
        <v>1046</v>
      </c>
      <c r="B16" s="131">
        <v>5</v>
      </c>
      <c r="C16" s="131" t="s">
        <v>148</v>
      </c>
      <c r="D16" s="175">
        <v>141.53363470662381</v>
      </c>
      <c r="E16" s="150">
        <v>19.269453966409447</v>
      </c>
      <c r="F16" s="150">
        <v>8.2868862904397572E-2</v>
      </c>
      <c r="G16" s="150">
        <v>1718.6678520437447</v>
      </c>
      <c r="H16" s="150">
        <v>367.12200605741765</v>
      </c>
      <c r="I16" s="150">
        <v>57.796223638883191</v>
      </c>
      <c r="J16" s="176">
        <v>175.03976093208766</v>
      </c>
    </row>
    <row r="17" spans="1:12" x14ac:dyDescent="0.25">
      <c r="A17" s="132" t="s">
        <v>1047</v>
      </c>
      <c r="B17" s="131">
        <v>6</v>
      </c>
      <c r="C17" s="131" t="s">
        <v>148</v>
      </c>
      <c r="D17" s="175">
        <v>171.35418059902122</v>
      </c>
      <c r="E17" s="150">
        <v>24.004746214394011</v>
      </c>
      <c r="F17" s="150">
        <v>9.0046064941161422E-2</v>
      </c>
      <c r="G17" s="150">
        <v>2200.0510672863693</v>
      </c>
      <c r="H17" s="150">
        <v>416.72193984086277</v>
      </c>
      <c r="I17" s="150">
        <v>68.375594947216186</v>
      </c>
      <c r="J17" s="176">
        <v>232.47164184801292</v>
      </c>
    </row>
    <row r="18" spans="1:12" s="134" customFormat="1" ht="15.75" thickBot="1" x14ac:dyDescent="0.3">
      <c r="A18" s="133" t="s">
        <v>1048</v>
      </c>
      <c r="B18" s="134">
        <v>7</v>
      </c>
      <c r="C18" s="134" t="s">
        <v>148</v>
      </c>
      <c r="D18" s="177">
        <v>204.32042793693338</v>
      </c>
      <c r="E18" s="178">
        <v>24.881447147063124</v>
      </c>
      <c r="F18" s="178">
        <v>0.11071894239803833</v>
      </c>
      <c r="G18" s="178">
        <v>2624.8688229703839</v>
      </c>
      <c r="H18" s="178">
        <v>419.80367842681881</v>
      </c>
      <c r="I18" s="178">
        <v>87.919147499633837</v>
      </c>
      <c r="J18" s="179">
        <v>264.55706910400573</v>
      </c>
    </row>
    <row r="19" spans="1:12" x14ac:dyDescent="0.25">
      <c r="A19" s="132" t="s">
        <v>1288</v>
      </c>
      <c r="B19" s="131">
        <v>1</v>
      </c>
      <c r="C19" s="131" t="s">
        <v>158</v>
      </c>
      <c r="D19" s="180">
        <v>1.2699999999999999E-2</v>
      </c>
      <c r="E19" s="181">
        <v>7.5000000000000002E-4</v>
      </c>
      <c r="F19" s="182">
        <v>6.9956700000000002E-6</v>
      </c>
      <c r="G19" s="181">
        <v>0.39219999999999999</v>
      </c>
      <c r="H19" s="181">
        <v>4.7099999999999998E-3</v>
      </c>
      <c r="I19" s="181">
        <v>2.24E-2</v>
      </c>
      <c r="J19" s="183">
        <v>3.8830000000000003E-2</v>
      </c>
    </row>
    <row r="20" spans="1:12" x14ac:dyDescent="0.25">
      <c r="A20" s="132" t="s">
        <v>1291</v>
      </c>
      <c r="B20" s="131">
        <v>2</v>
      </c>
      <c r="C20" s="131" t="s">
        <v>158</v>
      </c>
      <c r="D20" s="175">
        <v>3.7491199999999978</v>
      </c>
      <c r="E20" s="150">
        <v>1.06593</v>
      </c>
      <c r="F20" s="150">
        <v>2.3589625000000002E-3</v>
      </c>
      <c r="G20" s="150">
        <v>137.97886</v>
      </c>
      <c r="H20" s="150">
        <v>8.2496799999999997</v>
      </c>
      <c r="I20" s="150">
        <v>20.848839999999999</v>
      </c>
      <c r="J20" s="176">
        <v>17.826740000000001</v>
      </c>
      <c r="L20" s="131" t="s">
        <v>1360</v>
      </c>
    </row>
    <row r="21" spans="1:12" x14ac:dyDescent="0.25">
      <c r="A21" s="132" t="s">
        <v>1292</v>
      </c>
      <c r="B21" s="131">
        <v>3</v>
      </c>
      <c r="C21" s="131" t="s">
        <v>158</v>
      </c>
      <c r="D21" s="175">
        <v>37.464597162199986</v>
      </c>
      <c r="E21" s="150">
        <v>10.2514746926</v>
      </c>
      <c r="F21" s="150">
        <v>5.0491884389419995E-3</v>
      </c>
      <c r="G21" s="150">
        <v>1193.1096463399999</v>
      </c>
      <c r="H21" s="150">
        <v>199.5616931852</v>
      </c>
      <c r="I21" s="150">
        <v>34.5129614158</v>
      </c>
      <c r="J21" s="176">
        <v>131.0000113888</v>
      </c>
    </row>
    <row r="22" spans="1:12" x14ac:dyDescent="0.25">
      <c r="A22" s="132" t="s">
        <v>1293</v>
      </c>
      <c r="B22" s="131">
        <v>3</v>
      </c>
      <c r="C22" s="131" t="s">
        <v>158</v>
      </c>
      <c r="D22" s="175">
        <v>21.011396100000002</v>
      </c>
      <c r="E22" s="150">
        <v>5.7402381</v>
      </c>
      <c r="F22" s="150">
        <v>4.2342346250000005E-3</v>
      </c>
      <c r="G22" s="150">
        <v>788.72952719999989</v>
      </c>
      <c r="H22" s="150">
        <v>301.22335019999997</v>
      </c>
      <c r="I22" s="150">
        <v>29.917368899999996</v>
      </c>
      <c r="J22" s="176">
        <v>84.18551260000001</v>
      </c>
    </row>
    <row r="23" spans="1:12" x14ac:dyDescent="0.25">
      <c r="A23" s="132" t="s">
        <v>1294</v>
      </c>
      <c r="B23" s="131">
        <v>4</v>
      </c>
      <c r="C23" s="131" t="s">
        <v>158</v>
      </c>
      <c r="D23" s="175">
        <v>40.152199155081433</v>
      </c>
      <c r="E23" s="150">
        <v>11.512976209796046</v>
      </c>
      <c r="F23" s="150">
        <v>7.3283554678105368E-3</v>
      </c>
      <c r="G23" s="150">
        <v>1086.5996398945315</v>
      </c>
      <c r="H23" s="150">
        <v>299.63187970480408</v>
      </c>
      <c r="I23" s="150">
        <v>35.350873840451854</v>
      </c>
      <c r="J23" s="176">
        <v>120.51377449753348</v>
      </c>
    </row>
    <row r="24" spans="1:12" x14ac:dyDescent="0.25">
      <c r="A24" s="132" t="s">
        <v>1295</v>
      </c>
      <c r="B24" s="131">
        <v>5</v>
      </c>
      <c r="C24" s="131" t="s">
        <v>158</v>
      </c>
      <c r="D24" s="175">
        <v>141.53363470662381</v>
      </c>
      <c r="E24" s="150">
        <v>19.269453966409447</v>
      </c>
      <c r="F24" s="150">
        <v>8.2868862904397572E-2</v>
      </c>
      <c r="G24" s="150">
        <v>1718.6678520437447</v>
      </c>
      <c r="H24" s="150">
        <v>367.12200605741765</v>
      </c>
      <c r="I24" s="150">
        <v>57.796223638883191</v>
      </c>
      <c r="J24" s="176">
        <v>175.03976093208766</v>
      </c>
    </row>
    <row r="25" spans="1:12" x14ac:dyDescent="0.25">
      <c r="A25" s="132" t="s">
        <v>1296</v>
      </c>
      <c r="B25" s="131">
        <v>6</v>
      </c>
      <c r="C25" s="131" t="s">
        <v>158</v>
      </c>
      <c r="D25" s="175">
        <v>171.35418059902122</v>
      </c>
      <c r="E25" s="150">
        <v>24.004746214394011</v>
      </c>
      <c r="F25" s="150">
        <v>9.0046064941161422E-2</v>
      </c>
      <c r="G25" s="150">
        <v>2200.0510672863693</v>
      </c>
      <c r="H25" s="150">
        <v>416.72193984086277</v>
      </c>
      <c r="I25" s="150">
        <v>68.375594947216186</v>
      </c>
      <c r="J25" s="176">
        <v>232.47164184801292</v>
      </c>
    </row>
    <row r="26" spans="1:12" s="134" customFormat="1" ht="15.75" thickBot="1" x14ac:dyDescent="0.3">
      <c r="A26" s="133" t="s">
        <v>1297</v>
      </c>
      <c r="B26" s="134">
        <v>7</v>
      </c>
      <c r="C26" s="134" t="s">
        <v>158</v>
      </c>
      <c r="D26" s="177">
        <v>204.32042793693338</v>
      </c>
      <c r="E26" s="178">
        <v>24.881447147063124</v>
      </c>
      <c r="F26" s="178">
        <v>0.11071894239803833</v>
      </c>
      <c r="G26" s="178">
        <v>2624.8688229703839</v>
      </c>
      <c r="H26" s="178">
        <v>419.80367842681881</v>
      </c>
      <c r="I26" s="178">
        <v>87.919147499633837</v>
      </c>
      <c r="J26" s="179">
        <v>264.55706910400573</v>
      </c>
    </row>
    <row r="27" spans="1:12" x14ac:dyDescent="0.25">
      <c r="A27" s="132" t="s">
        <v>1289</v>
      </c>
      <c r="B27" s="131">
        <v>1</v>
      </c>
      <c r="C27" s="131" t="s">
        <v>1286</v>
      </c>
      <c r="D27" s="180">
        <v>1.2699999999999999E-2</v>
      </c>
      <c r="E27" s="181">
        <v>7.5000000000000002E-4</v>
      </c>
      <c r="F27" s="182">
        <v>6.9956700000000002E-6</v>
      </c>
      <c r="G27" s="181">
        <v>0.39219999999999999</v>
      </c>
      <c r="H27" s="181">
        <v>4.7099999999999998E-3</v>
      </c>
      <c r="I27" s="181">
        <v>2.24E-2</v>
      </c>
      <c r="J27" s="183">
        <v>3.8830000000000003E-2</v>
      </c>
    </row>
    <row r="28" spans="1:12" x14ac:dyDescent="0.25">
      <c r="A28" s="132" t="s">
        <v>1298</v>
      </c>
      <c r="B28" s="131">
        <v>2</v>
      </c>
      <c r="C28" s="131" t="s">
        <v>1286</v>
      </c>
      <c r="D28" s="175">
        <v>3.7491199999999978</v>
      </c>
      <c r="E28" s="150">
        <v>1.06593</v>
      </c>
      <c r="F28" s="150">
        <v>2.3589625000000002E-3</v>
      </c>
      <c r="G28" s="150">
        <v>137.97886</v>
      </c>
      <c r="H28" s="150">
        <v>8.2496799999999997</v>
      </c>
      <c r="I28" s="150">
        <v>20.848839999999999</v>
      </c>
      <c r="J28" s="176">
        <v>17.826740000000001</v>
      </c>
      <c r="L28" s="131" t="s">
        <v>1360</v>
      </c>
    </row>
    <row r="29" spans="1:12" x14ac:dyDescent="0.25">
      <c r="A29" s="132" t="s">
        <v>1299</v>
      </c>
      <c r="B29" s="131">
        <v>3</v>
      </c>
      <c r="C29" s="131" t="s">
        <v>1286</v>
      </c>
      <c r="D29" s="175">
        <v>37.464597162199986</v>
      </c>
      <c r="E29" s="150">
        <v>10.2514746926</v>
      </c>
      <c r="F29" s="150">
        <v>5.0491884389419995E-3</v>
      </c>
      <c r="G29" s="150">
        <v>1193.1096463399999</v>
      </c>
      <c r="H29" s="150">
        <v>199.5616931852</v>
      </c>
      <c r="I29" s="150">
        <v>34.5129614158</v>
      </c>
      <c r="J29" s="176">
        <v>131.0000113888</v>
      </c>
    </row>
    <row r="30" spans="1:12" x14ac:dyDescent="0.25">
      <c r="A30" s="132" t="s">
        <v>1300</v>
      </c>
      <c r="B30" s="131">
        <v>3</v>
      </c>
      <c r="C30" s="131" t="s">
        <v>1286</v>
      </c>
      <c r="D30" s="175">
        <v>21.011396100000002</v>
      </c>
      <c r="E30" s="150">
        <v>5.7402381</v>
      </c>
      <c r="F30" s="150">
        <v>4.2342346250000005E-3</v>
      </c>
      <c r="G30" s="150">
        <v>788.72952719999989</v>
      </c>
      <c r="H30" s="150">
        <v>301.22335019999997</v>
      </c>
      <c r="I30" s="150">
        <v>29.917368899999996</v>
      </c>
      <c r="J30" s="176">
        <v>84.18551260000001</v>
      </c>
    </row>
    <row r="31" spans="1:12" x14ac:dyDescent="0.25">
      <c r="A31" s="132" t="s">
        <v>1301</v>
      </c>
      <c r="B31" s="131">
        <v>4</v>
      </c>
      <c r="C31" s="131" t="s">
        <v>1286</v>
      </c>
      <c r="D31" s="175">
        <v>40.152199155081433</v>
      </c>
      <c r="E31" s="150">
        <v>11.512976209796046</v>
      </c>
      <c r="F31" s="150">
        <v>7.3283554678105368E-3</v>
      </c>
      <c r="G31" s="150">
        <v>1086.5996398945315</v>
      </c>
      <c r="H31" s="150">
        <v>299.63187970480408</v>
      </c>
      <c r="I31" s="150">
        <v>35.350873840451854</v>
      </c>
      <c r="J31" s="176">
        <v>120.51377449753348</v>
      </c>
    </row>
    <row r="32" spans="1:12" x14ac:dyDescent="0.25">
      <c r="A32" s="132" t="s">
        <v>1302</v>
      </c>
      <c r="B32" s="131">
        <v>5</v>
      </c>
      <c r="C32" s="131" t="s">
        <v>1286</v>
      </c>
      <c r="D32" s="175">
        <v>141.53363470662381</v>
      </c>
      <c r="E32" s="150">
        <v>19.269453966409447</v>
      </c>
      <c r="F32" s="150">
        <v>8.2868862904397572E-2</v>
      </c>
      <c r="G32" s="150">
        <v>1718.6678520437447</v>
      </c>
      <c r="H32" s="150">
        <v>367.12200605741765</v>
      </c>
      <c r="I32" s="150">
        <v>57.796223638883191</v>
      </c>
      <c r="J32" s="176">
        <v>175.03976093208766</v>
      </c>
    </row>
    <row r="33" spans="1:12" x14ac:dyDescent="0.25">
      <c r="A33" s="132" t="s">
        <v>1303</v>
      </c>
      <c r="B33" s="131">
        <v>6</v>
      </c>
      <c r="C33" s="131" t="s">
        <v>1286</v>
      </c>
      <c r="D33" s="175">
        <v>171.35418059902122</v>
      </c>
      <c r="E33" s="150">
        <v>24.004746214394011</v>
      </c>
      <c r="F33" s="150">
        <v>9.0046064941161422E-2</v>
      </c>
      <c r="G33" s="150">
        <v>2200.0510672863693</v>
      </c>
      <c r="H33" s="150">
        <v>416.72193984086277</v>
      </c>
      <c r="I33" s="150">
        <v>68.375594947216186</v>
      </c>
      <c r="J33" s="176">
        <v>232.47164184801292</v>
      </c>
    </row>
    <row r="34" spans="1:12" s="134" customFormat="1" ht="15.75" thickBot="1" x14ac:dyDescent="0.3">
      <c r="A34" s="133" t="s">
        <v>1304</v>
      </c>
      <c r="B34" s="134">
        <v>7</v>
      </c>
      <c r="C34" s="134" t="s">
        <v>1286</v>
      </c>
      <c r="D34" s="177">
        <v>204.32042793693338</v>
      </c>
      <c r="E34" s="178">
        <v>24.881447147063124</v>
      </c>
      <c r="F34" s="178">
        <v>0.11071894239803833</v>
      </c>
      <c r="G34" s="178">
        <v>2624.8688229703839</v>
      </c>
      <c r="H34" s="178">
        <v>419.80367842681881</v>
      </c>
      <c r="I34" s="178">
        <v>87.919147499633837</v>
      </c>
      <c r="J34" s="179">
        <v>264.55706910400573</v>
      </c>
    </row>
    <row r="35" spans="1:12" x14ac:dyDescent="0.25">
      <c r="A35" s="132" t="s">
        <v>1065</v>
      </c>
      <c r="B35" s="131">
        <v>1</v>
      </c>
      <c r="C35" s="131" t="s">
        <v>155</v>
      </c>
      <c r="D35" s="180">
        <v>1.2699999999999999E-2</v>
      </c>
      <c r="E35" s="181">
        <v>7.5000000000000002E-4</v>
      </c>
      <c r="F35" s="182">
        <v>6.9956700000000002E-6</v>
      </c>
      <c r="G35" s="181">
        <v>0.39219999999999999</v>
      </c>
      <c r="H35" s="181">
        <v>4.7099999999999998E-3</v>
      </c>
      <c r="I35" s="181">
        <v>2.24E-2</v>
      </c>
      <c r="J35" s="183">
        <v>3.8830000000000003E-2</v>
      </c>
    </row>
    <row r="36" spans="1:12" x14ac:dyDescent="0.25">
      <c r="A36" s="132" t="s">
        <v>1066</v>
      </c>
      <c r="B36" s="131">
        <v>2</v>
      </c>
      <c r="C36" s="131" t="s">
        <v>155</v>
      </c>
      <c r="D36" s="175">
        <v>3.7491199999999978</v>
      </c>
      <c r="E36" s="150">
        <v>1.06593</v>
      </c>
      <c r="F36" s="150">
        <v>2.3589625000000002E-3</v>
      </c>
      <c r="G36" s="150">
        <v>137.97886</v>
      </c>
      <c r="H36" s="150">
        <v>8.2496799999999997</v>
      </c>
      <c r="I36" s="150">
        <v>20.848839999999999</v>
      </c>
      <c r="J36" s="176">
        <v>17.826740000000001</v>
      </c>
      <c r="L36" s="131" t="s">
        <v>1360</v>
      </c>
    </row>
    <row r="37" spans="1:12" x14ac:dyDescent="0.25">
      <c r="A37" s="132" t="s">
        <v>1067</v>
      </c>
      <c r="B37" s="131">
        <v>3</v>
      </c>
      <c r="C37" s="131" t="s">
        <v>155</v>
      </c>
      <c r="D37" s="175">
        <v>37.464597162199986</v>
      </c>
      <c r="E37" s="150">
        <v>10.2514746926</v>
      </c>
      <c r="F37" s="150">
        <v>5.0491884389419995E-3</v>
      </c>
      <c r="G37" s="150">
        <v>1193.1096463399999</v>
      </c>
      <c r="H37" s="150">
        <v>199.5616931852</v>
      </c>
      <c r="I37" s="150">
        <v>34.5129614158</v>
      </c>
      <c r="J37" s="176">
        <v>131.0000113888</v>
      </c>
    </row>
    <row r="38" spans="1:12" x14ac:dyDescent="0.25">
      <c r="A38" s="132" t="s">
        <v>1068</v>
      </c>
      <c r="B38" s="131">
        <v>3</v>
      </c>
      <c r="C38" s="131" t="s">
        <v>155</v>
      </c>
      <c r="D38" s="175">
        <v>21.011396100000002</v>
      </c>
      <c r="E38" s="150">
        <v>5.7402381</v>
      </c>
      <c r="F38" s="150">
        <v>4.2342346250000005E-3</v>
      </c>
      <c r="G38" s="150">
        <v>788.72952719999989</v>
      </c>
      <c r="H38" s="150">
        <v>301.22335019999997</v>
      </c>
      <c r="I38" s="150">
        <v>29.917368899999996</v>
      </c>
      <c r="J38" s="176">
        <v>84.18551260000001</v>
      </c>
    </row>
    <row r="39" spans="1:12" x14ac:dyDescent="0.25">
      <c r="A39" s="132" t="s">
        <v>1069</v>
      </c>
      <c r="B39" s="131">
        <v>4</v>
      </c>
      <c r="C39" s="131" t="s">
        <v>155</v>
      </c>
      <c r="D39" s="175">
        <v>40.152199155081433</v>
      </c>
      <c r="E39" s="150">
        <v>11.512976209796046</v>
      </c>
      <c r="F39" s="150">
        <v>7.3283554678105368E-3</v>
      </c>
      <c r="G39" s="150">
        <v>1086.5996398945315</v>
      </c>
      <c r="H39" s="150">
        <v>299.63187970480408</v>
      </c>
      <c r="I39" s="150">
        <v>35.350873840451854</v>
      </c>
      <c r="J39" s="176">
        <v>120.51377449753348</v>
      </c>
    </row>
    <row r="40" spans="1:12" x14ac:dyDescent="0.25">
      <c r="A40" s="132" t="s">
        <v>1070</v>
      </c>
      <c r="B40" s="131">
        <v>5</v>
      </c>
      <c r="C40" s="131" t="s">
        <v>155</v>
      </c>
      <c r="D40" s="175">
        <v>141.53363470662381</v>
      </c>
      <c r="E40" s="150">
        <v>19.269453966409447</v>
      </c>
      <c r="F40" s="150">
        <v>8.2868862904397572E-2</v>
      </c>
      <c r="G40" s="150">
        <v>1718.6678520437447</v>
      </c>
      <c r="H40" s="150">
        <v>367.12200605741765</v>
      </c>
      <c r="I40" s="150">
        <v>57.796223638883191</v>
      </c>
      <c r="J40" s="176">
        <v>175.03976093208766</v>
      </c>
    </row>
    <row r="41" spans="1:12" x14ac:dyDescent="0.25">
      <c r="A41" s="132" t="s">
        <v>1071</v>
      </c>
      <c r="B41" s="131">
        <v>6</v>
      </c>
      <c r="C41" s="131" t="s">
        <v>155</v>
      </c>
      <c r="D41" s="175">
        <v>171.35418059902122</v>
      </c>
      <c r="E41" s="150">
        <v>24.004746214394011</v>
      </c>
      <c r="F41" s="150">
        <v>9.0046064941161422E-2</v>
      </c>
      <c r="G41" s="150">
        <v>2200.0510672863693</v>
      </c>
      <c r="H41" s="150">
        <v>416.72193984086277</v>
      </c>
      <c r="I41" s="150">
        <v>68.375594947216186</v>
      </c>
      <c r="J41" s="176">
        <v>232.47164184801292</v>
      </c>
    </row>
    <row r="42" spans="1:12" s="134" customFormat="1" ht="15.75" thickBot="1" x14ac:dyDescent="0.3">
      <c r="A42" s="133" t="s">
        <v>1072</v>
      </c>
      <c r="B42" s="134">
        <v>7</v>
      </c>
      <c r="C42" s="134" t="s">
        <v>155</v>
      </c>
      <c r="D42" s="177">
        <v>204.32042793693338</v>
      </c>
      <c r="E42" s="178">
        <v>24.881447147063124</v>
      </c>
      <c r="F42" s="178">
        <v>0.11071894239803833</v>
      </c>
      <c r="G42" s="178">
        <v>2624.8688229703839</v>
      </c>
      <c r="H42" s="178">
        <v>419.80367842681881</v>
      </c>
      <c r="I42" s="178">
        <v>87.919147499633837</v>
      </c>
      <c r="J42" s="179">
        <v>264.55706910400573</v>
      </c>
    </row>
    <row r="43" spans="1:12" x14ac:dyDescent="0.25">
      <c r="A43" s="132" t="s">
        <v>1290</v>
      </c>
      <c r="B43" s="131">
        <v>1</v>
      </c>
      <c r="C43" s="131" t="s">
        <v>1287</v>
      </c>
      <c r="D43" s="180">
        <v>1.2699999999999999E-2</v>
      </c>
      <c r="E43" s="181">
        <v>7.5000000000000002E-4</v>
      </c>
      <c r="F43" s="182">
        <v>6.9956700000000002E-6</v>
      </c>
      <c r="G43" s="181">
        <v>0.39219999999999999</v>
      </c>
      <c r="H43" s="181">
        <v>4.7099999999999998E-3</v>
      </c>
      <c r="I43" s="181">
        <v>2.24E-2</v>
      </c>
      <c r="J43" s="183">
        <v>3.8830000000000003E-2</v>
      </c>
    </row>
    <row r="44" spans="1:12" x14ac:dyDescent="0.25">
      <c r="A44" s="132" t="s">
        <v>1305</v>
      </c>
      <c r="B44" s="131">
        <v>2</v>
      </c>
      <c r="C44" s="131" t="s">
        <v>1287</v>
      </c>
      <c r="D44" s="175">
        <v>3.7491199999999978</v>
      </c>
      <c r="E44" s="150">
        <v>1.06593</v>
      </c>
      <c r="F44" s="150">
        <v>2.3589625000000002E-3</v>
      </c>
      <c r="G44" s="150">
        <v>137.97886</v>
      </c>
      <c r="H44" s="150">
        <v>8.2496799999999997</v>
      </c>
      <c r="I44" s="150">
        <v>20.848839999999999</v>
      </c>
      <c r="J44" s="176">
        <v>17.826740000000001</v>
      </c>
      <c r="L44" s="131" t="s">
        <v>1360</v>
      </c>
    </row>
    <row r="45" spans="1:12" x14ac:dyDescent="0.25">
      <c r="A45" s="132" t="s">
        <v>1306</v>
      </c>
      <c r="B45" s="131">
        <v>3</v>
      </c>
      <c r="C45" s="131" t="s">
        <v>1287</v>
      </c>
      <c r="D45" s="175">
        <v>37.464597162199986</v>
      </c>
      <c r="E45" s="150">
        <v>10.2514746926</v>
      </c>
      <c r="F45" s="150">
        <v>5.0491884389419995E-3</v>
      </c>
      <c r="G45" s="150">
        <v>1193.1096463399999</v>
      </c>
      <c r="H45" s="150">
        <v>199.5616931852</v>
      </c>
      <c r="I45" s="150">
        <v>34.5129614158</v>
      </c>
      <c r="J45" s="176">
        <v>131.0000113888</v>
      </c>
    </row>
    <row r="46" spans="1:12" x14ac:dyDescent="0.25">
      <c r="A46" s="132" t="s">
        <v>1307</v>
      </c>
      <c r="B46" s="131">
        <v>3</v>
      </c>
      <c r="C46" s="131" t="s">
        <v>1287</v>
      </c>
      <c r="D46" s="175">
        <v>21.011396100000002</v>
      </c>
      <c r="E46" s="150">
        <v>5.7402381</v>
      </c>
      <c r="F46" s="150">
        <v>4.2342346250000005E-3</v>
      </c>
      <c r="G46" s="150">
        <v>788.72952719999989</v>
      </c>
      <c r="H46" s="150">
        <v>301.22335019999997</v>
      </c>
      <c r="I46" s="150">
        <v>29.917368899999996</v>
      </c>
      <c r="J46" s="176">
        <v>84.18551260000001</v>
      </c>
    </row>
    <row r="47" spans="1:12" x14ac:dyDescent="0.25">
      <c r="A47" s="132" t="s">
        <v>1308</v>
      </c>
      <c r="B47" s="131">
        <v>4</v>
      </c>
      <c r="C47" s="131" t="s">
        <v>1287</v>
      </c>
      <c r="D47" s="175">
        <v>40.152199155081433</v>
      </c>
      <c r="E47" s="150">
        <v>11.512976209796046</v>
      </c>
      <c r="F47" s="150">
        <v>7.3283554678105368E-3</v>
      </c>
      <c r="G47" s="150">
        <v>1086.5996398945315</v>
      </c>
      <c r="H47" s="150">
        <v>299.63187970480408</v>
      </c>
      <c r="I47" s="150">
        <v>35.350873840451854</v>
      </c>
      <c r="J47" s="176">
        <v>120.51377449753348</v>
      </c>
    </row>
    <row r="48" spans="1:12" x14ac:dyDescent="0.25">
      <c r="A48" s="132" t="s">
        <v>1309</v>
      </c>
      <c r="B48" s="131">
        <v>5</v>
      </c>
      <c r="C48" s="150" t="s">
        <v>1287</v>
      </c>
      <c r="D48" s="175">
        <v>141.53363470662381</v>
      </c>
      <c r="E48" s="150">
        <v>19.269453966409447</v>
      </c>
      <c r="F48" s="150">
        <v>8.2868862904397572E-2</v>
      </c>
      <c r="G48" s="150">
        <v>1718.6678520437447</v>
      </c>
      <c r="H48" s="150">
        <v>367.12200605741765</v>
      </c>
      <c r="I48" s="150">
        <v>57.796223638883191</v>
      </c>
      <c r="J48" s="176">
        <v>175.03976093208766</v>
      </c>
    </row>
    <row r="49" spans="1:10" x14ac:dyDescent="0.25">
      <c r="A49" s="132" t="s">
        <v>1310</v>
      </c>
      <c r="B49" s="131">
        <v>6</v>
      </c>
      <c r="C49" s="131" t="s">
        <v>1287</v>
      </c>
      <c r="D49" s="175">
        <v>171.35418059902122</v>
      </c>
      <c r="E49" s="150">
        <v>24.004746214394011</v>
      </c>
      <c r="F49" s="150">
        <v>9.0046064941161422E-2</v>
      </c>
      <c r="G49" s="150">
        <v>2200.0510672863693</v>
      </c>
      <c r="H49" s="150">
        <v>416.72193984086277</v>
      </c>
      <c r="I49" s="150">
        <v>68.375594947216186</v>
      </c>
      <c r="J49" s="176">
        <v>232.47164184801292</v>
      </c>
    </row>
    <row r="50" spans="1:10" s="134" customFormat="1" ht="15.75" thickBot="1" x14ac:dyDescent="0.3">
      <c r="A50" s="133" t="s">
        <v>1311</v>
      </c>
      <c r="B50" s="134">
        <v>7</v>
      </c>
      <c r="C50" s="134" t="s">
        <v>1287</v>
      </c>
      <c r="D50" s="177">
        <v>204.32042793693338</v>
      </c>
      <c r="E50" s="178">
        <v>24.881447147063124</v>
      </c>
      <c r="F50" s="178">
        <v>0.11071894239803833</v>
      </c>
      <c r="G50" s="178">
        <v>2624.8688229703839</v>
      </c>
      <c r="H50" s="178">
        <v>419.80367842681881</v>
      </c>
      <c r="I50" s="178">
        <v>87.919147499633837</v>
      </c>
      <c r="J50" s="179">
        <v>264.55706910400573</v>
      </c>
    </row>
    <row r="51" spans="1:10" x14ac:dyDescent="0.25">
      <c r="A51" s="132" t="s">
        <v>1081</v>
      </c>
      <c r="B51" s="131">
        <v>1</v>
      </c>
      <c r="C51" s="131" t="s">
        <v>1099</v>
      </c>
      <c r="D51" s="180">
        <v>1.2699999999999999E-2</v>
      </c>
      <c r="E51" s="181">
        <v>7.5000000000000002E-4</v>
      </c>
      <c r="F51" s="182">
        <v>6.9956700000000002E-6</v>
      </c>
      <c r="G51" s="181">
        <v>0.39219999999999999</v>
      </c>
      <c r="H51" s="181">
        <v>4.7099999999999998E-3</v>
      </c>
      <c r="I51" s="181">
        <v>2.24E-2</v>
      </c>
      <c r="J51" s="183">
        <v>3.8830000000000003E-2</v>
      </c>
    </row>
    <row r="52" spans="1:10" x14ac:dyDescent="0.25">
      <c r="A52" s="132" t="s">
        <v>1082</v>
      </c>
      <c r="B52" s="131">
        <v>2</v>
      </c>
      <c r="C52" s="131" t="s">
        <v>1099</v>
      </c>
      <c r="D52" s="175">
        <v>3.7491199999999978</v>
      </c>
      <c r="E52" s="150">
        <v>1.06593</v>
      </c>
      <c r="F52" s="150">
        <v>2.3589625000000002E-3</v>
      </c>
      <c r="G52" s="150">
        <v>137.97886</v>
      </c>
      <c r="H52" s="150">
        <v>8.2496799999999997</v>
      </c>
      <c r="I52" s="150">
        <v>20.848839999999999</v>
      </c>
      <c r="J52" s="176">
        <v>17.826740000000001</v>
      </c>
    </row>
    <row r="53" spans="1:10" x14ac:dyDescent="0.25">
      <c r="A53" s="132" t="s">
        <v>1083</v>
      </c>
      <c r="B53" s="131">
        <v>3</v>
      </c>
      <c r="C53" s="131" t="s">
        <v>1099</v>
      </c>
      <c r="D53" s="175">
        <v>37.464597162199986</v>
      </c>
      <c r="E53" s="150">
        <v>10.2514746926</v>
      </c>
      <c r="F53" s="150">
        <v>5.0491884389419995E-3</v>
      </c>
      <c r="G53" s="150">
        <v>1193.1096463399999</v>
      </c>
      <c r="H53" s="150">
        <v>199.5616931852</v>
      </c>
      <c r="I53" s="150">
        <v>34.5129614158</v>
      </c>
      <c r="J53" s="176">
        <v>131.0000113888</v>
      </c>
    </row>
    <row r="54" spans="1:10" x14ac:dyDescent="0.25">
      <c r="A54" s="132" t="s">
        <v>1084</v>
      </c>
      <c r="B54" s="131">
        <v>3</v>
      </c>
      <c r="C54" s="131" t="s">
        <v>1099</v>
      </c>
      <c r="D54" s="175">
        <v>21.011396100000002</v>
      </c>
      <c r="E54" s="150">
        <v>5.7402381</v>
      </c>
      <c r="F54" s="150">
        <v>4.2342346250000005E-3</v>
      </c>
      <c r="G54" s="150">
        <v>788.72952719999989</v>
      </c>
      <c r="H54" s="150">
        <v>301.22335019999997</v>
      </c>
      <c r="I54" s="150">
        <v>29.917368899999996</v>
      </c>
      <c r="J54" s="176">
        <v>84.18551260000001</v>
      </c>
    </row>
    <row r="55" spans="1:10" x14ac:dyDescent="0.25">
      <c r="A55" s="132" t="s">
        <v>1085</v>
      </c>
      <c r="B55" s="131">
        <v>4</v>
      </c>
      <c r="C55" s="131" t="s">
        <v>1099</v>
      </c>
      <c r="D55" s="175">
        <v>40.152199155081433</v>
      </c>
      <c r="E55" s="150">
        <v>11.512976209796046</v>
      </c>
      <c r="F55" s="150">
        <v>7.3283554678105368E-3</v>
      </c>
      <c r="G55" s="150">
        <v>1086.5996398945315</v>
      </c>
      <c r="H55" s="150">
        <v>299.63187970480408</v>
      </c>
      <c r="I55" s="150">
        <v>35.350873840451854</v>
      </c>
      <c r="J55" s="176">
        <v>120.51377449753348</v>
      </c>
    </row>
    <row r="56" spans="1:10" x14ac:dyDescent="0.25">
      <c r="A56" s="132" t="s">
        <v>1086</v>
      </c>
      <c r="B56" s="131">
        <v>5</v>
      </c>
      <c r="C56" s="131" t="s">
        <v>1099</v>
      </c>
      <c r="D56" s="175">
        <v>141.53363470662381</v>
      </c>
      <c r="E56" s="150">
        <v>19.269453966409447</v>
      </c>
      <c r="F56" s="150">
        <v>8.2868862904397572E-2</v>
      </c>
      <c r="G56" s="150">
        <v>1718.6678520437447</v>
      </c>
      <c r="H56" s="150">
        <v>367.12200605741765</v>
      </c>
      <c r="I56" s="150">
        <v>57.796223638883191</v>
      </c>
      <c r="J56" s="176">
        <v>175.03976093208766</v>
      </c>
    </row>
    <row r="57" spans="1:10" x14ac:dyDescent="0.25">
      <c r="A57" s="132" t="s">
        <v>1087</v>
      </c>
      <c r="B57" s="131">
        <v>6</v>
      </c>
      <c r="C57" s="131" t="s">
        <v>1099</v>
      </c>
      <c r="D57" s="175">
        <v>171.35418059902122</v>
      </c>
      <c r="E57" s="150">
        <v>24.004746214394011</v>
      </c>
      <c r="F57" s="150">
        <v>9.0046064941161422E-2</v>
      </c>
      <c r="G57" s="150">
        <v>2200.0510672863693</v>
      </c>
      <c r="H57" s="150">
        <v>416.72193984086277</v>
      </c>
      <c r="I57" s="150">
        <v>68.375594947216186</v>
      </c>
      <c r="J57" s="176">
        <v>232.47164184801292</v>
      </c>
    </row>
    <row r="58" spans="1:10" s="134" customFormat="1" ht="15.75" thickBot="1" x14ac:dyDescent="0.3">
      <c r="A58" s="133" t="s">
        <v>1088</v>
      </c>
      <c r="B58" s="134">
        <v>7</v>
      </c>
      <c r="C58" s="134" t="s">
        <v>1099</v>
      </c>
      <c r="D58" s="177">
        <v>204.32042793693338</v>
      </c>
      <c r="E58" s="178">
        <v>24.881447147063124</v>
      </c>
      <c r="F58" s="178">
        <v>0.11071894239803833</v>
      </c>
      <c r="G58" s="178">
        <v>2624.8688229703839</v>
      </c>
      <c r="H58" s="178">
        <v>419.80367842681881</v>
      </c>
      <c r="I58" s="178">
        <v>87.919147499633837</v>
      </c>
      <c r="J58" s="179">
        <v>264.55706910400573</v>
      </c>
    </row>
    <row r="61" spans="1:10" x14ac:dyDescent="0.25">
      <c r="A61" s="131"/>
    </row>
    <row r="64" spans="1:10" ht="15.75" thickBot="1" x14ac:dyDescent="0.3"/>
    <row r="65" spans="1:7" ht="18.75" x14ac:dyDescent="0.2">
      <c r="A65" s="219" t="s">
        <v>1336</v>
      </c>
      <c r="B65" s="220"/>
      <c r="E65" s="21"/>
      <c r="F65" s="21" t="s">
        <v>1324</v>
      </c>
      <c r="G65" s="131" t="s">
        <v>1326</v>
      </c>
    </row>
    <row r="66" spans="1:7" x14ac:dyDescent="0.25">
      <c r="A66" s="92" t="s">
        <v>63</v>
      </c>
      <c r="B66" s="93">
        <f>G66</f>
        <v>0.31683505358914466</v>
      </c>
      <c r="E66" s="30" t="s">
        <v>63</v>
      </c>
      <c r="F66" s="161">
        <v>22758420</v>
      </c>
      <c r="G66" s="131">
        <f>F66/$F$73</f>
        <v>0.31683505358914466</v>
      </c>
    </row>
    <row r="67" spans="1:7" x14ac:dyDescent="0.25">
      <c r="A67" s="92" t="s">
        <v>68</v>
      </c>
      <c r="B67" s="93">
        <f>G70</f>
        <v>5.0020187107429115E-2</v>
      </c>
      <c r="E67" s="30" t="s">
        <v>43</v>
      </c>
      <c r="F67" s="161">
        <v>22193576</v>
      </c>
      <c r="G67" s="131">
        <f t="shared" ref="G67:G72" si="0">F67/$F$73</f>
        <v>0.30897148577514405</v>
      </c>
    </row>
    <row r="68" spans="1:7" x14ac:dyDescent="0.25">
      <c r="A68" s="92" t="s">
        <v>1325</v>
      </c>
      <c r="B68" s="93">
        <f>G68</f>
        <v>7.0894607038717639E-2</v>
      </c>
      <c r="E68" s="30" t="s">
        <v>1325</v>
      </c>
      <c r="F68" s="161">
        <v>5092395</v>
      </c>
      <c r="G68" s="131">
        <f t="shared" si="0"/>
        <v>7.0894607038717639E-2</v>
      </c>
    </row>
    <row r="69" spans="1:7" x14ac:dyDescent="0.25">
      <c r="A69" s="92" t="s">
        <v>66</v>
      </c>
      <c r="B69" s="93">
        <f>G71</f>
        <v>4.6804965116558635E-2</v>
      </c>
      <c r="E69" s="30" t="s">
        <v>1091</v>
      </c>
      <c r="F69" s="161">
        <v>4232078</v>
      </c>
      <c r="G69" s="131">
        <f t="shared" si="0"/>
        <v>5.8917563693940092E-2</v>
      </c>
    </row>
    <row r="70" spans="1:7" x14ac:dyDescent="0.25">
      <c r="A70" s="92" t="s">
        <v>1091</v>
      </c>
      <c r="B70" s="93">
        <f>G69</f>
        <v>5.8917563693940092E-2</v>
      </c>
      <c r="E70" s="30" t="s">
        <v>68</v>
      </c>
      <c r="F70" s="161">
        <v>3592975</v>
      </c>
      <c r="G70" s="131">
        <f t="shared" si="0"/>
        <v>5.0020187107429115E-2</v>
      </c>
    </row>
    <row r="71" spans="1:7" x14ac:dyDescent="0.25">
      <c r="A71" s="92" t="s">
        <v>43</v>
      </c>
      <c r="B71" s="93">
        <f>G67</f>
        <v>0.30897148577514405</v>
      </c>
      <c r="E71" s="30" t="s">
        <v>66</v>
      </c>
      <c r="F71" s="161">
        <v>3362024</v>
      </c>
      <c r="G71" s="131">
        <f t="shared" si="0"/>
        <v>4.6804965116558635E-2</v>
      </c>
    </row>
    <row r="72" spans="1:7" x14ac:dyDescent="0.25">
      <c r="A72" s="92" t="s">
        <v>60</v>
      </c>
      <c r="B72" s="93">
        <f>G72</f>
        <v>0.14755613767906584</v>
      </c>
      <c r="E72" s="30" t="s">
        <v>60</v>
      </c>
      <c r="F72" s="161">
        <v>10599031</v>
      </c>
      <c r="G72" s="131">
        <f t="shared" si="0"/>
        <v>0.14755613767906584</v>
      </c>
    </row>
    <row r="73" spans="1:7" x14ac:dyDescent="0.25">
      <c r="A73" s="84"/>
      <c r="B73" s="93"/>
      <c r="E73" s="131" t="s">
        <v>1327</v>
      </c>
      <c r="F73" s="162">
        <f>SUM(F66:F72)</f>
        <v>71830499</v>
      </c>
    </row>
    <row r="74" spans="1:7" ht="15.75" thickBot="1" x14ac:dyDescent="0.3">
      <c r="A74" s="87"/>
      <c r="B74" s="94"/>
    </row>
    <row r="79" spans="1:7" x14ac:dyDescent="0.25">
      <c r="A79" s="132" t="s">
        <v>60</v>
      </c>
      <c r="B79" s="184">
        <f>G72</f>
        <v>0.14755613767906584</v>
      </c>
    </row>
    <row r="80" spans="1:7" x14ac:dyDescent="0.25">
      <c r="A80" s="132" t="s">
        <v>43</v>
      </c>
      <c r="B80" s="184">
        <f>1-B79</f>
        <v>0.85244386232093416</v>
      </c>
    </row>
    <row r="90" spans="1:11" x14ac:dyDescent="0.25">
      <c r="D90" t="s">
        <v>1028</v>
      </c>
      <c r="E90" t="s">
        <v>1030</v>
      </c>
      <c r="F90" t="s">
        <v>1025</v>
      </c>
      <c r="G90" t="s">
        <v>1026</v>
      </c>
      <c r="H90" t="s">
        <v>1027</v>
      </c>
      <c r="I90" t="s">
        <v>1029</v>
      </c>
      <c r="K90" s="131" t="s">
        <v>1032</v>
      </c>
    </row>
    <row r="94" spans="1:11" x14ac:dyDescent="0.25">
      <c r="D94" s="131" t="s">
        <v>92</v>
      </c>
      <c r="E94" s="131" t="s">
        <v>92</v>
      </c>
      <c r="F94" s="131" t="s">
        <v>92</v>
      </c>
      <c r="G94" s="131" t="s">
        <v>92</v>
      </c>
      <c r="H94" s="131" t="s">
        <v>92</v>
      </c>
      <c r="I94" s="131" t="s">
        <v>92</v>
      </c>
      <c r="K94" s="131" t="s">
        <v>1033</v>
      </c>
    </row>
    <row r="95" spans="1:11" x14ac:dyDescent="0.25">
      <c r="A95" s="132" t="s">
        <v>1328</v>
      </c>
      <c r="B95" s="131">
        <v>1</v>
      </c>
      <c r="C95" s="131">
        <v>2015</v>
      </c>
      <c r="D95" s="135">
        <f>$B$79*D3+$B$80*D51</f>
        <v>1.2699999999999999E-2</v>
      </c>
      <c r="E95" s="135">
        <f t="shared" ref="E95:I95" si="1">$B$79*E3+$B$80*E51</f>
        <v>7.5000000000000002E-4</v>
      </c>
      <c r="F95" s="135">
        <f t="shared" si="1"/>
        <v>6.9956700000000002E-6</v>
      </c>
      <c r="G95" s="135">
        <f t="shared" si="1"/>
        <v>0.39219999999999999</v>
      </c>
      <c r="H95" s="135">
        <f t="shared" si="1"/>
        <v>4.7099999999999998E-3</v>
      </c>
      <c r="I95" s="135">
        <f t="shared" si="1"/>
        <v>2.24E-2</v>
      </c>
      <c r="K95" s="135">
        <f>$B$79*J3+$B$80*J51</f>
        <v>3.8830000000000003E-2</v>
      </c>
    </row>
    <row r="96" spans="1:11" x14ac:dyDescent="0.25">
      <c r="A96" s="132" t="s">
        <v>1329</v>
      </c>
      <c r="B96" s="131">
        <v>2</v>
      </c>
      <c r="C96" s="131">
        <v>2015</v>
      </c>
      <c r="D96" s="135">
        <f t="shared" ref="D96:I96" si="2">$B$79*D4+$B$80*D52</f>
        <v>6.1866042650046165</v>
      </c>
      <c r="E96" s="135">
        <f t="shared" si="2"/>
        <v>1.09568174404023</v>
      </c>
      <c r="F96" s="135">
        <f t="shared" si="2"/>
        <v>2.4107602376805151E-3</v>
      </c>
      <c r="G96" s="135">
        <f t="shared" si="2"/>
        <v>135.43050057758194</v>
      </c>
      <c r="H96" s="135">
        <f t="shared" si="2"/>
        <v>8.1536888301942607</v>
      </c>
      <c r="I96" s="135">
        <f t="shared" si="2"/>
        <v>20.970200496556899</v>
      </c>
      <c r="K96" s="135">
        <f t="shared" ref="K96:K101" si="3">$B$79*J4+$B$80*J52</f>
        <v>17.171292685306835</v>
      </c>
    </row>
    <row r="97" spans="1:11" x14ac:dyDescent="0.25">
      <c r="A97" s="132" t="s">
        <v>1330</v>
      </c>
      <c r="B97" s="131">
        <v>3</v>
      </c>
      <c r="C97" s="131">
        <v>2015</v>
      </c>
      <c r="D97" s="135">
        <f t="shared" ref="D97:I97" si="4">$B$79*D5+$B$80*D53</f>
        <v>57.972526540069694</v>
      </c>
      <c r="E97" s="135">
        <f t="shared" si="4"/>
        <v>10.376492413388034</v>
      </c>
      <c r="F97" s="135">
        <f t="shared" si="4"/>
        <v>5.5067322165623135E-3</v>
      </c>
      <c r="G97" s="135">
        <f t="shared" si="4"/>
        <v>1169.2962892717896</v>
      </c>
      <c r="H97" s="135">
        <f t="shared" si="4"/>
        <v>199.29116771906752</v>
      </c>
      <c r="I97" s="135">
        <f t="shared" si="4"/>
        <v>35.855782557785972</v>
      </c>
      <c r="K97" s="135">
        <f t="shared" si="3"/>
        <v>125.25889993017969</v>
      </c>
    </row>
    <row r="98" spans="1:11" s="134" customFormat="1" x14ac:dyDescent="0.25">
      <c r="A98" s="133" t="s">
        <v>1331</v>
      </c>
      <c r="B98" s="134">
        <v>3</v>
      </c>
      <c r="C98" s="131">
        <v>2015</v>
      </c>
      <c r="D98" s="135">
        <f t="shared" ref="D98:I98" si="5">$B$79*D6+$B$80*D54</f>
        <v>32.495860560588966</v>
      </c>
      <c r="E98" s="135">
        <f t="shared" si="5"/>
        <v>5.819341750205032</v>
      </c>
      <c r="F98" s="135">
        <f t="shared" si="5"/>
        <v>4.4888818982752651E-3</v>
      </c>
      <c r="G98" s="135">
        <f t="shared" si="5"/>
        <v>775.56620688255907</v>
      </c>
      <c r="H98" s="135">
        <f t="shared" si="5"/>
        <v>301.03287585460436</v>
      </c>
      <c r="I98" s="135">
        <f t="shared" si="5"/>
        <v>30.645999794609597</v>
      </c>
      <c r="K98" s="135">
        <f t="shared" si="3"/>
        <v>80.646484494540786</v>
      </c>
    </row>
    <row r="99" spans="1:11" x14ac:dyDescent="0.25">
      <c r="A99" s="132" t="s">
        <v>1332</v>
      </c>
      <c r="B99" s="131">
        <v>4</v>
      </c>
      <c r="C99" s="131">
        <v>2015</v>
      </c>
      <c r="D99" s="135">
        <f t="shared" ref="D99:I99" si="6">$B$79*D7+$B$80*D55</f>
        <v>59.019708291715276</v>
      </c>
      <c r="E99" s="135">
        <f t="shared" si="6"/>
        <v>11.662976436382934</v>
      </c>
      <c r="F99" s="135">
        <f t="shared" si="6"/>
        <v>7.7432308755068782E-3</v>
      </c>
      <c r="G99" s="135">
        <f t="shared" si="6"/>
        <v>1065.3535008742031</v>
      </c>
      <c r="H99" s="135">
        <f t="shared" si="6"/>
        <v>299.23303993489969</v>
      </c>
      <c r="I99" s="135">
        <f t="shared" si="6"/>
        <v>36.496454859868578</v>
      </c>
      <c r="K99" s="135">
        <f t="shared" si="3"/>
        <v>114.96344676397399</v>
      </c>
    </row>
    <row r="100" spans="1:11" x14ac:dyDescent="0.25">
      <c r="A100" s="132" t="s">
        <v>1333</v>
      </c>
      <c r="B100" s="131">
        <v>5</v>
      </c>
      <c r="C100" s="131">
        <v>2015</v>
      </c>
      <c r="D100" s="135">
        <f t="shared" ref="D100:I100" si="7">$B$79*D8+$B$80*D56</f>
        <v>164.81908445330799</v>
      </c>
      <c r="E100" s="135">
        <f t="shared" si="7"/>
        <v>19.462121856793075</v>
      </c>
      <c r="F100" s="135">
        <f t="shared" si="7"/>
        <v>8.3379574926202404E-2</v>
      </c>
      <c r="G100" s="135">
        <f t="shared" si="7"/>
        <v>1692.5896520255533</v>
      </c>
      <c r="H100" s="135">
        <f t="shared" si="7"/>
        <v>366.59743719191391</v>
      </c>
      <c r="I100" s="135">
        <f t="shared" si="7"/>
        <v>59.190677296536251</v>
      </c>
      <c r="K100" s="135">
        <f t="shared" si="3"/>
        <v>168.23458829414267</v>
      </c>
    </row>
    <row r="101" spans="1:11" x14ac:dyDescent="0.25">
      <c r="A101" s="132" t="s">
        <v>1334</v>
      </c>
      <c r="B101" s="131">
        <v>6</v>
      </c>
      <c r="C101" s="131">
        <v>2015</v>
      </c>
      <c r="D101" s="135">
        <f t="shared" ref="D101:I101" si="8">$B$79*D9+$B$80*D57</f>
        <v>202.73828793291869</v>
      </c>
      <c r="E101" s="135">
        <f t="shared" si="8"/>
        <v>24.290772541383266</v>
      </c>
      <c r="F101" s="135">
        <f t="shared" si="8"/>
        <v>9.0729830500699257E-2</v>
      </c>
      <c r="G101" s="135">
        <f t="shared" si="8"/>
        <v>2165.4018085387056</v>
      </c>
      <c r="H101" s="135">
        <f t="shared" si="8"/>
        <v>415.90198221175291</v>
      </c>
      <c r="I101" s="135">
        <f t="shared" si="8"/>
        <v>70.187379960453001</v>
      </c>
      <c r="K101" s="135">
        <f t="shared" si="3"/>
        <v>223.45609583922166</v>
      </c>
    </row>
    <row r="102" spans="1:11" s="134" customFormat="1" x14ac:dyDescent="0.25">
      <c r="A102" s="133" t="s">
        <v>1335</v>
      </c>
      <c r="B102" s="134">
        <v>7</v>
      </c>
      <c r="C102" s="131">
        <v>2015</v>
      </c>
      <c r="D102" s="135">
        <f t="shared" ref="D102:H102" si="9">$B$79*D10+$B$80*D58</f>
        <v>234.62712501314704</v>
      </c>
      <c r="E102" s="135">
        <f t="shared" si="9"/>
        <v>25.160882003761202</v>
      </c>
      <c r="F102" s="135">
        <f t="shared" si="9"/>
        <v>0.11137867438912441</v>
      </c>
      <c r="G102" s="135">
        <f t="shared" si="9"/>
        <v>2591.470184282276</v>
      </c>
      <c r="H102" s="135">
        <f t="shared" si="9"/>
        <v>418.99803395171466</v>
      </c>
      <c r="I102" s="135">
        <f>$B$79*I10+$B$80*I58</f>
        <v>89.66044604483784</v>
      </c>
      <c r="K102" s="135">
        <f>$B$79*J10+$B$80*J58</f>
        <v>255.87019151673729</v>
      </c>
    </row>
    <row r="107" spans="1:11" x14ac:dyDescent="0.25">
      <c r="D107" s="131" t="s">
        <v>1025</v>
      </c>
      <c r="E107" s="131" t="s">
        <v>1026</v>
      </c>
      <c r="F107" s="131" t="s">
        <v>1027</v>
      </c>
      <c r="G107" s="131" t="s">
        <v>1028</v>
      </c>
      <c r="H107" s="131" t="s">
        <v>1029</v>
      </c>
      <c r="I107" s="131" t="s">
        <v>1030</v>
      </c>
      <c r="K107" s="131" t="s">
        <v>1032</v>
      </c>
    </row>
    <row r="111" spans="1:11" x14ac:dyDescent="0.25">
      <c r="D111" s="131" t="s">
        <v>92</v>
      </c>
      <c r="E111" s="131" t="s">
        <v>92</v>
      </c>
      <c r="F111" s="131" t="s">
        <v>92</v>
      </c>
      <c r="G111" s="131" t="s">
        <v>92</v>
      </c>
      <c r="H111" s="131" t="s">
        <v>92</v>
      </c>
      <c r="I111" s="131" t="s">
        <v>92</v>
      </c>
      <c r="K111" s="131" t="s">
        <v>1033</v>
      </c>
    </row>
    <row r="112" spans="1:11" x14ac:dyDescent="0.25">
      <c r="A112" s="132" t="s">
        <v>1328</v>
      </c>
      <c r="B112" s="131">
        <v>1</v>
      </c>
      <c r="C112" s="131">
        <v>2015</v>
      </c>
      <c r="D112" s="131">
        <v>6.9956700000000002E-6</v>
      </c>
      <c r="E112" s="131">
        <v>0.39219999999999999</v>
      </c>
      <c r="F112" s="131">
        <v>4.7099999999999998E-3</v>
      </c>
      <c r="G112" s="131">
        <v>1.2699999999999999E-2</v>
      </c>
      <c r="H112" s="131">
        <v>2.24E-2</v>
      </c>
      <c r="I112" s="131">
        <v>7.5000000000000002E-4</v>
      </c>
      <c r="K112" s="131">
        <v>3.8830000000000003E-2</v>
      </c>
    </row>
    <row r="113" spans="1:24" x14ac:dyDescent="0.25">
      <c r="A113" s="132" t="s">
        <v>1329</v>
      </c>
      <c r="B113" s="131">
        <v>2</v>
      </c>
      <c r="C113" s="131">
        <v>2015</v>
      </c>
      <c r="D113" s="131">
        <v>2.4107602376805151E-3</v>
      </c>
      <c r="E113" s="131">
        <v>135.43050057758194</v>
      </c>
      <c r="F113" s="131">
        <v>8.1536888301942607</v>
      </c>
      <c r="G113" s="131">
        <v>6.1866042650046165</v>
      </c>
      <c r="H113" s="131">
        <v>20.970200496556899</v>
      </c>
      <c r="I113" s="131">
        <v>1.09568174404023</v>
      </c>
      <c r="K113" s="131">
        <v>17.171292685306835</v>
      </c>
    </row>
    <row r="114" spans="1:24" x14ac:dyDescent="0.25">
      <c r="A114" s="132" t="s">
        <v>1330</v>
      </c>
      <c r="B114" s="131">
        <v>3</v>
      </c>
      <c r="C114" s="131">
        <v>2015</v>
      </c>
      <c r="D114" s="131">
        <v>5.5067322165623135E-3</v>
      </c>
      <c r="E114" s="131">
        <v>1169.2962892717896</v>
      </c>
      <c r="F114" s="131">
        <v>199.29116771906752</v>
      </c>
      <c r="G114" s="131">
        <v>57.972526540069694</v>
      </c>
      <c r="H114" s="131">
        <v>35.855782557785972</v>
      </c>
      <c r="I114" s="131">
        <v>10.376492413388034</v>
      </c>
      <c r="K114" s="131">
        <v>125.25889993017969</v>
      </c>
    </row>
    <row r="115" spans="1:24" x14ac:dyDescent="0.25">
      <c r="A115" s="132" t="s">
        <v>1331</v>
      </c>
      <c r="B115" s="131">
        <v>3</v>
      </c>
      <c r="C115" s="131">
        <v>2015</v>
      </c>
      <c r="D115" s="131">
        <v>4.4888818982752651E-3</v>
      </c>
      <c r="E115" s="131">
        <v>775.56620688255907</v>
      </c>
      <c r="F115" s="131">
        <v>301.03287585460436</v>
      </c>
      <c r="G115" s="131">
        <v>32.495860560588966</v>
      </c>
      <c r="H115" s="131">
        <v>30.645999794609597</v>
      </c>
      <c r="I115" s="131">
        <v>5.819341750205032</v>
      </c>
      <c r="K115" s="131">
        <v>80.646484494540786</v>
      </c>
    </row>
    <row r="116" spans="1:24" x14ac:dyDescent="0.25">
      <c r="A116" s="132" t="s">
        <v>1332</v>
      </c>
      <c r="B116" s="131">
        <v>4</v>
      </c>
      <c r="C116" s="131">
        <v>2015</v>
      </c>
      <c r="D116" s="131">
        <v>7.7432308755068782E-3</v>
      </c>
      <c r="E116" s="131">
        <v>1065.3535008742031</v>
      </c>
      <c r="F116" s="131">
        <v>299.23303993489969</v>
      </c>
      <c r="G116" s="131">
        <v>59.019708291715276</v>
      </c>
      <c r="H116" s="131">
        <v>36.496454859868578</v>
      </c>
      <c r="I116" s="131">
        <v>11.662976436382934</v>
      </c>
      <c r="K116" s="131">
        <v>114.96344676397399</v>
      </c>
    </row>
    <row r="117" spans="1:24" x14ac:dyDescent="0.25">
      <c r="A117" s="132" t="s">
        <v>1333</v>
      </c>
      <c r="B117" s="131">
        <v>5</v>
      </c>
      <c r="C117" s="131">
        <v>2015</v>
      </c>
      <c r="D117" s="131">
        <v>8.3379574926202404E-2</v>
      </c>
      <c r="E117" s="131">
        <v>1692.5896520255533</v>
      </c>
      <c r="F117" s="131">
        <v>366.59743719191391</v>
      </c>
      <c r="G117" s="131">
        <v>164.81908445330799</v>
      </c>
      <c r="H117" s="131">
        <v>59.190677296536251</v>
      </c>
      <c r="I117" s="131">
        <v>19.462121856793075</v>
      </c>
      <c r="K117" s="131">
        <v>168.23458829414267</v>
      </c>
    </row>
    <row r="118" spans="1:24" x14ac:dyDescent="0.25">
      <c r="A118" s="132" t="s">
        <v>1334</v>
      </c>
      <c r="B118" s="131">
        <v>6</v>
      </c>
      <c r="C118" s="131">
        <v>2015</v>
      </c>
      <c r="D118" s="131">
        <v>9.0729830500699257E-2</v>
      </c>
      <c r="E118" s="131">
        <v>2165.4018085387056</v>
      </c>
      <c r="F118" s="131">
        <v>415.90198221175291</v>
      </c>
      <c r="G118" s="131">
        <v>202.73828793291869</v>
      </c>
      <c r="H118" s="131">
        <v>70.187379960453001</v>
      </c>
      <c r="I118" s="131">
        <v>24.290772541383266</v>
      </c>
      <c r="K118" s="131">
        <v>223.45609583922166</v>
      </c>
    </row>
    <row r="119" spans="1:24" x14ac:dyDescent="0.25">
      <c r="A119" s="132" t="s">
        <v>1335</v>
      </c>
      <c r="B119" s="131">
        <v>7</v>
      </c>
      <c r="C119" s="131">
        <v>2015</v>
      </c>
      <c r="D119" s="131">
        <v>0.11137867438912441</v>
      </c>
      <c r="E119" s="131">
        <v>2591.470184282276</v>
      </c>
      <c r="F119" s="131">
        <v>418.99803395171466</v>
      </c>
      <c r="G119" s="131">
        <v>234.62712501314704</v>
      </c>
      <c r="H119" s="131">
        <v>89.66044604483784</v>
      </c>
      <c r="I119" s="131">
        <v>25.160882003761202</v>
      </c>
      <c r="K119" s="131">
        <v>255.87019151673729</v>
      </c>
    </row>
    <row r="128" spans="1:24" x14ac:dyDescent="0.25">
      <c r="P128" s="134"/>
      <c r="Q128" s="134"/>
      <c r="R128" s="134"/>
      <c r="S128" s="134"/>
      <c r="T128" s="134"/>
      <c r="U128" s="134"/>
      <c r="V128" s="134"/>
      <c r="W128" s="134"/>
      <c r="X128" s="134"/>
    </row>
  </sheetData>
  <mergeCells count="1">
    <mergeCell ref="A65:B65"/>
  </mergeCells>
  <conditionalFormatting sqref="B72">
    <cfRule type="dataBar" priority="7">
      <dataBar>
        <cfvo type="min"/>
        <cfvo type="max"/>
        <color rgb="FFD6007B"/>
      </dataBar>
      <extLst>
        <ext xmlns:x14="http://schemas.microsoft.com/office/spreadsheetml/2009/9/main" uri="{B025F937-C7B1-47D3-B67F-A62EFF666E3E}">
          <x14:id>{AE2EA8EC-A19B-4C01-BF3E-FD98DF0E9403}</x14:id>
        </ext>
      </extLst>
    </cfRule>
  </conditionalFormatting>
  <conditionalFormatting sqref="B72">
    <cfRule type="dataBar" priority="6">
      <dataBar>
        <cfvo type="min"/>
        <cfvo type="max"/>
        <color rgb="FFD6007B"/>
      </dataBar>
      <extLst>
        <ext xmlns:x14="http://schemas.microsoft.com/office/spreadsheetml/2009/9/main" uri="{B025F937-C7B1-47D3-B67F-A62EFF666E3E}">
          <x14:id>{F9C25EAD-1D8A-4AC7-8CA3-570B8AA1201E}</x14:id>
        </ext>
      </extLst>
    </cfRule>
  </conditionalFormatting>
  <conditionalFormatting sqref="B72">
    <cfRule type="dataBar" priority="5">
      <dataBar>
        <cfvo type="min"/>
        <cfvo type="max"/>
        <color rgb="FFD6007B"/>
      </dataBar>
      <extLst>
        <ext xmlns:x14="http://schemas.microsoft.com/office/spreadsheetml/2009/9/main" uri="{B025F937-C7B1-47D3-B67F-A62EFF666E3E}">
          <x14:id>{6EAC997E-EFA8-4421-AF36-86E30C46BD8A}</x14:id>
        </ext>
      </extLst>
    </cfRule>
  </conditionalFormatting>
  <conditionalFormatting sqref="B66:B74">
    <cfRule type="dataBar" priority="4">
      <dataBar>
        <cfvo type="min"/>
        <cfvo type="max"/>
        <color rgb="FFD6007B"/>
      </dataBar>
      <extLst>
        <ext xmlns:x14="http://schemas.microsoft.com/office/spreadsheetml/2009/9/main" uri="{B025F937-C7B1-47D3-B67F-A62EFF666E3E}">
          <x14:id>{1ACBCE74-9F1B-4FF0-B10F-0F5B3BC7DD71}</x14:id>
        </ext>
      </extLst>
    </cfRule>
  </conditionalFormatting>
  <conditionalFormatting sqref="B66:B73">
    <cfRule type="dataBar" priority="8">
      <dataBar>
        <cfvo type="min"/>
        <cfvo type="max"/>
        <color rgb="FFD6007B"/>
      </dataBar>
      <extLst>
        <ext xmlns:x14="http://schemas.microsoft.com/office/spreadsheetml/2009/9/main" uri="{B025F937-C7B1-47D3-B67F-A62EFF666E3E}">
          <x14:id>{BD7CD2BC-BF0E-4346-A0C6-DA288CAD9C54}</x14:id>
        </ext>
      </extLst>
    </cfRule>
  </conditionalFormatting>
  <conditionalFormatting sqref="B74">
    <cfRule type="dataBar" priority="3">
      <dataBar>
        <cfvo type="min"/>
        <cfvo type="max"/>
        <color rgb="FFD6007B"/>
      </dataBar>
      <extLst>
        <ext xmlns:x14="http://schemas.microsoft.com/office/spreadsheetml/2009/9/main" uri="{B025F937-C7B1-47D3-B67F-A62EFF666E3E}">
          <x14:id>{88AFB376-2556-469A-ABF3-59D3B758AFD4}</x14:id>
        </ext>
      </extLst>
    </cfRule>
  </conditionalFormatting>
  <conditionalFormatting sqref="B74">
    <cfRule type="dataBar" priority="2">
      <dataBar>
        <cfvo type="min"/>
        <cfvo type="max"/>
        <color rgb="FFD6007B"/>
      </dataBar>
      <extLst>
        <ext xmlns:x14="http://schemas.microsoft.com/office/spreadsheetml/2009/9/main" uri="{B025F937-C7B1-47D3-B67F-A62EFF666E3E}">
          <x14:id>{06C8E2C9-BEF4-4498-AF92-4C2659DC8C4B}</x14:id>
        </ext>
      </extLst>
    </cfRule>
  </conditionalFormatting>
  <conditionalFormatting sqref="B74">
    <cfRule type="dataBar" priority="1">
      <dataBar>
        <cfvo type="min"/>
        <cfvo type="max"/>
        <color rgb="FFD6007B"/>
      </dataBar>
      <extLst>
        <ext xmlns:x14="http://schemas.microsoft.com/office/spreadsheetml/2009/9/main" uri="{B025F937-C7B1-47D3-B67F-A62EFF666E3E}">
          <x14:id>{A01EB862-89FD-4B5B-BB30-38CCFCEEC5F6}</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AE2EA8EC-A19B-4C01-BF3E-FD98DF0E9403}">
            <x14:dataBar minLength="0" maxLength="100" border="1" negativeBarBorderColorSameAsPositive="0">
              <x14:cfvo type="autoMin"/>
              <x14:cfvo type="autoMax"/>
              <x14:borderColor rgb="FFD6007B"/>
              <x14:negativeFillColor rgb="FFFF0000"/>
              <x14:negativeBorderColor rgb="FFFF0000"/>
              <x14:axisColor rgb="FF000000"/>
            </x14:dataBar>
          </x14:cfRule>
          <xm:sqref>B72</xm:sqref>
        </x14:conditionalFormatting>
        <x14:conditionalFormatting xmlns:xm="http://schemas.microsoft.com/office/excel/2006/main">
          <x14:cfRule type="dataBar" id="{F9C25EAD-1D8A-4AC7-8CA3-570B8AA1201E}">
            <x14:dataBar minLength="0" maxLength="100" border="1" negativeBarBorderColorSameAsPositive="0">
              <x14:cfvo type="autoMin"/>
              <x14:cfvo type="autoMax"/>
              <x14:borderColor rgb="FFD6007B"/>
              <x14:negativeFillColor rgb="FFFF0000"/>
              <x14:negativeBorderColor rgb="FFFF0000"/>
              <x14:axisColor rgb="FF000000"/>
            </x14:dataBar>
          </x14:cfRule>
          <xm:sqref>B72</xm:sqref>
        </x14:conditionalFormatting>
        <x14:conditionalFormatting xmlns:xm="http://schemas.microsoft.com/office/excel/2006/main">
          <x14:cfRule type="dataBar" id="{6EAC997E-EFA8-4421-AF36-86E30C46BD8A}">
            <x14:dataBar minLength="0" maxLength="100" border="1" negativeBarBorderColorSameAsPositive="0">
              <x14:cfvo type="autoMin"/>
              <x14:cfvo type="autoMax"/>
              <x14:borderColor rgb="FFD6007B"/>
              <x14:negativeFillColor rgb="FFFF0000"/>
              <x14:negativeBorderColor rgb="FFFF0000"/>
              <x14:axisColor rgb="FF000000"/>
            </x14:dataBar>
          </x14:cfRule>
          <xm:sqref>B72</xm:sqref>
        </x14:conditionalFormatting>
        <x14:conditionalFormatting xmlns:xm="http://schemas.microsoft.com/office/excel/2006/main">
          <x14:cfRule type="dataBar" id="{1ACBCE74-9F1B-4FF0-B10F-0F5B3BC7DD71}">
            <x14:dataBar minLength="0" maxLength="100" border="1" negativeBarBorderColorSameAsPositive="0">
              <x14:cfvo type="autoMin"/>
              <x14:cfvo type="autoMax"/>
              <x14:borderColor rgb="FFD6007B"/>
              <x14:negativeFillColor rgb="FFFF0000"/>
              <x14:negativeBorderColor rgb="FFFF0000"/>
              <x14:axisColor rgb="FF000000"/>
            </x14:dataBar>
          </x14:cfRule>
          <xm:sqref>B66:B74</xm:sqref>
        </x14:conditionalFormatting>
        <x14:conditionalFormatting xmlns:xm="http://schemas.microsoft.com/office/excel/2006/main">
          <x14:cfRule type="dataBar" id="{BD7CD2BC-BF0E-4346-A0C6-DA288CAD9C54}">
            <x14:dataBar minLength="0" maxLength="100" border="1" negativeBarBorderColorSameAsPositive="0">
              <x14:cfvo type="autoMin"/>
              <x14:cfvo type="autoMax"/>
              <x14:borderColor rgb="FFD6007B"/>
              <x14:negativeFillColor rgb="FFFF0000"/>
              <x14:negativeBorderColor rgb="FFFF0000"/>
              <x14:axisColor rgb="FF000000"/>
            </x14:dataBar>
          </x14:cfRule>
          <xm:sqref>B66:B73</xm:sqref>
        </x14:conditionalFormatting>
        <x14:conditionalFormatting xmlns:xm="http://schemas.microsoft.com/office/excel/2006/main">
          <x14:cfRule type="dataBar" id="{88AFB376-2556-469A-ABF3-59D3B758AFD4}">
            <x14:dataBar minLength="0" maxLength="100" border="1" negativeBarBorderColorSameAsPositive="0">
              <x14:cfvo type="autoMin"/>
              <x14:cfvo type="autoMax"/>
              <x14:borderColor rgb="FFD6007B"/>
              <x14:negativeFillColor rgb="FFFF0000"/>
              <x14:negativeBorderColor rgb="FFFF0000"/>
              <x14:axisColor rgb="FF000000"/>
            </x14:dataBar>
          </x14:cfRule>
          <xm:sqref>B74</xm:sqref>
        </x14:conditionalFormatting>
        <x14:conditionalFormatting xmlns:xm="http://schemas.microsoft.com/office/excel/2006/main">
          <x14:cfRule type="dataBar" id="{06C8E2C9-BEF4-4498-AF92-4C2659DC8C4B}">
            <x14:dataBar minLength="0" maxLength="100" border="1" negativeBarBorderColorSameAsPositive="0">
              <x14:cfvo type="autoMin"/>
              <x14:cfvo type="autoMax"/>
              <x14:borderColor rgb="FFD6007B"/>
              <x14:negativeFillColor rgb="FFFF0000"/>
              <x14:negativeBorderColor rgb="FFFF0000"/>
              <x14:axisColor rgb="FF000000"/>
            </x14:dataBar>
          </x14:cfRule>
          <xm:sqref>B74</xm:sqref>
        </x14:conditionalFormatting>
        <x14:conditionalFormatting xmlns:xm="http://schemas.microsoft.com/office/excel/2006/main">
          <x14:cfRule type="dataBar" id="{A01EB862-89FD-4B5B-BB30-38CCFCEEC5F6}">
            <x14:dataBar minLength="0" maxLength="100" border="1" negativeBarBorderColorSameAsPositive="0">
              <x14:cfvo type="autoMin"/>
              <x14:cfvo type="autoMax"/>
              <x14:borderColor rgb="FFD6007B"/>
              <x14:negativeFillColor rgb="FFFF0000"/>
              <x14:negativeBorderColor rgb="FFFF0000"/>
              <x14:axisColor rgb="FF000000"/>
            </x14:dataBar>
          </x14:cfRule>
          <xm:sqref>B74</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71E8F-526F-4548-B5A2-41A48AE2775A}">
  <dimension ref="B3:BL164"/>
  <sheetViews>
    <sheetView topLeftCell="AD1" zoomScale="55" zoomScaleNormal="55" workbookViewId="0">
      <selection activeCell="BH136" sqref="BH136"/>
    </sheetView>
  </sheetViews>
  <sheetFormatPr defaultRowHeight="15" x14ac:dyDescent="0.25"/>
  <cols>
    <col min="1" max="58" width="9.140625" style="59"/>
    <col min="59" max="59" width="40.7109375" style="59" bestFit="1" customWidth="1"/>
    <col min="60" max="60" width="28.140625" style="59" bestFit="1" customWidth="1"/>
    <col min="61" max="61" width="29.28515625" style="59" bestFit="1" customWidth="1"/>
    <col min="62" max="65" width="29.85546875" style="59" bestFit="1" customWidth="1"/>
    <col min="66" max="16384" width="9.140625" style="59"/>
  </cols>
  <sheetData>
    <row r="3" spans="2:58" ht="28.5" x14ac:dyDescent="0.25">
      <c r="D3" s="227" t="s">
        <v>1365</v>
      </c>
      <c r="E3" s="227"/>
      <c r="F3" s="227"/>
      <c r="G3" s="227"/>
      <c r="H3" s="227"/>
      <c r="I3" s="227"/>
      <c r="J3" s="227"/>
      <c r="K3" s="227"/>
      <c r="L3" s="227"/>
      <c r="R3" s="227" t="s">
        <v>1375</v>
      </c>
      <c r="S3" s="227"/>
      <c r="T3" s="227"/>
      <c r="U3" s="227"/>
      <c r="V3" s="227"/>
      <c r="W3" s="227"/>
      <c r="X3" s="227"/>
      <c r="Y3" s="227"/>
      <c r="Z3" s="227"/>
      <c r="AF3" s="227" t="s">
        <v>1382</v>
      </c>
      <c r="AG3" s="227"/>
      <c r="AH3" s="227"/>
      <c r="AI3" s="227"/>
      <c r="AJ3" s="227"/>
      <c r="AK3" s="227"/>
      <c r="AL3" s="227"/>
      <c r="AM3" s="227"/>
      <c r="AN3" s="227"/>
      <c r="AU3" s="227" t="s">
        <v>1379</v>
      </c>
      <c r="AV3" s="227"/>
      <c r="AW3" s="227"/>
      <c r="AX3" s="227"/>
      <c r="AY3" s="227"/>
      <c r="AZ3" s="227"/>
      <c r="BA3" s="227"/>
      <c r="BB3" s="227"/>
      <c r="BC3" s="227"/>
    </row>
    <row r="4" spans="2:58" ht="15.75" thickBot="1" x14ac:dyDescent="0.3">
      <c r="Q4" s="145"/>
      <c r="R4" s="145"/>
      <c r="S4" s="145"/>
      <c r="T4" s="145"/>
      <c r="U4" s="145"/>
      <c r="V4" s="145"/>
      <c r="W4" s="145"/>
      <c r="X4" s="145"/>
      <c r="Y4" s="145"/>
      <c r="Z4" s="145"/>
      <c r="AA4" s="145"/>
      <c r="AB4" s="145"/>
      <c r="AR4" s="145"/>
      <c r="AS4" s="145"/>
      <c r="AT4" s="145"/>
      <c r="AU4" s="145"/>
      <c r="AV4" s="145"/>
      <c r="AW4" s="145"/>
      <c r="AX4" s="145"/>
      <c r="AY4" s="145"/>
      <c r="AZ4" s="145"/>
      <c r="BA4" s="145"/>
      <c r="BB4" s="145"/>
      <c r="BC4" s="145"/>
      <c r="BD4" s="145"/>
      <c r="BE4" s="145"/>
      <c r="BF4" s="145"/>
    </row>
    <row r="5" spans="2:58" x14ac:dyDescent="0.25">
      <c r="B5" s="196"/>
      <c r="C5" s="197"/>
      <c r="D5" s="197"/>
      <c r="E5" s="197"/>
      <c r="F5" s="197"/>
      <c r="G5" s="197"/>
      <c r="H5" s="197"/>
      <c r="I5" s="197"/>
      <c r="J5" s="197"/>
      <c r="K5" s="197"/>
      <c r="L5" s="197"/>
      <c r="M5" s="197"/>
      <c r="N5" s="198"/>
      <c r="P5" s="196"/>
      <c r="Q5" s="197"/>
      <c r="R5" s="197"/>
      <c r="S5" s="197"/>
      <c r="T5" s="197"/>
      <c r="U5" s="197"/>
      <c r="V5" s="197"/>
      <c r="W5" s="197"/>
      <c r="X5" s="197"/>
      <c r="Y5" s="197"/>
      <c r="Z5" s="197"/>
      <c r="AA5" s="197"/>
      <c r="AB5" s="198"/>
      <c r="AD5" s="196"/>
      <c r="AE5" s="197"/>
      <c r="AF5" s="197"/>
      <c r="AG5" s="197"/>
      <c r="AH5" s="197"/>
      <c r="AI5" s="197"/>
      <c r="AJ5" s="197"/>
      <c r="AK5" s="197"/>
      <c r="AL5" s="197"/>
      <c r="AM5" s="197"/>
      <c r="AN5" s="197"/>
      <c r="AO5" s="197"/>
      <c r="AP5" s="198"/>
      <c r="AR5" s="145"/>
      <c r="AS5" s="196"/>
      <c r="AT5" s="197"/>
      <c r="AU5" s="197"/>
      <c r="AV5" s="197"/>
      <c r="AW5" s="197"/>
      <c r="AX5" s="197"/>
      <c r="AY5" s="197"/>
      <c r="AZ5" s="197"/>
      <c r="BA5" s="197"/>
      <c r="BB5" s="197"/>
      <c r="BC5" s="197"/>
      <c r="BD5" s="197"/>
      <c r="BE5" s="198"/>
      <c r="BF5" s="145"/>
    </row>
    <row r="6" spans="2:58" x14ac:dyDescent="0.25">
      <c r="B6" s="190"/>
      <c r="C6" s="145"/>
      <c r="D6" s="145"/>
      <c r="E6" s="145"/>
      <c r="F6" s="145"/>
      <c r="G6" s="145"/>
      <c r="H6" s="145"/>
      <c r="I6" s="145"/>
      <c r="J6" s="145"/>
      <c r="K6" s="145"/>
      <c r="L6" s="145"/>
      <c r="M6" s="145"/>
      <c r="N6" s="143"/>
      <c r="P6" s="190"/>
      <c r="Q6" s="145"/>
      <c r="R6" s="145"/>
      <c r="S6" s="145"/>
      <c r="T6" s="145"/>
      <c r="U6" s="145"/>
      <c r="V6" s="145"/>
      <c r="W6" s="145"/>
      <c r="X6" s="145"/>
      <c r="Y6" s="145"/>
      <c r="Z6" s="145"/>
      <c r="AA6" s="145"/>
      <c r="AB6" s="143"/>
      <c r="AD6" s="190"/>
      <c r="AE6" s="145"/>
      <c r="AF6" s="145"/>
      <c r="AG6" s="145"/>
      <c r="AH6" s="145"/>
      <c r="AI6" s="145"/>
      <c r="AJ6" s="145"/>
      <c r="AK6" s="145"/>
      <c r="AL6" s="145"/>
      <c r="AM6" s="145"/>
      <c r="AN6" s="145"/>
      <c r="AO6" s="145"/>
      <c r="AP6" s="143"/>
      <c r="AR6" s="145"/>
      <c r="AS6" s="190"/>
      <c r="AT6" s="145"/>
      <c r="AU6" s="145"/>
      <c r="AV6" s="145"/>
      <c r="AW6" s="145"/>
      <c r="AX6" s="145"/>
      <c r="AY6" s="145"/>
      <c r="AZ6" s="145"/>
      <c r="BA6" s="145"/>
      <c r="BB6" s="145"/>
      <c r="BC6" s="145"/>
      <c r="BD6" s="145"/>
      <c r="BE6" s="143"/>
      <c r="BF6" s="145"/>
    </row>
    <row r="7" spans="2:58" x14ac:dyDescent="0.25">
      <c r="B7" s="190"/>
      <c r="C7" s="145"/>
      <c r="D7" s="145"/>
      <c r="E7" s="145"/>
      <c r="F7" s="145"/>
      <c r="G7" s="145"/>
      <c r="H7" s="145"/>
      <c r="I7" s="145"/>
      <c r="J7" s="145"/>
      <c r="K7" s="145"/>
      <c r="L7" s="145"/>
      <c r="M7" s="145"/>
      <c r="N7" s="143"/>
      <c r="P7" s="190"/>
      <c r="Q7" s="145"/>
      <c r="R7" s="145"/>
      <c r="S7" s="145"/>
      <c r="T7" s="145"/>
      <c r="U7" s="145"/>
      <c r="V7" s="145"/>
      <c r="W7" s="145"/>
      <c r="X7" s="145"/>
      <c r="Y7" s="145"/>
      <c r="Z7" s="145"/>
      <c r="AA7" s="145"/>
      <c r="AB7" s="143"/>
      <c r="AD7" s="190"/>
      <c r="AE7" s="145"/>
      <c r="AF7" s="145"/>
      <c r="AG7" s="145"/>
      <c r="AH7" s="145"/>
      <c r="AI7" s="145"/>
      <c r="AJ7" s="145"/>
      <c r="AK7" s="145"/>
      <c r="AL7" s="145"/>
      <c r="AM7" s="145"/>
      <c r="AN7" s="145"/>
      <c r="AO7" s="145"/>
      <c r="AP7" s="143"/>
      <c r="AR7" s="145"/>
      <c r="AS7" s="190"/>
      <c r="AT7" s="145"/>
      <c r="AU7" s="145"/>
      <c r="AV7" s="145"/>
      <c r="AW7" s="145"/>
      <c r="AX7" s="145"/>
      <c r="AY7" s="145"/>
      <c r="AZ7" s="145"/>
      <c r="BA7" s="145"/>
      <c r="BB7" s="145"/>
      <c r="BC7" s="145"/>
      <c r="BD7" s="145"/>
      <c r="BE7" s="143"/>
      <c r="BF7" s="145"/>
    </row>
    <row r="8" spans="2:58" x14ac:dyDescent="0.25">
      <c r="B8" s="190"/>
      <c r="C8" s="145"/>
      <c r="D8" s="145"/>
      <c r="E8" s="145"/>
      <c r="F8" s="145"/>
      <c r="G8" s="145"/>
      <c r="H8" s="145"/>
      <c r="I8" s="145"/>
      <c r="J8" s="145"/>
      <c r="K8" s="145"/>
      <c r="L8" s="145"/>
      <c r="M8" s="145"/>
      <c r="N8" s="143"/>
      <c r="P8" s="190"/>
      <c r="Q8" s="145"/>
      <c r="R8" s="145"/>
      <c r="S8" s="145"/>
      <c r="T8" s="145"/>
      <c r="U8" s="145"/>
      <c r="V8" s="145"/>
      <c r="W8" s="145"/>
      <c r="X8" s="145"/>
      <c r="Y8" s="145"/>
      <c r="Z8" s="145"/>
      <c r="AA8" s="145"/>
      <c r="AB8" s="143"/>
      <c r="AD8" s="190"/>
      <c r="AE8" s="145"/>
      <c r="AF8" s="145"/>
      <c r="AG8" s="145"/>
      <c r="AH8" s="145"/>
      <c r="AI8" s="145"/>
      <c r="AJ8" s="145"/>
      <c r="AK8" s="145"/>
      <c r="AL8" s="145"/>
      <c r="AM8" s="145"/>
      <c r="AN8" s="145"/>
      <c r="AO8" s="145"/>
      <c r="AP8" s="143"/>
      <c r="AR8" s="145"/>
      <c r="AS8" s="190"/>
      <c r="AT8" s="145"/>
      <c r="AU8" s="145"/>
      <c r="AV8" s="145"/>
      <c r="AW8" s="145"/>
      <c r="AX8" s="145"/>
      <c r="AY8" s="145"/>
      <c r="AZ8" s="145"/>
      <c r="BA8" s="145"/>
      <c r="BB8" s="145"/>
      <c r="BC8" s="145"/>
      <c r="BD8" s="145"/>
      <c r="BE8" s="143"/>
      <c r="BF8" s="145"/>
    </row>
    <row r="9" spans="2:58" x14ac:dyDescent="0.25">
      <c r="B9" s="190"/>
      <c r="C9" s="145"/>
      <c r="D9" s="145"/>
      <c r="E9" s="145"/>
      <c r="F9" s="145"/>
      <c r="G9" s="145"/>
      <c r="H9" s="145"/>
      <c r="I9" s="145"/>
      <c r="J9" s="145"/>
      <c r="K9" s="145"/>
      <c r="L9" s="145"/>
      <c r="M9" s="145"/>
      <c r="N9" s="143"/>
      <c r="P9" s="190"/>
      <c r="Q9" s="145"/>
      <c r="R9" s="145"/>
      <c r="S9" s="145"/>
      <c r="T9" s="145"/>
      <c r="U9" s="145"/>
      <c r="V9" s="145"/>
      <c r="W9" s="145"/>
      <c r="X9" s="145"/>
      <c r="Y9" s="145"/>
      <c r="Z9" s="145"/>
      <c r="AA9" s="145"/>
      <c r="AB9" s="143"/>
      <c r="AD9" s="190"/>
      <c r="AE9" s="145"/>
      <c r="AF9" s="145"/>
      <c r="AG9" s="145"/>
      <c r="AH9" s="145"/>
      <c r="AI9" s="145"/>
      <c r="AJ9" s="145"/>
      <c r="AK9" s="145"/>
      <c r="AL9" s="145"/>
      <c r="AM9" s="145"/>
      <c r="AN9" s="145"/>
      <c r="AO9" s="145"/>
      <c r="AP9" s="143"/>
      <c r="AR9" s="145"/>
      <c r="AS9" s="190"/>
      <c r="AT9" s="145"/>
      <c r="AU9" s="145"/>
      <c r="AV9" s="145"/>
      <c r="AW9" s="145"/>
      <c r="AX9" s="145"/>
      <c r="AY9" s="145"/>
      <c r="AZ9" s="145"/>
      <c r="BA9" s="145"/>
      <c r="BB9" s="145"/>
      <c r="BC9" s="145"/>
      <c r="BD9" s="145"/>
      <c r="BE9" s="143"/>
      <c r="BF9" s="145"/>
    </row>
    <row r="10" spans="2:58" x14ac:dyDescent="0.25">
      <c r="B10" s="190"/>
      <c r="C10" s="145"/>
      <c r="D10" s="145"/>
      <c r="E10" s="145"/>
      <c r="F10" s="145"/>
      <c r="G10" s="145"/>
      <c r="H10" s="145"/>
      <c r="I10" s="145"/>
      <c r="J10" s="145"/>
      <c r="K10" s="145"/>
      <c r="L10" s="145"/>
      <c r="M10" s="145"/>
      <c r="N10" s="143"/>
      <c r="P10" s="190"/>
      <c r="Q10" s="145"/>
      <c r="R10" s="145"/>
      <c r="S10" s="145"/>
      <c r="T10" s="145"/>
      <c r="U10" s="145"/>
      <c r="V10" s="145"/>
      <c r="W10" s="145"/>
      <c r="X10" s="145"/>
      <c r="Y10" s="145"/>
      <c r="Z10" s="145"/>
      <c r="AA10" s="145"/>
      <c r="AB10" s="143"/>
      <c r="AD10" s="190"/>
      <c r="AE10" s="145"/>
      <c r="AF10" s="145"/>
      <c r="AG10" s="145"/>
      <c r="AH10" s="145"/>
      <c r="AI10" s="145"/>
      <c r="AJ10" s="145"/>
      <c r="AK10" s="145"/>
      <c r="AL10" s="145"/>
      <c r="AM10" s="145"/>
      <c r="AN10" s="145"/>
      <c r="AO10" s="145"/>
      <c r="AP10" s="143"/>
      <c r="AR10" s="145"/>
      <c r="AS10" s="190"/>
      <c r="AT10" s="145"/>
      <c r="AU10" s="145"/>
      <c r="AV10" s="145"/>
      <c r="AW10" s="145"/>
      <c r="AX10" s="145"/>
      <c r="AY10" s="145"/>
      <c r="AZ10" s="145"/>
      <c r="BA10" s="145"/>
      <c r="BB10" s="145"/>
      <c r="BC10" s="145"/>
      <c r="BD10" s="145"/>
      <c r="BE10" s="143"/>
      <c r="BF10" s="145"/>
    </row>
    <row r="11" spans="2:58" x14ac:dyDescent="0.25">
      <c r="B11" s="190"/>
      <c r="C11" s="145"/>
      <c r="D11" s="145"/>
      <c r="E11" s="145"/>
      <c r="F11" s="145"/>
      <c r="G11" s="145"/>
      <c r="H11" s="145"/>
      <c r="I11" s="145"/>
      <c r="J11" s="145"/>
      <c r="K11" s="145"/>
      <c r="L11" s="145"/>
      <c r="M11" s="145"/>
      <c r="N11" s="143"/>
      <c r="P11" s="190"/>
      <c r="Q11" s="145"/>
      <c r="R11" s="145"/>
      <c r="S11" s="145"/>
      <c r="T11" s="145"/>
      <c r="U11" s="145"/>
      <c r="V11" s="145"/>
      <c r="W11" s="145"/>
      <c r="X11" s="145"/>
      <c r="Y11" s="145"/>
      <c r="Z11" s="145"/>
      <c r="AA11" s="145"/>
      <c r="AB11" s="143"/>
      <c r="AD11" s="190"/>
      <c r="AE11" s="145"/>
      <c r="AF11" s="145"/>
      <c r="AG11" s="145"/>
      <c r="AH11" s="145"/>
      <c r="AI11" s="145"/>
      <c r="AJ11" s="145"/>
      <c r="AK11" s="145"/>
      <c r="AL11" s="145"/>
      <c r="AM11" s="145"/>
      <c r="AN11" s="145"/>
      <c r="AO11" s="145"/>
      <c r="AP11" s="143"/>
      <c r="AR11" s="145"/>
      <c r="AS11" s="190"/>
      <c r="AT11" s="145"/>
      <c r="AU11" s="145"/>
      <c r="AV11" s="145"/>
      <c r="AW11" s="145"/>
      <c r="AX11" s="145"/>
      <c r="AY11" s="145"/>
      <c r="AZ11" s="145"/>
      <c r="BA11" s="145"/>
      <c r="BB11" s="145"/>
      <c r="BC11" s="145"/>
      <c r="BD11" s="145"/>
      <c r="BE11" s="143"/>
      <c r="BF11" s="145"/>
    </row>
    <row r="12" spans="2:58" x14ac:dyDescent="0.25">
      <c r="B12" s="190"/>
      <c r="C12" s="145"/>
      <c r="D12" s="145"/>
      <c r="E12" s="145"/>
      <c r="F12" s="145"/>
      <c r="G12" s="145"/>
      <c r="H12" s="145"/>
      <c r="I12" s="145"/>
      <c r="J12" s="145"/>
      <c r="K12" s="145"/>
      <c r="L12" s="145"/>
      <c r="M12" s="145"/>
      <c r="N12" s="143"/>
      <c r="P12" s="190"/>
      <c r="Q12" s="145"/>
      <c r="R12" s="145"/>
      <c r="S12" s="145"/>
      <c r="T12" s="145"/>
      <c r="U12" s="145"/>
      <c r="V12" s="145"/>
      <c r="W12" s="145"/>
      <c r="X12" s="145"/>
      <c r="Y12" s="145"/>
      <c r="Z12" s="145"/>
      <c r="AA12" s="145"/>
      <c r="AB12" s="143"/>
      <c r="AD12" s="190"/>
      <c r="AE12" s="145"/>
      <c r="AF12" s="145"/>
      <c r="AG12" s="145"/>
      <c r="AH12" s="145"/>
      <c r="AI12" s="145"/>
      <c r="AJ12" s="145"/>
      <c r="AK12" s="145"/>
      <c r="AL12" s="145"/>
      <c r="AM12" s="145"/>
      <c r="AN12" s="145"/>
      <c r="AO12" s="145"/>
      <c r="AP12" s="143"/>
      <c r="AR12" s="145"/>
      <c r="AS12" s="190"/>
      <c r="AT12" s="145"/>
      <c r="AU12" s="145"/>
      <c r="AV12" s="145"/>
      <c r="AW12" s="145"/>
      <c r="AX12" s="145"/>
      <c r="AY12" s="145"/>
      <c r="AZ12" s="145"/>
      <c r="BA12" s="145"/>
      <c r="BB12" s="145"/>
      <c r="BC12" s="145"/>
      <c r="BD12" s="145"/>
      <c r="BE12" s="143"/>
      <c r="BF12" s="145"/>
    </row>
    <row r="13" spans="2:58" x14ac:dyDescent="0.25">
      <c r="B13" s="190"/>
      <c r="C13" s="145"/>
      <c r="D13" s="145"/>
      <c r="E13" s="145"/>
      <c r="F13" s="145"/>
      <c r="G13" s="145"/>
      <c r="H13" s="145"/>
      <c r="I13" s="145"/>
      <c r="J13" s="145"/>
      <c r="K13" s="145"/>
      <c r="L13" s="145"/>
      <c r="M13" s="145"/>
      <c r="N13" s="143"/>
      <c r="P13" s="190"/>
      <c r="Q13" s="145"/>
      <c r="R13" s="145"/>
      <c r="S13" s="145"/>
      <c r="T13" s="145"/>
      <c r="U13" s="145"/>
      <c r="V13" s="145"/>
      <c r="W13" s="145"/>
      <c r="X13" s="145"/>
      <c r="Y13" s="145"/>
      <c r="Z13" s="145"/>
      <c r="AA13" s="145"/>
      <c r="AB13" s="143"/>
      <c r="AD13" s="190"/>
      <c r="AE13" s="145"/>
      <c r="AF13" s="145"/>
      <c r="AG13" s="145"/>
      <c r="AH13" s="145"/>
      <c r="AI13" s="145"/>
      <c r="AJ13" s="145"/>
      <c r="AK13" s="145"/>
      <c r="AL13" s="145"/>
      <c r="AM13" s="145"/>
      <c r="AN13" s="145"/>
      <c r="AO13" s="145"/>
      <c r="AP13" s="143"/>
      <c r="AR13" s="145"/>
      <c r="AS13" s="190"/>
      <c r="AT13" s="145"/>
      <c r="AU13" s="145"/>
      <c r="AV13" s="145"/>
      <c r="AW13" s="145"/>
      <c r="AX13" s="145"/>
      <c r="AY13" s="145"/>
      <c r="AZ13" s="145"/>
      <c r="BA13" s="145"/>
      <c r="BB13" s="145"/>
      <c r="BC13" s="145"/>
      <c r="BD13" s="145"/>
      <c r="BE13" s="143"/>
      <c r="BF13" s="145"/>
    </row>
    <row r="14" spans="2:58" x14ac:dyDescent="0.25">
      <c r="B14" s="190"/>
      <c r="C14" s="145"/>
      <c r="D14" s="145"/>
      <c r="E14" s="145"/>
      <c r="F14" s="145"/>
      <c r="G14" s="145"/>
      <c r="H14" s="145"/>
      <c r="I14" s="145"/>
      <c r="J14" s="145"/>
      <c r="K14" s="145"/>
      <c r="L14" s="145"/>
      <c r="M14" s="145"/>
      <c r="N14" s="143"/>
      <c r="P14" s="190"/>
      <c r="Q14" s="145"/>
      <c r="R14" s="145"/>
      <c r="S14" s="145"/>
      <c r="T14" s="145"/>
      <c r="U14" s="145"/>
      <c r="V14" s="145"/>
      <c r="W14" s="145"/>
      <c r="X14" s="145"/>
      <c r="Y14" s="145"/>
      <c r="Z14" s="145"/>
      <c r="AA14" s="145"/>
      <c r="AB14" s="143"/>
      <c r="AD14" s="190"/>
      <c r="AE14" s="145"/>
      <c r="AF14" s="145"/>
      <c r="AG14" s="145"/>
      <c r="AH14" s="145"/>
      <c r="AI14" s="145"/>
      <c r="AJ14" s="145"/>
      <c r="AK14" s="145"/>
      <c r="AL14" s="145"/>
      <c r="AM14" s="145"/>
      <c r="AN14" s="145"/>
      <c r="AO14" s="145"/>
      <c r="AP14" s="143"/>
      <c r="AR14" s="145"/>
      <c r="AS14" s="190"/>
      <c r="AT14" s="145"/>
      <c r="AU14" s="145"/>
      <c r="AV14" s="145"/>
      <c r="AW14" s="145"/>
      <c r="AX14" s="145"/>
      <c r="AY14" s="145"/>
      <c r="AZ14" s="145"/>
      <c r="BA14" s="145"/>
      <c r="BB14" s="145"/>
      <c r="BC14" s="145"/>
      <c r="BD14" s="145"/>
      <c r="BE14" s="143"/>
      <c r="BF14" s="145"/>
    </row>
    <row r="15" spans="2:58" x14ac:dyDescent="0.25">
      <c r="B15" s="190"/>
      <c r="C15" s="145"/>
      <c r="D15" s="145"/>
      <c r="E15" s="145"/>
      <c r="F15" s="145"/>
      <c r="G15" s="145"/>
      <c r="H15" s="145"/>
      <c r="I15" s="145"/>
      <c r="J15" s="145"/>
      <c r="K15" s="145"/>
      <c r="L15" s="145"/>
      <c r="M15" s="145"/>
      <c r="N15" s="143"/>
      <c r="P15" s="190"/>
      <c r="Q15" s="145"/>
      <c r="R15" s="145"/>
      <c r="S15" s="145"/>
      <c r="T15" s="145"/>
      <c r="U15" s="145"/>
      <c r="V15" s="145"/>
      <c r="W15" s="145"/>
      <c r="X15" s="145"/>
      <c r="Y15" s="145"/>
      <c r="Z15" s="145"/>
      <c r="AA15" s="145"/>
      <c r="AB15" s="143"/>
      <c r="AD15" s="190"/>
      <c r="AE15" s="145"/>
      <c r="AF15" s="145"/>
      <c r="AG15" s="145"/>
      <c r="AH15" s="145"/>
      <c r="AI15" s="145"/>
      <c r="AJ15" s="145"/>
      <c r="AK15" s="145"/>
      <c r="AL15" s="145"/>
      <c r="AM15" s="145"/>
      <c r="AN15" s="145"/>
      <c r="AO15" s="145"/>
      <c r="AP15" s="143"/>
      <c r="AR15" s="145"/>
      <c r="AS15" s="190"/>
      <c r="AT15" s="145"/>
      <c r="AU15" s="145"/>
      <c r="AV15" s="145"/>
      <c r="AW15" s="145"/>
      <c r="AX15" s="145"/>
      <c r="AY15" s="145"/>
      <c r="AZ15" s="145"/>
      <c r="BA15" s="145"/>
      <c r="BB15" s="145"/>
      <c r="BC15" s="145"/>
      <c r="BD15" s="145"/>
      <c r="BE15" s="143"/>
      <c r="BF15" s="145"/>
    </row>
    <row r="16" spans="2:58" x14ac:dyDescent="0.25">
      <c r="B16" s="190"/>
      <c r="C16" s="145"/>
      <c r="D16" s="145"/>
      <c r="E16" s="145"/>
      <c r="F16" s="145"/>
      <c r="G16" s="145"/>
      <c r="H16" s="145"/>
      <c r="I16" s="145"/>
      <c r="J16" s="145"/>
      <c r="K16" s="145"/>
      <c r="L16" s="145"/>
      <c r="M16" s="145"/>
      <c r="N16" s="143"/>
      <c r="P16" s="190"/>
      <c r="Q16" s="145"/>
      <c r="R16" s="145"/>
      <c r="S16" s="145"/>
      <c r="T16" s="145"/>
      <c r="U16" s="145"/>
      <c r="V16" s="145"/>
      <c r="W16" s="145"/>
      <c r="X16" s="145"/>
      <c r="Y16" s="145"/>
      <c r="Z16" s="145"/>
      <c r="AA16" s="145"/>
      <c r="AB16" s="143"/>
      <c r="AD16" s="190"/>
      <c r="AE16" s="145"/>
      <c r="AF16" s="145"/>
      <c r="AG16" s="145"/>
      <c r="AH16" s="145"/>
      <c r="AI16" s="145"/>
      <c r="AJ16" s="145"/>
      <c r="AK16" s="145"/>
      <c r="AL16" s="145"/>
      <c r="AM16" s="145"/>
      <c r="AN16" s="145"/>
      <c r="AO16" s="145"/>
      <c r="AP16" s="143"/>
      <c r="AR16" s="145"/>
      <c r="AS16" s="190"/>
      <c r="AT16" s="145"/>
      <c r="AU16" s="145"/>
      <c r="AV16" s="145"/>
      <c r="AW16" s="145"/>
      <c r="AX16" s="145"/>
      <c r="AY16" s="145"/>
      <c r="AZ16" s="145"/>
      <c r="BA16" s="145"/>
      <c r="BB16" s="145"/>
      <c r="BC16" s="145"/>
      <c r="BD16" s="145"/>
      <c r="BE16" s="143"/>
      <c r="BF16" s="145"/>
    </row>
    <row r="17" spans="2:58" x14ac:dyDescent="0.25">
      <c r="B17" s="190"/>
      <c r="C17" s="145"/>
      <c r="D17" s="145"/>
      <c r="E17" s="145"/>
      <c r="F17" s="145"/>
      <c r="G17" s="145"/>
      <c r="H17" s="145"/>
      <c r="I17" s="145"/>
      <c r="J17" s="145"/>
      <c r="K17" s="145"/>
      <c r="L17" s="145"/>
      <c r="M17" s="145"/>
      <c r="N17" s="143"/>
      <c r="P17" s="190"/>
      <c r="Q17" s="145"/>
      <c r="R17" s="145"/>
      <c r="S17" s="145"/>
      <c r="T17" s="145"/>
      <c r="U17" s="145"/>
      <c r="V17" s="145"/>
      <c r="W17" s="145"/>
      <c r="X17" s="145"/>
      <c r="Y17" s="145"/>
      <c r="Z17" s="145"/>
      <c r="AA17" s="145"/>
      <c r="AB17" s="143"/>
      <c r="AD17" s="190"/>
      <c r="AE17" s="145"/>
      <c r="AF17" s="145"/>
      <c r="AG17" s="145"/>
      <c r="AH17" s="145"/>
      <c r="AI17" s="145"/>
      <c r="AJ17" s="145"/>
      <c r="AK17" s="145"/>
      <c r="AL17" s="145"/>
      <c r="AM17" s="145"/>
      <c r="AN17" s="145"/>
      <c r="AO17" s="145"/>
      <c r="AP17" s="143"/>
      <c r="AR17" s="145"/>
      <c r="AS17" s="190"/>
      <c r="AT17" s="145"/>
      <c r="AU17" s="145"/>
      <c r="AV17" s="145"/>
      <c r="AW17" s="145"/>
      <c r="AX17" s="145"/>
      <c r="AY17" s="145"/>
      <c r="AZ17" s="145"/>
      <c r="BA17" s="145"/>
      <c r="BB17" s="145"/>
      <c r="BC17" s="145"/>
      <c r="BD17" s="145"/>
      <c r="BE17" s="143"/>
      <c r="BF17" s="145"/>
    </row>
    <row r="18" spans="2:58" x14ac:dyDescent="0.25">
      <c r="B18" s="190"/>
      <c r="C18" s="145"/>
      <c r="D18" s="145"/>
      <c r="E18" s="145"/>
      <c r="F18" s="145"/>
      <c r="G18" s="145"/>
      <c r="H18" s="145"/>
      <c r="I18" s="145"/>
      <c r="J18" s="145"/>
      <c r="K18" s="145"/>
      <c r="L18" s="145"/>
      <c r="M18" s="145"/>
      <c r="N18" s="143"/>
      <c r="P18" s="190"/>
      <c r="Q18" s="145"/>
      <c r="R18" s="145"/>
      <c r="S18" s="145"/>
      <c r="T18" s="145"/>
      <c r="U18" s="145"/>
      <c r="V18" s="145"/>
      <c r="W18" s="145"/>
      <c r="X18" s="145"/>
      <c r="Y18" s="145"/>
      <c r="Z18" s="145"/>
      <c r="AA18" s="145"/>
      <c r="AB18" s="143"/>
      <c r="AD18" s="190"/>
      <c r="AE18" s="145"/>
      <c r="AF18" s="145"/>
      <c r="AG18" s="145"/>
      <c r="AH18" s="145"/>
      <c r="AI18" s="145"/>
      <c r="AJ18" s="145"/>
      <c r="AK18" s="145"/>
      <c r="AL18" s="145"/>
      <c r="AM18" s="145"/>
      <c r="AN18" s="145"/>
      <c r="AO18" s="145"/>
      <c r="AP18" s="143"/>
      <c r="AR18" s="145"/>
      <c r="AS18" s="190"/>
      <c r="AT18" s="145"/>
      <c r="AU18" s="145"/>
      <c r="AV18" s="145"/>
      <c r="AW18" s="145"/>
      <c r="AX18" s="145"/>
      <c r="AY18" s="145"/>
      <c r="AZ18" s="145"/>
      <c r="BA18" s="145"/>
      <c r="BB18" s="145"/>
      <c r="BC18" s="145"/>
      <c r="BD18" s="145"/>
      <c r="BE18" s="143"/>
      <c r="BF18" s="145"/>
    </row>
    <row r="19" spans="2:58" x14ac:dyDescent="0.25">
      <c r="B19" s="190"/>
      <c r="C19" s="145"/>
      <c r="D19" s="145"/>
      <c r="E19" s="145"/>
      <c r="F19" s="145"/>
      <c r="G19" s="145"/>
      <c r="H19" s="145"/>
      <c r="I19" s="145"/>
      <c r="J19" s="145"/>
      <c r="K19" s="145"/>
      <c r="L19" s="145"/>
      <c r="M19" s="145"/>
      <c r="N19" s="143"/>
      <c r="P19" s="190"/>
      <c r="Q19" s="145"/>
      <c r="R19" s="145"/>
      <c r="S19" s="145"/>
      <c r="T19" s="145"/>
      <c r="U19" s="145"/>
      <c r="V19" s="145"/>
      <c r="W19" s="145"/>
      <c r="X19" s="145"/>
      <c r="Y19" s="145"/>
      <c r="Z19" s="145"/>
      <c r="AA19" s="145"/>
      <c r="AB19" s="143"/>
      <c r="AD19" s="190"/>
      <c r="AE19" s="145"/>
      <c r="AF19" s="145"/>
      <c r="AG19" s="145"/>
      <c r="AH19" s="145"/>
      <c r="AI19" s="145"/>
      <c r="AJ19" s="145"/>
      <c r="AK19" s="145"/>
      <c r="AL19" s="145"/>
      <c r="AM19" s="145"/>
      <c r="AN19" s="145"/>
      <c r="AO19" s="145"/>
      <c r="AP19" s="143"/>
      <c r="AR19" s="145"/>
      <c r="AS19" s="190"/>
      <c r="AT19" s="145"/>
      <c r="AU19" s="145"/>
      <c r="AV19" s="145"/>
      <c r="AW19" s="145"/>
      <c r="AX19" s="145"/>
      <c r="AY19" s="145"/>
      <c r="AZ19" s="145"/>
      <c r="BA19" s="145"/>
      <c r="BB19" s="145"/>
      <c r="BC19" s="145"/>
      <c r="BD19" s="145"/>
      <c r="BE19" s="143"/>
      <c r="BF19" s="145"/>
    </row>
    <row r="20" spans="2:58" x14ac:dyDescent="0.25">
      <c r="B20" s="190"/>
      <c r="C20" s="145"/>
      <c r="D20" s="145"/>
      <c r="E20" s="145"/>
      <c r="F20" s="145"/>
      <c r="G20" s="145"/>
      <c r="H20" s="145"/>
      <c r="I20" s="145"/>
      <c r="J20" s="145"/>
      <c r="K20" s="145"/>
      <c r="L20" s="145"/>
      <c r="M20" s="145"/>
      <c r="N20" s="143"/>
      <c r="P20" s="190"/>
      <c r="Q20" s="145"/>
      <c r="R20" s="145"/>
      <c r="S20" s="145"/>
      <c r="T20" s="145"/>
      <c r="U20" s="145"/>
      <c r="V20" s="145"/>
      <c r="W20" s="145"/>
      <c r="X20" s="145"/>
      <c r="Y20" s="145"/>
      <c r="Z20" s="145"/>
      <c r="AA20" s="145"/>
      <c r="AB20" s="143"/>
      <c r="AD20" s="190"/>
      <c r="AE20" s="145"/>
      <c r="AF20" s="145"/>
      <c r="AG20" s="145"/>
      <c r="AH20" s="145"/>
      <c r="AI20" s="145"/>
      <c r="AJ20" s="145"/>
      <c r="AK20" s="145"/>
      <c r="AL20" s="145"/>
      <c r="AM20" s="145"/>
      <c r="AN20" s="145"/>
      <c r="AO20" s="145"/>
      <c r="AP20" s="143"/>
      <c r="AR20" s="145"/>
      <c r="AS20" s="190"/>
      <c r="AT20" s="145"/>
      <c r="AU20" s="145"/>
      <c r="AV20" s="145"/>
      <c r="AW20" s="145"/>
      <c r="AX20" s="145"/>
      <c r="AY20" s="145"/>
      <c r="AZ20" s="145"/>
      <c r="BA20" s="145"/>
      <c r="BB20" s="145"/>
      <c r="BC20" s="145"/>
      <c r="BD20" s="145"/>
      <c r="BE20" s="143"/>
      <c r="BF20" s="145"/>
    </row>
    <row r="21" spans="2:58" x14ac:dyDescent="0.25">
      <c r="B21" s="190"/>
      <c r="C21" s="145"/>
      <c r="D21" s="145"/>
      <c r="E21" s="145"/>
      <c r="F21" s="145"/>
      <c r="G21" s="145"/>
      <c r="H21" s="145"/>
      <c r="I21" s="145"/>
      <c r="J21" s="145"/>
      <c r="K21" s="145"/>
      <c r="L21" s="145"/>
      <c r="M21" s="145"/>
      <c r="N21" s="143"/>
      <c r="P21" s="190"/>
      <c r="Q21" s="145"/>
      <c r="R21" s="145"/>
      <c r="S21" s="145"/>
      <c r="T21" s="145"/>
      <c r="U21" s="145"/>
      <c r="V21" s="145"/>
      <c r="W21" s="145"/>
      <c r="X21" s="145"/>
      <c r="Y21" s="145"/>
      <c r="Z21" s="145"/>
      <c r="AA21" s="145"/>
      <c r="AB21" s="143"/>
      <c r="AD21" s="190"/>
      <c r="AE21" s="145"/>
      <c r="AF21" s="145"/>
      <c r="AG21" s="145"/>
      <c r="AH21" s="145"/>
      <c r="AI21" s="145"/>
      <c r="AJ21" s="145"/>
      <c r="AK21" s="145"/>
      <c r="AL21" s="145"/>
      <c r="AM21" s="145"/>
      <c r="AN21" s="145"/>
      <c r="AO21" s="145"/>
      <c r="AP21" s="143"/>
      <c r="AR21" s="145"/>
      <c r="AS21" s="190"/>
      <c r="AT21" s="145"/>
      <c r="AU21" s="145"/>
      <c r="AV21" s="145"/>
      <c r="AW21" s="145"/>
      <c r="AX21" s="145"/>
      <c r="AY21" s="145"/>
      <c r="AZ21" s="145"/>
      <c r="BA21" s="145"/>
      <c r="BB21" s="145"/>
      <c r="BC21" s="145"/>
      <c r="BD21" s="145"/>
      <c r="BE21" s="143"/>
      <c r="BF21" s="145"/>
    </row>
    <row r="22" spans="2:58" x14ac:dyDescent="0.25">
      <c r="B22" s="190"/>
      <c r="C22" s="145"/>
      <c r="D22" s="145"/>
      <c r="E22" s="145"/>
      <c r="F22" s="145"/>
      <c r="G22" s="145"/>
      <c r="H22" s="145"/>
      <c r="I22" s="145"/>
      <c r="J22" s="145"/>
      <c r="K22" s="145"/>
      <c r="L22" s="145"/>
      <c r="M22" s="145"/>
      <c r="N22" s="143"/>
      <c r="P22" s="190"/>
      <c r="Q22" s="145"/>
      <c r="R22" s="145"/>
      <c r="S22" s="145"/>
      <c r="T22" s="145"/>
      <c r="U22" s="145"/>
      <c r="V22" s="145"/>
      <c r="W22" s="145"/>
      <c r="X22" s="145"/>
      <c r="Y22" s="145"/>
      <c r="Z22" s="145"/>
      <c r="AA22" s="145"/>
      <c r="AB22" s="143"/>
      <c r="AD22" s="190"/>
      <c r="AE22" s="145"/>
      <c r="AF22" s="145"/>
      <c r="AG22" s="145"/>
      <c r="AH22" s="145"/>
      <c r="AI22" s="145"/>
      <c r="AJ22" s="145"/>
      <c r="AK22" s="145"/>
      <c r="AL22" s="145"/>
      <c r="AM22" s="145"/>
      <c r="AN22" s="145"/>
      <c r="AO22" s="145"/>
      <c r="AP22" s="143"/>
      <c r="AR22" s="145"/>
      <c r="AS22" s="190"/>
      <c r="AT22" s="145"/>
      <c r="AU22" s="145"/>
      <c r="AV22" s="145"/>
      <c r="AW22" s="145"/>
      <c r="AX22" s="145"/>
      <c r="AY22" s="145"/>
      <c r="AZ22" s="145"/>
      <c r="BA22" s="145"/>
      <c r="BB22" s="145"/>
      <c r="BC22" s="145"/>
      <c r="BD22" s="145"/>
      <c r="BE22" s="143"/>
      <c r="BF22" s="145"/>
    </row>
    <row r="23" spans="2:58" x14ac:dyDescent="0.25">
      <c r="B23" s="190"/>
      <c r="C23" s="145"/>
      <c r="D23" s="145"/>
      <c r="E23" s="145"/>
      <c r="F23" s="145"/>
      <c r="G23" s="145"/>
      <c r="H23" s="145"/>
      <c r="I23" s="145"/>
      <c r="J23" s="145"/>
      <c r="K23" s="145"/>
      <c r="L23" s="145"/>
      <c r="M23" s="145"/>
      <c r="N23" s="143"/>
      <c r="P23" s="190"/>
      <c r="Q23" s="145"/>
      <c r="R23" s="145"/>
      <c r="S23" s="145"/>
      <c r="T23" s="145"/>
      <c r="U23" s="145"/>
      <c r="V23" s="145"/>
      <c r="W23" s="145"/>
      <c r="X23" s="145"/>
      <c r="Y23" s="145"/>
      <c r="Z23" s="145"/>
      <c r="AA23" s="145"/>
      <c r="AB23" s="143"/>
      <c r="AD23" s="190"/>
      <c r="AE23" s="145"/>
      <c r="AF23" s="145"/>
      <c r="AG23" s="145"/>
      <c r="AH23" s="145"/>
      <c r="AI23" s="145"/>
      <c r="AJ23" s="145"/>
      <c r="AK23" s="145"/>
      <c r="AL23" s="145"/>
      <c r="AM23" s="145"/>
      <c r="AN23" s="145"/>
      <c r="AO23" s="145"/>
      <c r="AP23" s="143"/>
      <c r="AR23" s="145"/>
      <c r="AS23" s="190"/>
      <c r="AT23" s="145"/>
      <c r="AU23" s="145"/>
      <c r="AV23" s="145"/>
      <c r="AW23" s="145"/>
      <c r="AX23" s="145"/>
      <c r="AY23" s="145"/>
      <c r="AZ23" s="145"/>
      <c r="BA23" s="145"/>
      <c r="BB23" s="145"/>
      <c r="BC23" s="145"/>
      <c r="BD23" s="145"/>
      <c r="BE23" s="143"/>
      <c r="BF23" s="145"/>
    </row>
    <row r="24" spans="2:58" x14ac:dyDescent="0.25">
      <c r="B24" s="190"/>
      <c r="C24" s="145"/>
      <c r="D24" s="145"/>
      <c r="E24" s="145"/>
      <c r="F24" s="145"/>
      <c r="G24" s="145"/>
      <c r="H24" s="145"/>
      <c r="I24" s="145"/>
      <c r="J24" s="145"/>
      <c r="K24" s="145"/>
      <c r="L24" s="145"/>
      <c r="M24" s="145"/>
      <c r="N24" s="143"/>
      <c r="P24" s="190"/>
      <c r="Q24" s="145"/>
      <c r="R24" s="145"/>
      <c r="S24" s="145"/>
      <c r="T24" s="145"/>
      <c r="U24" s="145"/>
      <c r="V24" s="145"/>
      <c r="W24" s="145"/>
      <c r="X24" s="145"/>
      <c r="Y24" s="145"/>
      <c r="Z24" s="145"/>
      <c r="AA24" s="145"/>
      <c r="AB24" s="143"/>
      <c r="AD24" s="190"/>
      <c r="AE24" s="145"/>
      <c r="AF24" s="145"/>
      <c r="AG24" s="145"/>
      <c r="AH24" s="145"/>
      <c r="AI24" s="145"/>
      <c r="AJ24" s="145"/>
      <c r="AK24" s="145"/>
      <c r="AL24" s="145"/>
      <c r="AM24" s="145"/>
      <c r="AN24" s="145"/>
      <c r="AO24" s="145"/>
      <c r="AP24" s="143"/>
      <c r="AR24" s="145"/>
      <c r="AS24" s="190"/>
      <c r="AT24" s="145"/>
      <c r="AU24" s="145"/>
      <c r="AV24" s="145"/>
      <c r="AW24" s="145"/>
      <c r="AX24" s="145"/>
      <c r="AY24" s="145"/>
      <c r="AZ24" s="145"/>
      <c r="BA24" s="145"/>
      <c r="BB24" s="145"/>
      <c r="BC24" s="145"/>
      <c r="BD24" s="145"/>
      <c r="BE24" s="143"/>
      <c r="BF24" s="145"/>
    </row>
    <row r="25" spans="2:58" x14ac:dyDescent="0.25">
      <c r="B25" s="190"/>
      <c r="C25" s="145"/>
      <c r="D25" s="145"/>
      <c r="E25" s="145"/>
      <c r="F25" s="145"/>
      <c r="G25" s="145"/>
      <c r="H25" s="145"/>
      <c r="I25" s="145"/>
      <c r="J25" s="145"/>
      <c r="K25" s="145"/>
      <c r="L25" s="145"/>
      <c r="M25" s="145"/>
      <c r="N25" s="143"/>
      <c r="P25" s="190"/>
      <c r="Q25" s="145"/>
      <c r="R25" s="145"/>
      <c r="S25" s="145"/>
      <c r="T25" s="145"/>
      <c r="U25" s="145"/>
      <c r="V25" s="145"/>
      <c r="W25" s="145"/>
      <c r="X25" s="145"/>
      <c r="Y25" s="145"/>
      <c r="Z25" s="145"/>
      <c r="AA25" s="145"/>
      <c r="AB25" s="143"/>
      <c r="AD25" s="190"/>
      <c r="AE25" s="145"/>
      <c r="AF25" s="145"/>
      <c r="AG25" s="145"/>
      <c r="AH25" s="145"/>
      <c r="AI25" s="145"/>
      <c r="AJ25" s="145"/>
      <c r="AK25" s="145"/>
      <c r="AL25" s="145"/>
      <c r="AM25" s="145"/>
      <c r="AN25" s="145"/>
      <c r="AO25" s="145"/>
      <c r="AP25" s="143"/>
      <c r="AR25" s="145"/>
      <c r="AS25" s="190"/>
      <c r="AT25" s="145"/>
      <c r="AU25" s="145"/>
      <c r="AV25" s="145"/>
      <c r="AW25" s="145"/>
      <c r="AX25" s="145"/>
      <c r="AY25" s="145"/>
      <c r="AZ25" s="145"/>
      <c r="BA25" s="145"/>
      <c r="BB25" s="145"/>
      <c r="BC25" s="145"/>
      <c r="BD25" s="145"/>
      <c r="BE25" s="143"/>
      <c r="BF25" s="145"/>
    </row>
    <row r="26" spans="2:58" x14ac:dyDescent="0.25">
      <c r="B26" s="190"/>
      <c r="C26" s="145"/>
      <c r="D26" s="145"/>
      <c r="E26" s="145"/>
      <c r="F26" s="145"/>
      <c r="G26" s="145"/>
      <c r="H26" s="145"/>
      <c r="I26" s="145"/>
      <c r="J26" s="145"/>
      <c r="K26" s="145"/>
      <c r="L26" s="145"/>
      <c r="M26" s="145"/>
      <c r="N26" s="143"/>
      <c r="P26" s="190"/>
      <c r="Q26" s="145"/>
      <c r="R26" s="145"/>
      <c r="S26" s="145"/>
      <c r="T26" s="145"/>
      <c r="U26" s="145"/>
      <c r="V26" s="145"/>
      <c r="W26" s="145"/>
      <c r="X26" s="145"/>
      <c r="Y26" s="145"/>
      <c r="Z26" s="145"/>
      <c r="AA26" s="145"/>
      <c r="AB26" s="143"/>
      <c r="AD26" s="190"/>
      <c r="AE26" s="145"/>
      <c r="AF26" s="145"/>
      <c r="AG26" s="145"/>
      <c r="AH26" s="145"/>
      <c r="AI26" s="145"/>
      <c r="AJ26" s="145"/>
      <c r="AK26" s="145"/>
      <c r="AL26" s="145"/>
      <c r="AM26" s="145"/>
      <c r="AN26" s="145"/>
      <c r="AO26" s="145"/>
      <c r="AP26" s="143"/>
      <c r="AR26" s="145"/>
      <c r="AS26" s="190"/>
      <c r="AT26" s="145"/>
      <c r="AU26" s="145"/>
      <c r="AV26" s="145"/>
      <c r="AW26" s="145"/>
      <c r="AX26" s="145"/>
      <c r="AY26" s="145"/>
      <c r="AZ26" s="145"/>
      <c r="BA26" s="145"/>
      <c r="BB26" s="145"/>
      <c r="BC26" s="145"/>
      <c r="BD26" s="145"/>
      <c r="BE26" s="143"/>
      <c r="BF26" s="145"/>
    </row>
    <row r="27" spans="2:58" ht="15.75" thickBot="1" x14ac:dyDescent="0.3">
      <c r="B27" s="191"/>
      <c r="C27" s="192"/>
      <c r="D27" s="192"/>
      <c r="E27" s="192"/>
      <c r="F27" s="192"/>
      <c r="G27" s="192"/>
      <c r="H27" s="192"/>
      <c r="I27" s="192"/>
      <c r="J27" s="192"/>
      <c r="K27" s="192"/>
      <c r="L27" s="192"/>
      <c r="M27" s="192"/>
      <c r="N27" s="193"/>
      <c r="P27" s="191"/>
      <c r="Q27" s="192"/>
      <c r="R27" s="192"/>
      <c r="S27" s="192"/>
      <c r="T27" s="192"/>
      <c r="U27" s="192"/>
      <c r="V27" s="192"/>
      <c r="W27" s="192"/>
      <c r="X27" s="192"/>
      <c r="Y27" s="192"/>
      <c r="Z27" s="192"/>
      <c r="AA27" s="192"/>
      <c r="AB27" s="193"/>
      <c r="AD27" s="191"/>
      <c r="AE27" s="192"/>
      <c r="AF27" s="192"/>
      <c r="AG27" s="192"/>
      <c r="AH27" s="192"/>
      <c r="AI27" s="192"/>
      <c r="AJ27" s="192"/>
      <c r="AK27" s="192"/>
      <c r="AL27" s="192"/>
      <c r="AM27" s="192"/>
      <c r="AN27" s="192"/>
      <c r="AO27" s="192"/>
      <c r="AP27" s="193"/>
      <c r="AR27" s="145"/>
      <c r="AS27" s="191"/>
      <c r="AT27" s="192"/>
      <c r="AU27" s="192"/>
      <c r="AV27" s="192"/>
      <c r="AW27" s="192"/>
      <c r="AX27" s="192"/>
      <c r="AY27" s="192"/>
      <c r="AZ27" s="192"/>
      <c r="BA27" s="192"/>
      <c r="BB27" s="192"/>
      <c r="BC27" s="192"/>
      <c r="BD27" s="192"/>
      <c r="BE27" s="193"/>
      <c r="BF27" s="145"/>
    </row>
    <row r="28" spans="2:58" x14ac:dyDescent="0.25">
      <c r="B28" s="145"/>
      <c r="C28" s="145"/>
      <c r="D28" s="145"/>
      <c r="E28" s="145"/>
      <c r="F28" s="145"/>
      <c r="G28" s="145"/>
      <c r="H28" s="145"/>
      <c r="I28" s="145"/>
      <c r="J28" s="145"/>
      <c r="K28" s="145"/>
      <c r="L28" s="145"/>
      <c r="M28" s="145"/>
      <c r="N28" s="145"/>
      <c r="P28" s="145"/>
      <c r="Q28" s="145"/>
      <c r="R28" s="145"/>
      <c r="S28" s="145"/>
      <c r="T28" s="145"/>
      <c r="U28" s="145"/>
      <c r="V28" s="145"/>
      <c r="W28" s="145"/>
      <c r="X28" s="145"/>
      <c r="Y28" s="145"/>
      <c r="Z28" s="145"/>
      <c r="AA28" s="145"/>
      <c r="AB28" s="145"/>
      <c r="AD28" s="145"/>
      <c r="AE28" s="145"/>
      <c r="AF28" s="145"/>
      <c r="AG28" s="145"/>
      <c r="AH28" s="145"/>
      <c r="AI28" s="145"/>
      <c r="AJ28" s="145"/>
      <c r="AK28" s="145"/>
      <c r="AL28" s="145"/>
      <c r="AM28" s="145"/>
      <c r="AN28" s="145"/>
      <c r="AO28" s="145"/>
      <c r="AP28" s="145"/>
      <c r="AR28" s="145"/>
      <c r="AS28" s="145"/>
      <c r="AT28" s="145"/>
      <c r="AU28" s="145"/>
      <c r="AV28" s="145"/>
      <c r="AW28" s="145"/>
      <c r="AX28" s="145"/>
      <c r="AY28" s="145"/>
      <c r="AZ28" s="145"/>
      <c r="BA28" s="145"/>
      <c r="BB28" s="145"/>
      <c r="BC28" s="145"/>
      <c r="BD28" s="145"/>
      <c r="BE28" s="145"/>
      <c r="BF28" s="145"/>
    </row>
    <row r="29" spans="2:58" x14ac:dyDescent="0.25">
      <c r="B29" s="145"/>
      <c r="C29" s="145"/>
      <c r="D29" s="145"/>
      <c r="E29" s="145"/>
      <c r="F29" s="145"/>
      <c r="G29" s="145"/>
      <c r="H29" s="145"/>
      <c r="I29" s="145"/>
      <c r="J29" s="145"/>
      <c r="K29" s="145"/>
      <c r="L29" s="145"/>
      <c r="M29" s="145"/>
      <c r="N29" s="145"/>
      <c r="P29" s="145"/>
      <c r="Q29" s="145"/>
      <c r="R29" s="145"/>
      <c r="S29" s="145"/>
      <c r="T29" s="145"/>
      <c r="U29" s="145"/>
      <c r="V29" s="145"/>
      <c r="W29" s="145"/>
      <c r="X29" s="145"/>
      <c r="Y29" s="145"/>
      <c r="Z29" s="145"/>
      <c r="AA29" s="145"/>
      <c r="AB29" s="145"/>
      <c r="AD29" s="145"/>
      <c r="AE29" s="145"/>
      <c r="AF29" s="145"/>
      <c r="AG29" s="145"/>
      <c r="AH29" s="145"/>
      <c r="AI29" s="145"/>
      <c r="AJ29" s="145"/>
      <c r="AK29" s="145"/>
      <c r="AL29" s="145"/>
      <c r="AM29" s="145"/>
      <c r="AN29" s="145"/>
      <c r="AO29" s="145"/>
      <c r="AP29" s="145"/>
      <c r="AR29" s="145"/>
      <c r="AS29" s="145"/>
      <c r="AT29" s="145"/>
      <c r="AU29" s="145"/>
      <c r="AV29" s="145"/>
      <c r="AW29" s="145"/>
      <c r="AX29" s="145"/>
      <c r="AY29" s="145"/>
      <c r="AZ29" s="145"/>
      <c r="BA29" s="145"/>
      <c r="BB29" s="145"/>
      <c r="BC29" s="145"/>
      <c r="BD29" s="145"/>
      <c r="BE29" s="145"/>
      <c r="BF29" s="145"/>
    </row>
    <row r="30" spans="2:58" x14ac:dyDescent="0.25">
      <c r="B30" s="145"/>
      <c r="C30" s="145"/>
      <c r="D30" s="145"/>
      <c r="E30" s="145"/>
      <c r="F30" s="145"/>
      <c r="G30" s="145"/>
      <c r="H30" s="145"/>
      <c r="I30" s="145"/>
      <c r="J30" s="145"/>
      <c r="K30" s="145"/>
      <c r="L30" s="145"/>
      <c r="M30" s="145"/>
      <c r="N30" s="145"/>
      <c r="P30" s="145"/>
      <c r="Q30" s="145"/>
      <c r="R30" s="145"/>
      <c r="S30" s="145"/>
      <c r="T30" s="145"/>
      <c r="U30" s="145"/>
      <c r="V30" s="145"/>
      <c r="W30" s="145"/>
      <c r="X30" s="145"/>
      <c r="Y30" s="145"/>
      <c r="Z30" s="145"/>
      <c r="AA30" s="145"/>
      <c r="AB30" s="145"/>
      <c r="AD30" s="145"/>
      <c r="AE30" s="145"/>
      <c r="AF30" s="145"/>
      <c r="AG30" s="145"/>
      <c r="AH30" s="145"/>
      <c r="AI30" s="145"/>
      <c r="AJ30" s="145"/>
      <c r="AK30" s="145"/>
      <c r="AL30" s="145"/>
      <c r="AM30" s="145"/>
      <c r="AN30" s="145"/>
      <c r="AO30" s="145"/>
      <c r="AP30" s="145"/>
      <c r="AR30" s="145"/>
      <c r="AS30" s="145"/>
      <c r="AT30" s="145"/>
      <c r="AU30" s="145"/>
      <c r="AV30" s="145"/>
      <c r="AW30" s="145"/>
      <c r="AX30" s="145"/>
      <c r="AY30" s="145"/>
      <c r="AZ30" s="145"/>
      <c r="BA30" s="145"/>
      <c r="BB30" s="145"/>
      <c r="BC30" s="145"/>
      <c r="BD30" s="145"/>
      <c r="BE30" s="145"/>
      <c r="BF30" s="145"/>
    </row>
    <row r="31" spans="2:58" x14ac:dyDescent="0.25">
      <c r="Q31" s="145"/>
      <c r="R31" s="145"/>
      <c r="S31" s="145"/>
      <c r="T31" s="145"/>
      <c r="U31" s="145"/>
      <c r="V31" s="145"/>
      <c r="W31" s="145"/>
      <c r="X31" s="145"/>
      <c r="Y31" s="145"/>
      <c r="Z31" s="145"/>
      <c r="AA31" s="145"/>
      <c r="AB31" s="145"/>
      <c r="AR31" s="145"/>
      <c r="AS31" s="145"/>
      <c r="AT31" s="145"/>
      <c r="AU31" s="145"/>
      <c r="AV31" s="145"/>
      <c r="AW31" s="145"/>
      <c r="AX31" s="145"/>
      <c r="AY31" s="145"/>
      <c r="AZ31" s="145"/>
      <c r="BA31" s="145"/>
      <c r="BB31" s="145"/>
      <c r="BC31" s="145"/>
      <c r="BD31" s="145"/>
      <c r="BE31" s="145"/>
      <c r="BF31" s="145"/>
    </row>
    <row r="32" spans="2:58" x14ac:dyDescent="0.25">
      <c r="Q32" s="145"/>
      <c r="R32" s="145"/>
      <c r="S32" s="145"/>
      <c r="T32" s="145"/>
      <c r="U32" s="145"/>
      <c r="V32" s="145"/>
      <c r="W32" s="145"/>
      <c r="X32" s="145"/>
      <c r="Y32" s="145"/>
      <c r="Z32" s="145"/>
      <c r="AA32" s="145"/>
      <c r="AB32" s="145"/>
      <c r="AR32" s="145"/>
      <c r="AS32" s="145"/>
      <c r="AT32" s="145"/>
      <c r="AU32" s="145"/>
      <c r="AV32" s="145"/>
      <c r="AW32" s="145"/>
      <c r="AX32" s="145"/>
      <c r="AY32" s="145"/>
      <c r="AZ32" s="145"/>
      <c r="BA32" s="145"/>
      <c r="BB32" s="145"/>
      <c r="BC32" s="145"/>
      <c r="BD32" s="145"/>
      <c r="BE32" s="145"/>
      <c r="BF32" s="145"/>
    </row>
    <row r="33" spans="2:58" ht="15.75" thickBot="1" x14ac:dyDescent="0.3">
      <c r="AR33" s="145"/>
      <c r="AS33" s="145"/>
      <c r="AT33" s="145"/>
      <c r="AU33" s="145"/>
      <c r="AV33" s="145"/>
      <c r="AW33" s="145"/>
      <c r="AX33" s="145"/>
      <c r="AY33" s="145"/>
      <c r="AZ33" s="145"/>
      <c r="BA33" s="145"/>
      <c r="BB33" s="145"/>
      <c r="BC33" s="145"/>
      <c r="BD33" s="145"/>
      <c r="BE33" s="145"/>
      <c r="BF33" s="145"/>
    </row>
    <row r="34" spans="2:58" x14ac:dyDescent="0.25">
      <c r="B34" s="196"/>
      <c r="C34" s="197"/>
      <c r="D34" s="197"/>
      <c r="E34" s="197"/>
      <c r="F34" s="197"/>
      <c r="G34" s="197"/>
      <c r="H34" s="197"/>
      <c r="I34" s="197"/>
      <c r="J34" s="197"/>
      <c r="K34" s="197"/>
      <c r="L34" s="197"/>
      <c r="M34" s="197"/>
      <c r="N34" s="198"/>
      <c r="P34" s="196"/>
      <c r="Q34" s="197"/>
      <c r="R34" s="197"/>
      <c r="S34" s="197"/>
      <c r="T34" s="197"/>
      <c r="U34" s="197"/>
      <c r="V34" s="197"/>
      <c r="W34" s="197"/>
      <c r="X34" s="197"/>
      <c r="Y34" s="197"/>
      <c r="Z34" s="197"/>
      <c r="AA34" s="197"/>
      <c r="AB34" s="198"/>
      <c r="AD34" s="196"/>
      <c r="AE34" s="197"/>
      <c r="AF34" s="197"/>
      <c r="AG34" s="197"/>
      <c r="AH34" s="197"/>
      <c r="AI34" s="197"/>
      <c r="AJ34" s="197"/>
      <c r="AK34" s="197"/>
      <c r="AL34" s="197"/>
      <c r="AM34" s="197"/>
      <c r="AN34" s="197"/>
      <c r="AO34" s="197"/>
      <c r="AP34" s="198"/>
      <c r="AR34" s="145"/>
      <c r="AS34" s="196"/>
      <c r="AT34" s="197"/>
      <c r="AU34" s="197"/>
      <c r="AV34" s="197"/>
      <c r="AW34" s="197"/>
      <c r="AX34" s="197"/>
      <c r="AY34" s="197"/>
      <c r="AZ34" s="197"/>
      <c r="BA34" s="197"/>
      <c r="BB34" s="197"/>
      <c r="BC34" s="197"/>
      <c r="BD34" s="197"/>
      <c r="BE34" s="198"/>
      <c r="BF34" s="145"/>
    </row>
    <row r="35" spans="2:58" x14ac:dyDescent="0.25">
      <c r="B35" s="190"/>
      <c r="C35" s="145"/>
      <c r="D35" s="145"/>
      <c r="E35" s="145"/>
      <c r="F35" s="145"/>
      <c r="G35" s="145"/>
      <c r="H35" s="145"/>
      <c r="I35" s="145"/>
      <c r="J35" s="145"/>
      <c r="K35" s="145"/>
      <c r="L35" s="145"/>
      <c r="M35" s="145"/>
      <c r="N35" s="143"/>
      <c r="P35" s="190"/>
      <c r="Q35" s="145"/>
      <c r="R35" s="145"/>
      <c r="S35" s="145"/>
      <c r="T35" s="145"/>
      <c r="U35" s="145"/>
      <c r="V35" s="145"/>
      <c r="W35" s="145"/>
      <c r="X35" s="145"/>
      <c r="Y35" s="145"/>
      <c r="Z35" s="145"/>
      <c r="AA35" s="145"/>
      <c r="AB35" s="143"/>
      <c r="AD35" s="190"/>
      <c r="AE35" s="145"/>
      <c r="AF35" s="145"/>
      <c r="AG35" s="145"/>
      <c r="AH35" s="145"/>
      <c r="AI35" s="145"/>
      <c r="AJ35" s="145"/>
      <c r="AK35" s="145"/>
      <c r="AL35" s="145"/>
      <c r="AM35" s="145"/>
      <c r="AN35" s="145"/>
      <c r="AO35" s="145"/>
      <c r="AP35" s="143"/>
      <c r="AR35" s="145"/>
      <c r="AS35" s="190"/>
      <c r="AT35" s="145"/>
      <c r="AU35" s="145"/>
      <c r="AV35" s="145"/>
      <c r="AW35" s="145"/>
      <c r="AX35" s="145"/>
      <c r="AY35" s="145"/>
      <c r="AZ35" s="145"/>
      <c r="BA35" s="145"/>
      <c r="BB35" s="145"/>
      <c r="BC35" s="145"/>
      <c r="BD35" s="145"/>
      <c r="BE35" s="143"/>
      <c r="BF35" s="145"/>
    </row>
    <row r="36" spans="2:58" x14ac:dyDescent="0.25">
      <c r="B36" s="190"/>
      <c r="C36" s="145"/>
      <c r="D36" s="145"/>
      <c r="E36" s="145"/>
      <c r="F36" s="145"/>
      <c r="G36" s="145"/>
      <c r="H36" s="145"/>
      <c r="I36" s="145"/>
      <c r="J36" s="145"/>
      <c r="K36" s="145"/>
      <c r="L36" s="145"/>
      <c r="M36" s="145"/>
      <c r="N36" s="143"/>
      <c r="P36" s="190"/>
      <c r="Q36" s="145"/>
      <c r="R36" s="145"/>
      <c r="S36" s="145"/>
      <c r="T36" s="145"/>
      <c r="U36" s="145"/>
      <c r="V36" s="145"/>
      <c r="W36" s="145"/>
      <c r="X36" s="145"/>
      <c r="Y36" s="145"/>
      <c r="Z36" s="145"/>
      <c r="AA36" s="145"/>
      <c r="AB36" s="143"/>
      <c r="AD36" s="190"/>
      <c r="AE36" s="145"/>
      <c r="AF36" s="145"/>
      <c r="AG36" s="145"/>
      <c r="AH36" s="145"/>
      <c r="AI36" s="145"/>
      <c r="AJ36" s="145"/>
      <c r="AK36" s="145"/>
      <c r="AL36" s="145"/>
      <c r="AM36" s="145"/>
      <c r="AN36" s="145"/>
      <c r="AO36" s="145"/>
      <c r="AP36" s="143"/>
      <c r="AR36" s="145"/>
      <c r="AS36" s="190"/>
      <c r="AT36" s="145"/>
      <c r="AU36" s="145"/>
      <c r="AV36" s="145"/>
      <c r="AW36" s="145"/>
      <c r="AX36" s="145"/>
      <c r="AY36" s="145"/>
      <c r="AZ36" s="145"/>
      <c r="BA36" s="145"/>
      <c r="BB36" s="145"/>
      <c r="BC36" s="145"/>
      <c r="BD36" s="145"/>
      <c r="BE36" s="143"/>
      <c r="BF36" s="145"/>
    </row>
    <row r="37" spans="2:58" x14ac:dyDescent="0.25">
      <c r="B37" s="190"/>
      <c r="C37" s="145"/>
      <c r="D37" s="145"/>
      <c r="E37" s="145"/>
      <c r="F37" s="145"/>
      <c r="G37" s="145"/>
      <c r="H37" s="145"/>
      <c r="I37" s="145"/>
      <c r="J37" s="145"/>
      <c r="K37" s="145"/>
      <c r="L37" s="145"/>
      <c r="M37" s="145"/>
      <c r="N37" s="143"/>
      <c r="P37" s="190"/>
      <c r="Q37" s="145"/>
      <c r="R37" s="145"/>
      <c r="S37" s="145"/>
      <c r="T37" s="145"/>
      <c r="U37" s="145"/>
      <c r="V37" s="145"/>
      <c r="W37" s="145"/>
      <c r="X37" s="145"/>
      <c r="Y37" s="145"/>
      <c r="Z37" s="145"/>
      <c r="AA37" s="145"/>
      <c r="AB37" s="143"/>
      <c r="AD37" s="190"/>
      <c r="AE37" s="145"/>
      <c r="AF37" s="145"/>
      <c r="AG37" s="145"/>
      <c r="AH37" s="145"/>
      <c r="AI37" s="145"/>
      <c r="AJ37" s="145"/>
      <c r="AK37" s="145"/>
      <c r="AL37" s="145"/>
      <c r="AM37" s="145"/>
      <c r="AN37" s="145"/>
      <c r="AO37" s="145"/>
      <c r="AP37" s="143"/>
      <c r="AR37" s="145"/>
      <c r="AS37" s="190"/>
      <c r="AT37" s="145"/>
      <c r="AU37" s="145"/>
      <c r="AV37" s="145"/>
      <c r="AW37" s="145"/>
      <c r="AX37" s="145"/>
      <c r="AY37" s="145"/>
      <c r="AZ37" s="145"/>
      <c r="BA37" s="145"/>
      <c r="BB37" s="145"/>
      <c r="BC37" s="145"/>
      <c r="BD37" s="145"/>
      <c r="BE37" s="143"/>
      <c r="BF37" s="145"/>
    </row>
    <row r="38" spans="2:58" x14ac:dyDescent="0.25">
      <c r="B38" s="190"/>
      <c r="C38" s="145"/>
      <c r="D38" s="145"/>
      <c r="E38" s="145"/>
      <c r="F38" s="145"/>
      <c r="G38" s="145"/>
      <c r="H38" s="145"/>
      <c r="I38" s="145"/>
      <c r="J38" s="145"/>
      <c r="K38" s="145"/>
      <c r="L38" s="145"/>
      <c r="M38" s="145"/>
      <c r="N38" s="143"/>
      <c r="P38" s="190"/>
      <c r="Q38" s="145"/>
      <c r="R38" s="145"/>
      <c r="S38" s="145"/>
      <c r="T38" s="145"/>
      <c r="U38" s="145"/>
      <c r="V38" s="145"/>
      <c r="W38" s="145"/>
      <c r="X38" s="145"/>
      <c r="Y38" s="145"/>
      <c r="Z38" s="145"/>
      <c r="AA38" s="145"/>
      <c r="AB38" s="143"/>
      <c r="AD38" s="190"/>
      <c r="AE38" s="145"/>
      <c r="AF38" s="145"/>
      <c r="AG38" s="145"/>
      <c r="AH38" s="145"/>
      <c r="AI38" s="145"/>
      <c r="AJ38" s="145"/>
      <c r="AK38" s="145"/>
      <c r="AL38" s="145"/>
      <c r="AM38" s="145"/>
      <c r="AN38" s="145"/>
      <c r="AO38" s="145"/>
      <c r="AP38" s="143"/>
      <c r="AR38" s="145"/>
      <c r="AS38" s="190"/>
      <c r="AT38" s="145"/>
      <c r="AU38" s="145"/>
      <c r="AV38" s="145"/>
      <c r="AW38" s="145"/>
      <c r="AX38" s="145"/>
      <c r="AY38" s="145"/>
      <c r="AZ38" s="145"/>
      <c r="BA38" s="145"/>
      <c r="BB38" s="145"/>
      <c r="BC38" s="145"/>
      <c r="BD38" s="145"/>
      <c r="BE38" s="143"/>
      <c r="BF38" s="145"/>
    </row>
    <row r="39" spans="2:58" x14ac:dyDescent="0.25">
      <c r="B39" s="190"/>
      <c r="C39" s="145"/>
      <c r="D39" s="145"/>
      <c r="E39" s="145"/>
      <c r="F39" s="145"/>
      <c r="G39" s="145"/>
      <c r="H39" s="145"/>
      <c r="I39" s="145"/>
      <c r="J39" s="145"/>
      <c r="K39" s="145"/>
      <c r="L39" s="145"/>
      <c r="M39" s="145"/>
      <c r="N39" s="143"/>
      <c r="P39" s="190"/>
      <c r="Q39" s="145"/>
      <c r="R39" s="145"/>
      <c r="S39" s="145"/>
      <c r="T39" s="145"/>
      <c r="U39" s="145"/>
      <c r="V39" s="145"/>
      <c r="W39" s="145"/>
      <c r="X39" s="145"/>
      <c r="Y39" s="145"/>
      <c r="Z39" s="145"/>
      <c r="AA39" s="145"/>
      <c r="AB39" s="143"/>
      <c r="AD39" s="190"/>
      <c r="AE39" s="145"/>
      <c r="AF39" s="145"/>
      <c r="AG39" s="145"/>
      <c r="AH39" s="145"/>
      <c r="AI39" s="145"/>
      <c r="AJ39" s="145"/>
      <c r="AK39" s="145"/>
      <c r="AL39" s="145"/>
      <c r="AM39" s="145"/>
      <c r="AN39" s="145"/>
      <c r="AO39" s="145"/>
      <c r="AP39" s="143"/>
      <c r="AR39" s="145"/>
      <c r="AS39" s="190"/>
      <c r="AT39" s="145"/>
      <c r="AU39" s="145"/>
      <c r="AV39" s="145"/>
      <c r="AW39" s="145"/>
      <c r="AX39" s="145"/>
      <c r="AY39" s="145"/>
      <c r="AZ39" s="145"/>
      <c r="BA39" s="145"/>
      <c r="BB39" s="145"/>
      <c r="BC39" s="145"/>
      <c r="BD39" s="145"/>
      <c r="BE39" s="143"/>
      <c r="BF39" s="145"/>
    </row>
    <row r="40" spans="2:58" x14ac:dyDescent="0.25">
      <c r="B40" s="190"/>
      <c r="C40" s="145"/>
      <c r="D40" s="145"/>
      <c r="E40" s="145"/>
      <c r="F40" s="145"/>
      <c r="G40" s="145"/>
      <c r="H40" s="145"/>
      <c r="I40" s="145"/>
      <c r="J40" s="145"/>
      <c r="K40" s="145"/>
      <c r="L40" s="145"/>
      <c r="M40" s="145"/>
      <c r="N40" s="143"/>
      <c r="P40" s="190"/>
      <c r="Q40" s="145"/>
      <c r="R40" s="145"/>
      <c r="S40" s="145"/>
      <c r="T40" s="145"/>
      <c r="U40" s="145"/>
      <c r="V40" s="145"/>
      <c r="W40" s="145"/>
      <c r="X40" s="145"/>
      <c r="Y40" s="145"/>
      <c r="Z40" s="145"/>
      <c r="AA40" s="145"/>
      <c r="AB40" s="143"/>
      <c r="AD40" s="190"/>
      <c r="AE40" s="145"/>
      <c r="AF40" s="145"/>
      <c r="AG40" s="145"/>
      <c r="AH40" s="145"/>
      <c r="AI40" s="145"/>
      <c r="AJ40" s="145"/>
      <c r="AK40" s="145"/>
      <c r="AL40" s="145"/>
      <c r="AM40" s="145"/>
      <c r="AN40" s="145"/>
      <c r="AO40" s="145"/>
      <c r="AP40" s="143"/>
      <c r="AR40" s="145"/>
      <c r="AS40" s="190"/>
      <c r="AT40" s="145"/>
      <c r="AU40" s="145"/>
      <c r="AV40" s="145"/>
      <c r="AW40" s="145"/>
      <c r="AX40" s="145"/>
      <c r="AY40" s="145"/>
      <c r="AZ40" s="145"/>
      <c r="BA40" s="145"/>
      <c r="BB40" s="145"/>
      <c r="BC40" s="145"/>
      <c r="BD40" s="145"/>
      <c r="BE40" s="143"/>
      <c r="BF40" s="145"/>
    </row>
    <row r="41" spans="2:58" x14ac:dyDescent="0.25">
      <c r="B41" s="190"/>
      <c r="C41" s="145"/>
      <c r="D41" s="145"/>
      <c r="E41" s="145"/>
      <c r="F41" s="145"/>
      <c r="G41" s="145"/>
      <c r="H41" s="145"/>
      <c r="I41" s="145"/>
      <c r="J41" s="145"/>
      <c r="K41" s="145"/>
      <c r="L41" s="145"/>
      <c r="M41" s="145"/>
      <c r="N41" s="143"/>
      <c r="P41" s="190"/>
      <c r="Q41" s="145"/>
      <c r="R41" s="145"/>
      <c r="S41" s="145"/>
      <c r="T41" s="145"/>
      <c r="U41" s="145"/>
      <c r="V41" s="145"/>
      <c r="W41" s="145"/>
      <c r="X41" s="145"/>
      <c r="Y41" s="145"/>
      <c r="Z41" s="145"/>
      <c r="AA41" s="145"/>
      <c r="AB41" s="143"/>
      <c r="AD41" s="190"/>
      <c r="AE41" s="145"/>
      <c r="AF41" s="145"/>
      <c r="AG41" s="145"/>
      <c r="AH41" s="145"/>
      <c r="AI41" s="145"/>
      <c r="AJ41" s="145"/>
      <c r="AK41" s="145"/>
      <c r="AL41" s="145"/>
      <c r="AM41" s="145"/>
      <c r="AN41" s="145"/>
      <c r="AO41" s="145"/>
      <c r="AP41" s="143"/>
      <c r="AR41" s="145"/>
      <c r="AS41" s="190"/>
      <c r="AT41" s="145"/>
      <c r="AU41" s="145"/>
      <c r="AV41" s="145"/>
      <c r="AW41" s="145"/>
      <c r="AX41" s="145"/>
      <c r="AY41" s="145"/>
      <c r="AZ41" s="145"/>
      <c r="BA41" s="145"/>
      <c r="BB41" s="145"/>
      <c r="BC41" s="145"/>
      <c r="BD41" s="145"/>
      <c r="BE41" s="143"/>
      <c r="BF41" s="145"/>
    </row>
    <row r="42" spans="2:58" x14ac:dyDescent="0.25">
      <c r="B42" s="190"/>
      <c r="C42" s="145"/>
      <c r="D42" s="145"/>
      <c r="E42" s="145"/>
      <c r="F42" s="145"/>
      <c r="G42" s="145"/>
      <c r="H42" s="145"/>
      <c r="I42" s="145"/>
      <c r="J42" s="145"/>
      <c r="K42" s="145"/>
      <c r="L42" s="145"/>
      <c r="M42" s="145"/>
      <c r="N42" s="143"/>
      <c r="P42" s="190"/>
      <c r="Q42" s="145"/>
      <c r="R42" s="145"/>
      <c r="S42" s="145"/>
      <c r="T42" s="145"/>
      <c r="U42" s="145"/>
      <c r="V42" s="145"/>
      <c r="W42" s="145"/>
      <c r="X42" s="145"/>
      <c r="Y42" s="145"/>
      <c r="Z42" s="145"/>
      <c r="AA42" s="145"/>
      <c r="AB42" s="143"/>
      <c r="AD42" s="190"/>
      <c r="AE42" s="145"/>
      <c r="AF42" s="145"/>
      <c r="AG42" s="145"/>
      <c r="AH42" s="145"/>
      <c r="AI42" s="145"/>
      <c r="AJ42" s="145"/>
      <c r="AK42" s="145"/>
      <c r="AL42" s="145"/>
      <c r="AM42" s="145"/>
      <c r="AN42" s="145"/>
      <c r="AO42" s="145"/>
      <c r="AP42" s="143"/>
      <c r="AR42" s="145"/>
      <c r="AS42" s="190"/>
      <c r="AT42" s="145"/>
      <c r="AU42" s="145"/>
      <c r="AV42" s="145"/>
      <c r="AW42" s="145"/>
      <c r="AX42" s="145"/>
      <c r="AY42" s="145"/>
      <c r="AZ42" s="145"/>
      <c r="BA42" s="145"/>
      <c r="BB42" s="145"/>
      <c r="BC42" s="145"/>
      <c r="BD42" s="145"/>
      <c r="BE42" s="143"/>
      <c r="BF42" s="145"/>
    </row>
    <row r="43" spans="2:58" x14ac:dyDescent="0.25">
      <c r="B43" s="190"/>
      <c r="C43" s="145"/>
      <c r="D43" s="145"/>
      <c r="E43" s="145"/>
      <c r="F43" s="145"/>
      <c r="G43" s="145"/>
      <c r="H43" s="145"/>
      <c r="I43" s="145"/>
      <c r="J43" s="145"/>
      <c r="K43" s="145"/>
      <c r="L43" s="145"/>
      <c r="M43" s="145"/>
      <c r="N43" s="143"/>
      <c r="P43" s="190"/>
      <c r="Q43" s="145"/>
      <c r="R43" s="145"/>
      <c r="S43" s="145"/>
      <c r="T43" s="145"/>
      <c r="U43" s="145"/>
      <c r="V43" s="145"/>
      <c r="W43" s="145"/>
      <c r="X43" s="145"/>
      <c r="Y43" s="145"/>
      <c r="Z43" s="145"/>
      <c r="AA43" s="145"/>
      <c r="AB43" s="143"/>
      <c r="AD43" s="190"/>
      <c r="AE43" s="145"/>
      <c r="AF43" s="145"/>
      <c r="AG43" s="145"/>
      <c r="AH43" s="145"/>
      <c r="AI43" s="145"/>
      <c r="AJ43" s="145"/>
      <c r="AK43" s="145"/>
      <c r="AL43" s="145"/>
      <c r="AM43" s="145"/>
      <c r="AN43" s="145"/>
      <c r="AO43" s="145"/>
      <c r="AP43" s="143"/>
      <c r="AR43" s="145"/>
      <c r="AS43" s="190"/>
      <c r="AT43" s="145"/>
      <c r="AU43" s="145"/>
      <c r="AV43" s="145"/>
      <c r="AW43" s="145"/>
      <c r="AX43" s="145"/>
      <c r="AY43" s="145"/>
      <c r="AZ43" s="145"/>
      <c r="BA43" s="145"/>
      <c r="BB43" s="145"/>
      <c r="BC43" s="145"/>
      <c r="BD43" s="145"/>
      <c r="BE43" s="143"/>
      <c r="BF43" s="145"/>
    </row>
    <row r="44" spans="2:58" x14ac:dyDescent="0.25">
      <c r="B44" s="190"/>
      <c r="C44" s="145"/>
      <c r="D44" s="145"/>
      <c r="E44" s="145"/>
      <c r="F44" s="145"/>
      <c r="G44" s="145"/>
      <c r="H44" s="145"/>
      <c r="I44" s="145"/>
      <c r="J44" s="145"/>
      <c r="K44" s="145"/>
      <c r="L44" s="145"/>
      <c r="M44" s="145"/>
      <c r="N44" s="143"/>
      <c r="P44" s="190"/>
      <c r="Q44" s="145"/>
      <c r="R44" s="145"/>
      <c r="S44" s="145"/>
      <c r="T44" s="145"/>
      <c r="U44" s="145"/>
      <c r="V44" s="145"/>
      <c r="W44" s="145"/>
      <c r="X44" s="145"/>
      <c r="Y44" s="145"/>
      <c r="Z44" s="145"/>
      <c r="AA44" s="145"/>
      <c r="AB44" s="143"/>
      <c r="AD44" s="190"/>
      <c r="AE44" s="145"/>
      <c r="AF44" s="145"/>
      <c r="AG44" s="145"/>
      <c r="AH44" s="145"/>
      <c r="AI44" s="145"/>
      <c r="AJ44" s="145"/>
      <c r="AK44" s="145"/>
      <c r="AL44" s="145"/>
      <c r="AM44" s="145"/>
      <c r="AN44" s="145"/>
      <c r="AO44" s="145"/>
      <c r="AP44" s="143"/>
      <c r="AR44" s="145"/>
      <c r="AS44" s="190"/>
      <c r="AT44" s="145"/>
      <c r="AU44" s="145"/>
      <c r="AV44" s="145"/>
      <c r="AW44" s="145"/>
      <c r="AX44" s="145"/>
      <c r="AY44" s="145"/>
      <c r="AZ44" s="145"/>
      <c r="BA44" s="145"/>
      <c r="BB44" s="145"/>
      <c r="BC44" s="145"/>
      <c r="BD44" s="145"/>
      <c r="BE44" s="143"/>
      <c r="BF44" s="145"/>
    </row>
    <row r="45" spans="2:58" x14ac:dyDescent="0.25">
      <c r="B45" s="190"/>
      <c r="C45" s="145"/>
      <c r="D45" s="145"/>
      <c r="E45" s="145"/>
      <c r="F45" s="145"/>
      <c r="G45" s="145"/>
      <c r="H45" s="145"/>
      <c r="I45" s="145"/>
      <c r="J45" s="145"/>
      <c r="K45" s="145"/>
      <c r="L45" s="145"/>
      <c r="M45" s="145"/>
      <c r="N45" s="143"/>
      <c r="P45" s="190"/>
      <c r="Q45" s="145"/>
      <c r="R45" s="145"/>
      <c r="S45" s="145"/>
      <c r="T45" s="145"/>
      <c r="U45" s="145"/>
      <c r="V45" s="145"/>
      <c r="W45" s="145"/>
      <c r="X45" s="145"/>
      <c r="Y45" s="145"/>
      <c r="Z45" s="145"/>
      <c r="AA45" s="145"/>
      <c r="AB45" s="143"/>
      <c r="AD45" s="190"/>
      <c r="AE45" s="145"/>
      <c r="AF45" s="145"/>
      <c r="AG45" s="145"/>
      <c r="AH45" s="145"/>
      <c r="AI45" s="145"/>
      <c r="AJ45" s="145"/>
      <c r="AK45" s="145"/>
      <c r="AL45" s="145"/>
      <c r="AM45" s="145"/>
      <c r="AN45" s="145"/>
      <c r="AO45" s="145"/>
      <c r="AP45" s="143"/>
      <c r="AR45" s="145"/>
      <c r="AS45" s="190"/>
      <c r="AT45" s="145"/>
      <c r="AU45" s="145"/>
      <c r="AV45" s="145"/>
      <c r="AW45" s="145"/>
      <c r="AX45" s="145"/>
      <c r="AY45" s="145"/>
      <c r="AZ45" s="145"/>
      <c r="BA45" s="145"/>
      <c r="BB45" s="145"/>
      <c r="BC45" s="145"/>
      <c r="BD45" s="145"/>
      <c r="BE45" s="143"/>
      <c r="BF45" s="145"/>
    </row>
    <row r="46" spans="2:58" x14ac:dyDescent="0.25">
      <c r="B46" s="190"/>
      <c r="C46" s="145"/>
      <c r="D46" s="145"/>
      <c r="E46" s="145"/>
      <c r="F46" s="145"/>
      <c r="G46" s="145"/>
      <c r="H46" s="145"/>
      <c r="I46" s="145"/>
      <c r="J46" s="145"/>
      <c r="K46" s="145"/>
      <c r="L46" s="145"/>
      <c r="M46" s="145"/>
      <c r="N46" s="143"/>
      <c r="P46" s="190"/>
      <c r="Q46" s="145"/>
      <c r="R46" s="145"/>
      <c r="S46" s="145"/>
      <c r="T46" s="145"/>
      <c r="U46" s="145"/>
      <c r="V46" s="145"/>
      <c r="W46" s="145"/>
      <c r="X46" s="145"/>
      <c r="Y46" s="145"/>
      <c r="Z46" s="145"/>
      <c r="AA46" s="145"/>
      <c r="AB46" s="143"/>
      <c r="AD46" s="190"/>
      <c r="AE46" s="145"/>
      <c r="AF46" s="145"/>
      <c r="AG46" s="145"/>
      <c r="AH46" s="145"/>
      <c r="AI46" s="145"/>
      <c r="AJ46" s="145"/>
      <c r="AK46" s="145"/>
      <c r="AL46" s="145"/>
      <c r="AM46" s="145"/>
      <c r="AN46" s="145"/>
      <c r="AO46" s="145"/>
      <c r="AP46" s="143"/>
      <c r="AR46" s="145"/>
      <c r="AS46" s="190"/>
      <c r="AT46" s="145"/>
      <c r="AU46" s="145"/>
      <c r="AV46" s="145"/>
      <c r="AW46" s="145"/>
      <c r="AX46" s="145"/>
      <c r="AY46" s="145"/>
      <c r="AZ46" s="145"/>
      <c r="BA46" s="145"/>
      <c r="BB46" s="145"/>
      <c r="BC46" s="145"/>
      <c r="BD46" s="145"/>
      <c r="BE46" s="143"/>
      <c r="BF46" s="145"/>
    </row>
    <row r="47" spans="2:58" x14ac:dyDescent="0.25">
      <c r="B47" s="190"/>
      <c r="C47" s="145"/>
      <c r="D47" s="145"/>
      <c r="E47" s="145"/>
      <c r="F47" s="145"/>
      <c r="G47" s="145"/>
      <c r="H47" s="145"/>
      <c r="I47" s="145"/>
      <c r="J47" s="145"/>
      <c r="K47" s="145"/>
      <c r="L47" s="145"/>
      <c r="M47" s="145"/>
      <c r="N47" s="143"/>
      <c r="P47" s="190"/>
      <c r="Q47" s="145"/>
      <c r="R47" s="145"/>
      <c r="S47" s="145"/>
      <c r="T47" s="145"/>
      <c r="U47" s="145"/>
      <c r="V47" s="145"/>
      <c r="W47" s="145"/>
      <c r="X47" s="145"/>
      <c r="Y47" s="145"/>
      <c r="Z47" s="145"/>
      <c r="AA47" s="145"/>
      <c r="AB47" s="143"/>
      <c r="AD47" s="190"/>
      <c r="AE47" s="145"/>
      <c r="AF47" s="145"/>
      <c r="AG47" s="145"/>
      <c r="AH47" s="145"/>
      <c r="AI47" s="145"/>
      <c r="AJ47" s="145"/>
      <c r="AK47" s="145"/>
      <c r="AL47" s="145"/>
      <c r="AM47" s="145"/>
      <c r="AN47" s="145"/>
      <c r="AO47" s="145"/>
      <c r="AP47" s="143"/>
      <c r="AR47" s="145"/>
      <c r="AS47" s="190"/>
      <c r="AT47" s="145"/>
      <c r="AU47" s="145"/>
      <c r="AV47" s="145"/>
      <c r="AW47" s="145"/>
      <c r="AX47" s="145"/>
      <c r="AY47" s="145"/>
      <c r="AZ47" s="145"/>
      <c r="BA47" s="145"/>
      <c r="BB47" s="145"/>
      <c r="BC47" s="145"/>
      <c r="BD47" s="145"/>
      <c r="BE47" s="143"/>
      <c r="BF47" s="145"/>
    </row>
    <row r="48" spans="2:58" x14ac:dyDescent="0.25">
      <c r="B48" s="190"/>
      <c r="C48" s="145"/>
      <c r="D48" s="145"/>
      <c r="E48" s="145"/>
      <c r="F48" s="145"/>
      <c r="G48" s="145"/>
      <c r="H48" s="145"/>
      <c r="I48" s="145"/>
      <c r="J48" s="145"/>
      <c r="K48" s="145"/>
      <c r="L48" s="145"/>
      <c r="M48" s="145"/>
      <c r="N48" s="143"/>
      <c r="P48" s="190"/>
      <c r="Q48" s="145"/>
      <c r="R48" s="145"/>
      <c r="S48" s="145"/>
      <c r="T48" s="145"/>
      <c r="U48" s="145"/>
      <c r="V48" s="145"/>
      <c r="W48" s="145"/>
      <c r="X48" s="145"/>
      <c r="Y48" s="145"/>
      <c r="Z48" s="145"/>
      <c r="AA48" s="145"/>
      <c r="AB48" s="143"/>
      <c r="AD48" s="190"/>
      <c r="AE48" s="145"/>
      <c r="AF48" s="145"/>
      <c r="AG48" s="145"/>
      <c r="AH48" s="145"/>
      <c r="AI48" s="145"/>
      <c r="AJ48" s="145"/>
      <c r="AK48" s="145"/>
      <c r="AL48" s="145"/>
      <c r="AM48" s="145"/>
      <c r="AN48" s="145"/>
      <c r="AO48" s="145"/>
      <c r="AP48" s="143"/>
      <c r="AR48" s="145"/>
      <c r="AS48" s="190"/>
      <c r="AT48" s="145"/>
      <c r="AU48" s="145"/>
      <c r="AV48" s="145"/>
      <c r="AW48" s="145"/>
      <c r="AX48" s="145"/>
      <c r="AY48" s="145"/>
      <c r="AZ48" s="145"/>
      <c r="BA48" s="145"/>
      <c r="BB48" s="145"/>
      <c r="BC48" s="145"/>
      <c r="BD48" s="145"/>
      <c r="BE48" s="143"/>
      <c r="BF48" s="145"/>
    </row>
    <row r="49" spans="2:58" x14ac:dyDescent="0.25">
      <c r="B49" s="190"/>
      <c r="C49" s="145"/>
      <c r="D49" s="145"/>
      <c r="E49" s="145"/>
      <c r="F49" s="145"/>
      <c r="G49" s="145"/>
      <c r="H49" s="145"/>
      <c r="I49" s="145"/>
      <c r="J49" s="145"/>
      <c r="K49" s="145"/>
      <c r="L49" s="145"/>
      <c r="M49" s="145"/>
      <c r="N49" s="143"/>
      <c r="P49" s="190"/>
      <c r="Q49" s="145"/>
      <c r="R49" s="145"/>
      <c r="S49" s="145"/>
      <c r="T49" s="145"/>
      <c r="U49" s="145"/>
      <c r="V49" s="145"/>
      <c r="W49" s="145"/>
      <c r="X49" s="145"/>
      <c r="Y49" s="145"/>
      <c r="Z49" s="145"/>
      <c r="AA49" s="145"/>
      <c r="AB49" s="143"/>
      <c r="AD49" s="190"/>
      <c r="AE49" s="145"/>
      <c r="AF49" s="145"/>
      <c r="AG49" s="145"/>
      <c r="AH49" s="145"/>
      <c r="AI49" s="145"/>
      <c r="AJ49" s="145"/>
      <c r="AK49" s="145"/>
      <c r="AL49" s="145"/>
      <c r="AM49" s="145"/>
      <c r="AN49" s="145"/>
      <c r="AO49" s="145"/>
      <c r="AP49" s="143"/>
      <c r="AR49" s="145"/>
      <c r="AS49" s="190"/>
      <c r="AT49" s="145"/>
      <c r="AU49" s="145"/>
      <c r="AV49" s="145"/>
      <c r="AW49" s="145"/>
      <c r="AX49" s="145"/>
      <c r="AY49" s="145"/>
      <c r="AZ49" s="145"/>
      <c r="BA49" s="145"/>
      <c r="BB49" s="145"/>
      <c r="BC49" s="145"/>
      <c r="BD49" s="145"/>
      <c r="BE49" s="143"/>
      <c r="BF49" s="145"/>
    </row>
    <row r="50" spans="2:58" x14ac:dyDescent="0.25">
      <c r="B50" s="190"/>
      <c r="C50" s="145"/>
      <c r="D50" s="145"/>
      <c r="E50" s="145"/>
      <c r="F50" s="145"/>
      <c r="G50" s="145"/>
      <c r="H50" s="145"/>
      <c r="I50" s="145"/>
      <c r="J50" s="145"/>
      <c r="K50" s="145"/>
      <c r="L50" s="145"/>
      <c r="M50" s="145"/>
      <c r="N50" s="143"/>
      <c r="P50" s="190"/>
      <c r="Q50" s="145"/>
      <c r="R50" s="145"/>
      <c r="S50" s="145"/>
      <c r="T50" s="145"/>
      <c r="U50" s="145"/>
      <c r="V50" s="145"/>
      <c r="W50" s="145"/>
      <c r="X50" s="145"/>
      <c r="Y50" s="145"/>
      <c r="Z50" s="145"/>
      <c r="AA50" s="145"/>
      <c r="AB50" s="143"/>
      <c r="AD50" s="190"/>
      <c r="AE50" s="145"/>
      <c r="AF50" s="145"/>
      <c r="AG50" s="145"/>
      <c r="AH50" s="145"/>
      <c r="AI50" s="145"/>
      <c r="AJ50" s="145"/>
      <c r="AK50" s="145"/>
      <c r="AL50" s="145"/>
      <c r="AM50" s="145"/>
      <c r="AN50" s="145"/>
      <c r="AO50" s="145"/>
      <c r="AP50" s="143"/>
      <c r="AR50" s="145"/>
      <c r="AS50" s="190"/>
      <c r="AT50" s="145"/>
      <c r="AU50" s="145"/>
      <c r="AV50" s="145"/>
      <c r="AW50" s="145"/>
      <c r="AX50" s="145"/>
      <c r="AY50" s="145"/>
      <c r="AZ50" s="145"/>
      <c r="BA50" s="145"/>
      <c r="BB50" s="145"/>
      <c r="BC50" s="145"/>
      <c r="BD50" s="145"/>
      <c r="BE50" s="143"/>
      <c r="BF50" s="145"/>
    </row>
    <row r="51" spans="2:58" x14ac:dyDescent="0.25">
      <c r="B51" s="190"/>
      <c r="C51" s="145"/>
      <c r="D51" s="145"/>
      <c r="E51" s="145"/>
      <c r="F51" s="145"/>
      <c r="G51" s="145"/>
      <c r="H51" s="145"/>
      <c r="I51" s="145"/>
      <c r="J51" s="145"/>
      <c r="K51" s="145"/>
      <c r="L51" s="145"/>
      <c r="M51" s="145"/>
      <c r="N51" s="143"/>
      <c r="P51" s="190"/>
      <c r="Q51" s="145"/>
      <c r="R51" s="145"/>
      <c r="S51" s="145"/>
      <c r="T51" s="145"/>
      <c r="U51" s="145"/>
      <c r="V51" s="145"/>
      <c r="W51" s="145"/>
      <c r="X51" s="145"/>
      <c r="Y51" s="145"/>
      <c r="Z51" s="145"/>
      <c r="AA51" s="145"/>
      <c r="AB51" s="143"/>
      <c r="AD51" s="190"/>
      <c r="AE51" s="145"/>
      <c r="AF51" s="145"/>
      <c r="AG51" s="145"/>
      <c r="AH51" s="145"/>
      <c r="AI51" s="145"/>
      <c r="AJ51" s="145"/>
      <c r="AK51" s="145"/>
      <c r="AL51" s="145"/>
      <c r="AM51" s="145"/>
      <c r="AN51" s="145"/>
      <c r="AO51" s="145"/>
      <c r="AP51" s="143"/>
      <c r="AR51" s="145"/>
      <c r="AS51" s="190"/>
      <c r="AT51" s="145"/>
      <c r="AU51" s="145"/>
      <c r="AV51" s="145"/>
      <c r="AW51" s="145"/>
      <c r="AX51" s="145"/>
      <c r="AY51" s="145"/>
      <c r="AZ51" s="145"/>
      <c r="BA51" s="145"/>
      <c r="BB51" s="145"/>
      <c r="BC51" s="145"/>
      <c r="BD51" s="145"/>
      <c r="BE51" s="143"/>
      <c r="BF51" s="145"/>
    </row>
    <row r="52" spans="2:58" x14ac:dyDescent="0.25">
      <c r="B52" s="190"/>
      <c r="C52" s="145"/>
      <c r="D52" s="145"/>
      <c r="E52" s="145"/>
      <c r="F52" s="145"/>
      <c r="G52" s="145"/>
      <c r="H52" s="145"/>
      <c r="I52" s="145"/>
      <c r="J52" s="145"/>
      <c r="K52" s="145"/>
      <c r="L52" s="145"/>
      <c r="M52" s="145"/>
      <c r="N52" s="143"/>
      <c r="P52" s="190"/>
      <c r="Q52" s="145"/>
      <c r="R52" s="145"/>
      <c r="S52" s="145"/>
      <c r="T52" s="145"/>
      <c r="U52" s="145"/>
      <c r="V52" s="145"/>
      <c r="W52" s="145"/>
      <c r="X52" s="145"/>
      <c r="Y52" s="145"/>
      <c r="Z52" s="145"/>
      <c r="AA52" s="145"/>
      <c r="AB52" s="143"/>
      <c r="AD52" s="190"/>
      <c r="AE52" s="145"/>
      <c r="AF52" s="145"/>
      <c r="AG52" s="145"/>
      <c r="AH52" s="145"/>
      <c r="AI52" s="145"/>
      <c r="AJ52" s="145"/>
      <c r="AK52" s="145"/>
      <c r="AL52" s="145"/>
      <c r="AM52" s="145"/>
      <c r="AN52" s="145"/>
      <c r="AO52" s="145"/>
      <c r="AP52" s="143"/>
      <c r="AR52" s="145"/>
      <c r="AS52" s="190"/>
      <c r="AT52" s="145"/>
      <c r="AU52" s="145"/>
      <c r="AV52" s="145"/>
      <c r="AW52" s="145"/>
      <c r="AX52" s="145"/>
      <c r="AY52" s="145"/>
      <c r="AZ52" s="145"/>
      <c r="BA52" s="145"/>
      <c r="BB52" s="145"/>
      <c r="BC52" s="145"/>
      <c r="BD52" s="145"/>
      <c r="BE52" s="143"/>
      <c r="BF52" s="145"/>
    </row>
    <row r="53" spans="2:58" x14ac:dyDescent="0.25">
      <c r="B53" s="190"/>
      <c r="C53" s="145"/>
      <c r="D53" s="145"/>
      <c r="E53" s="145"/>
      <c r="F53" s="145"/>
      <c r="G53" s="145"/>
      <c r="H53" s="145"/>
      <c r="I53" s="145"/>
      <c r="J53" s="145"/>
      <c r="K53" s="145"/>
      <c r="L53" s="145"/>
      <c r="M53" s="145"/>
      <c r="N53" s="143"/>
      <c r="P53" s="190"/>
      <c r="Q53" s="145"/>
      <c r="R53" s="145"/>
      <c r="S53" s="145"/>
      <c r="T53" s="145"/>
      <c r="U53" s="145"/>
      <c r="V53" s="145"/>
      <c r="W53" s="145"/>
      <c r="X53" s="145"/>
      <c r="Y53" s="145"/>
      <c r="Z53" s="145"/>
      <c r="AA53" s="145"/>
      <c r="AB53" s="143"/>
      <c r="AD53" s="190"/>
      <c r="AE53" s="145"/>
      <c r="AF53" s="145"/>
      <c r="AG53" s="145"/>
      <c r="AH53" s="145"/>
      <c r="AI53" s="145"/>
      <c r="AJ53" s="145"/>
      <c r="AK53" s="145"/>
      <c r="AL53" s="145"/>
      <c r="AM53" s="145"/>
      <c r="AN53" s="145"/>
      <c r="AO53" s="145"/>
      <c r="AP53" s="143"/>
      <c r="AR53" s="145"/>
      <c r="AS53" s="190"/>
      <c r="AT53" s="145"/>
      <c r="AU53" s="145"/>
      <c r="AV53" s="145"/>
      <c r="AW53" s="145"/>
      <c r="AX53" s="145"/>
      <c r="AY53" s="145"/>
      <c r="AZ53" s="145"/>
      <c r="BA53" s="145"/>
      <c r="BB53" s="145"/>
      <c r="BC53" s="145"/>
      <c r="BD53" s="145"/>
      <c r="BE53" s="143"/>
      <c r="BF53" s="145"/>
    </row>
    <row r="54" spans="2:58" x14ac:dyDescent="0.25">
      <c r="B54" s="190"/>
      <c r="C54" s="145"/>
      <c r="D54" s="145"/>
      <c r="E54" s="145"/>
      <c r="F54" s="145"/>
      <c r="G54" s="145"/>
      <c r="H54" s="145"/>
      <c r="I54" s="145"/>
      <c r="J54" s="145"/>
      <c r="K54" s="145"/>
      <c r="L54" s="145"/>
      <c r="M54" s="145"/>
      <c r="N54" s="143"/>
      <c r="P54" s="190"/>
      <c r="Q54" s="145"/>
      <c r="R54" s="145"/>
      <c r="S54" s="145"/>
      <c r="T54" s="145"/>
      <c r="U54" s="145"/>
      <c r="V54" s="145"/>
      <c r="W54" s="145"/>
      <c r="X54" s="145"/>
      <c r="Y54" s="145"/>
      <c r="Z54" s="145"/>
      <c r="AA54" s="145"/>
      <c r="AB54" s="143"/>
      <c r="AD54" s="190"/>
      <c r="AE54" s="145"/>
      <c r="AF54" s="145"/>
      <c r="AG54" s="145"/>
      <c r="AH54" s="145"/>
      <c r="AI54" s="145"/>
      <c r="AJ54" s="145"/>
      <c r="AK54" s="145"/>
      <c r="AL54" s="145"/>
      <c r="AM54" s="145"/>
      <c r="AN54" s="145"/>
      <c r="AO54" s="145"/>
      <c r="AP54" s="143"/>
      <c r="AR54" s="145"/>
      <c r="AS54" s="190"/>
      <c r="AT54" s="145"/>
      <c r="AU54" s="145"/>
      <c r="AV54" s="145"/>
      <c r="AW54" s="145"/>
      <c r="AX54" s="145"/>
      <c r="AY54" s="145"/>
      <c r="AZ54" s="145"/>
      <c r="BA54" s="145"/>
      <c r="BB54" s="145"/>
      <c r="BC54" s="145"/>
      <c r="BD54" s="145"/>
      <c r="BE54" s="143"/>
      <c r="BF54" s="145"/>
    </row>
    <row r="55" spans="2:58" x14ac:dyDescent="0.25">
      <c r="B55" s="190"/>
      <c r="C55" s="145"/>
      <c r="D55" s="145"/>
      <c r="E55" s="145"/>
      <c r="F55" s="145"/>
      <c r="G55" s="145"/>
      <c r="H55" s="145"/>
      <c r="I55" s="145"/>
      <c r="J55" s="145"/>
      <c r="K55" s="145"/>
      <c r="L55" s="145"/>
      <c r="M55" s="145"/>
      <c r="N55" s="143"/>
      <c r="P55" s="190"/>
      <c r="Q55" s="145"/>
      <c r="R55" s="145"/>
      <c r="S55" s="145"/>
      <c r="T55" s="145"/>
      <c r="U55" s="145"/>
      <c r="V55" s="145"/>
      <c r="W55" s="145"/>
      <c r="X55" s="145"/>
      <c r="Y55" s="145"/>
      <c r="Z55" s="145"/>
      <c r="AA55" s="145"/>
      <c r="AB55" s="143"/>
      <c r="AD55" s="190"/>
      <c r="AE55" s="145"/>
      <c r="AF55" s="145"/>
      <c r="AG55" s="145"/>
      <c r="AH55" s="145"/>
      <c r="AI55" s="145"/>
      <c r="AJ55" s="145"/>
      <c r="AK55" s="145"/>
      <c r="AL55" s="145"/>
      <c r="AM55" s="145"/>
      <c r="AN55" s="145"/>
      <c r="AO55" s="145"/>
      <c r="AP55" s="143"/>
      <c r="AR55" s="145"/>
      <c r="AS55" s="190"/>
      <c r="AT55" s="145"/>
      <c r="AU55" s="145"/>
      <c r="AV55" s="145"/>
      <c r="AW55" s="145"/>
      <c r="AX55" s="145"/>
      <c r="AY55" s="145"/>
      <c r="AZ55" s="145"/>
      <c r="BA55" s="145"/>
      <c r="BB55" s="145"/>
      <c r="BC55" s="145"/>
      <c r="BD55" s="145"/>
      <c r="BE55" s="143"/>
      <c r="BF55" s="145"/>
    </row>
    <row r="56" spans="2:58" ht="15.75" thickBot="1" x14ac:dyDescent="0.3">
      <c r="B56" s="191"/>
      <c r="C56" s="192"/>
      <c r="D56" s="192"/>
      <c r="E56" s="192"/>
      <c r="F56" s="192"/>
      <c r="G56" s="192"/>
      <c r="H56" s="192"/>
      <c r="I56" s="192"/>
      <c r="J56" s="192"/>
      <c r="K56" s="192"/>
      <c r="L56" s="192"/>
      <c r="M56" s="192"/>
      <c r="N56" s="193"/>
      <c r="P56" s="191"/>
      <c r="Q56" s="192"/>
      <c r="R56" s="192"/>
      <c r="S56" s="192"/>
      <c r="T56" s="192"/>
      <c r="U56" s="192"/>
      <c r="V56" s="192"/>
      <c r="W56" s="192"/>
      <c r="X56" s="192"/>
      <c r="Y56" s="192"/>
      <c r="Z56" s="192"/>
      <c r="AA56" s="192"/>
      <c r="AB56" s="193"/>
      <c r="AD56" s="191"/>
      <c r="AE56" s="192"/>
      <c r="AF56" s="192"/>
      <c r="AG56" s="192"/>
      <c r="AH56" s="192"/>
      <c r="AI56" s="192"/>
      <c r="AJ56" s="192"/>
      <c r="AK56" s="192"/>
      <c r="AL56" s="192"/>
      <c r="AM56" s="192"/>
      <c r="AN56" s="192"/>
      <c r="AO56" s="192"/>
      <c r="AP56" s="193"/>
      <c r="AR56" s="145"/>
      <c r="AS56" s="191"/>
      <c r="AT56" s="192"/>
      <c r="AU56" s="192"/>
      <c r="AV56" s="192"/>
      <c r="AW56" s="192"/>
      <c r="AX56" s="192"/>
      <c r="AY56" s="192"/>
      <c r="AZ56" s="192"/>
      <c r="BA56" s="192"/>
      <c r="BB56" s="192"/>
      <c r="BC56" s="192"/>
      <c r="BD56" s="192"/>
      <c r="BE56" s="193"/>
      <c r="BF56" s="145"/>
    </row>
    <row r="57" spans="2:58" x14ac:dyDescent="0.25">
      <c r="Q57" s="145"/>
      <c r="R57" s="145"/>
      <c r="S57" s="145"/>
      <c r="T57" s="145"/>
      <c r="U57" s="145"/>
      <c r="V57" s="145"/>
      <c r="W57" s="145"/>
      <c r="X57" s="145"/>
      <c r="Y57" s="145"/>
      <c r="Z57" s="145"/>
      <c r="AA57" s="145"/>
      <c r="AB57" s="145"/>
      <c r="AR57" s="145"/>
      <c r="AS57" s="145"/>
      <c r="AT57" s="145"/>
      <c r="AU57" s="145"/>
      <c r="AV57" s="145"/>
      <c r="AW57" s="145"/>
      <c r="AX57" s="145"/>
      <c r="AY57" s="145"/>
      <c r="AZ57" s="145"/>
      <c r="BA57" s="145"/>
      <c r="BB57" s="145"/>
      <c r="BC57" s="145"/>
      <c r="BD57" s="145"/>
      <c r="BE57" s="145"/>
      <c r="BF57" s="145"/>
    </row>
    <row r="58" spans="2:58" ht="28.5" x14ac:dyDescent="0.25">
      <c r="C58" s="199"/>
      <c r="D58" s="227" t="s">
        <v>1373</v>
      </c>
      <c r="E58" s="227"/>
      <c r="F58" s="227"/>
      <c r="G58" s="227"/>
      <c r="H58" s="227"/>
      <c r="I58" s="227"/>
      <c r="J58" s="227"/>
      <c r="K58" s="227"/>
      <c r="L58" s="227"/>
      <c r="R58" s="227" t="s">
        <v>1376</v>
      </c>
      <c r="S58" s="227"/>
      <c r="T58" s="227"/>
      <c r="U58" s="227"/>
      <c r="V58" s="227"/>
      <c r="W58" s="227"/>
      <c r="X58" s="227"/>
      <c r="Y58" s="227"/>
      <c r="Z58" s="227"/>
      <c r="AF58" s="227" t="s">
        <v>1381</v>
      </c>
      <c r="AG58" s="227"/>
      <c r="AH58" s="227"/>
      <c r="AI58" s="227"/>
      <c r="AJ58" s="227"/>
      <c r="AK58" s="227"/>
      <c r="AL58" s="227"/>
      <c r="AM58" s="227"/>
      <c r="AN58" s="227"/>
      <c r="AR58" s="145"/>
      <c r="AS58" s="145"/>
      <c r="AT58" s="145"/>
      <c r="AU58" s="227" t="s">
        <v>1380</v>
      </c>
      <c r="AV58" s="227"/>
      <c r="AW58" s="227"/>
      <c r="AX58" s="227"/>
      <c r="AY58" s="227"/>
      <c r="AZ58" s="227"/>
      <c r="BA58" s="227"/>
      <c r="BB58" s="227"/>
      <c r="BC58" s="227"/>
      <c r="BD58" s="145"/>
      <c r="BE58" s="145"/>
      <c r="BF58" s="145"/>
    </row>
    <row r="59" spans="2:58" x14ac:dyDescent="0.25">
      <c r="AR59" s="145"/>
      <c r="AS59" s="145"/>
      <c r="AT59" s="145"/>
      <c r="AU59" s="145"/>
      <c r="AV59" s="145"/>
      <c r="AW59" s="145"/>
      <c r="AX59" s="145"/>
      <c r="AY59" s="145"/>
      <c r="AZ59" s="145"/>
      <c r="BA59" s="145"/>
      <c r="BB59" s="145"/>
      <c r="BC59" s="145"/>
      <c r="BD59" s="145"/>
      <c r="BE59" s="145"/>
      <c r="BF59" s="145"/>
    </row>
    <row r="60" spans="2:58" x14ac:dyDescent="0.25">
      <c r="AR60" s="145"/>
      <c r="AS60" s="145"/>
      <c r="AT60" s="145"/>
      <c r="AU60" s="145"/>
      <c r="AV60" s="145"/>
      <c r="AW60" s="145"/>
      <c r="AX60" s="145"/>
      <c r="AY60" s="145"/>
      <c r="AZ60" s="145"/>
      <c r="BA60" s="145"/>
      <c r="BB60" s="145"/>
      <c r="BC60" s="145"/>
      <c r="BD60" s="145"/>
      <c r="BE60" s="145"/>
      <c r="BF60" s="145"/>
    </row>
    <row r="61" spans="2:58" ht="15.75" thickBot="1" x14ac:dyDescent="0.3"/>
    <row r="62" spans="2:58" x14ac:dyDescent="0.25">
      <c r="B62" s="196"/>
      <c r="C62" s="197"/>
      <c r="D62" s="197"/>
      <c r="E62" s="197"/>
      <c r="F62" s="197"/>
      <c r="G62" s="197"/>
      <c r="H62" s="197"/>
      <c r="I62" s="197"/>
      <c r="J62" s="197"/>
      <c r="K62" s="197"/>
      <c r="L62" s="197"/>
      <c r="M62" s="197"/>
      <c r="N62" s="197"/>
      <c r="O62" s="197"/>
      <c r="P62" s="197"/>
      <c r="Q62" s="197"/>
      <c r="R62" s="197"/>
      <c r="S62" s="197"/>
      <c r="T62" s="197"/>
      <c r="U62" s="197"/>
      <c r="V62" s="197"/>
      <c r="W62" s="197"/>
      <c r="X62" s="197"/>
      <c r="Y62" s="197"/>
      <c r="Z62" s="197"/>
      <c r="AA62" s="197"/>
      <c r="AB62" s="197"/>
      <c r="AC62" s="197"/>
      <c r="AD62" s="197"/>
      <c r="AE62" s="197"/>
      <c r="AF62" s="197"/>
      <c r="AG62" s="197"/>
      <c r="AH62" s="197"/>
      <c r="AI62" s="197"/>
      <c r="AJ62" s="197"/>
      <c r="AK62" s="197"/>
      <c r="AL62" s="197"/>
      <c r="AM62" s="197"/>
      <c r="AN62" s="197"/>
      <c r="AO62" s="197"/>
      <c r="AP62" s="197"/>
      <c r="AQ62" s="197"/>
      <c r="AR62" s="197"/>
      <c r="AS62" s="197"/>
      <c r="AT62" s="197"/>
      <c r="AU62" s="197"/>
      <c r="AV62" s="197"/>
      <c r="AW62" s="197"/>
      <c r="AX62" s="197"/>
      <c r="AY62" s="197"/>
      <c r="AZ62" s="197"/>
      <c r="BA62" s="197"/>
      <c r="BB62" s="197"/>
      <c r="BC62" s="197"/>
      <c r="BD62" s="197"/>
      <c r="BE62" s="198"/>
    </row>
    <row r="63" spans="2:58" x14ac:dyDescent="0.25">
      <c r="B63" s="190"/>
      <c r="C63" s="145"/>
      <c r="D63" s="145"/>
      <c r="E63" s="145"/>
      <c r="F63" s="145"/>
      <c r="G63" s="145"/>
      <c r="H63" s="145"/>
      <c r="I63" s="145"/>
      <c r="J63" s="145"/>
      <c r="K63" s="145"/>
      <c r="L63" s="145"/>
      <c r="M63" s="145"/>
      <c r="N63" s="145"/>
      <c r="O63" s="145"/>
      <c r="P63" s="145"/>
      <c r="Q63" s="145"/>
      <c r="R63" s="145"/>
      <c r="S63" s="145"/>
      <c r="T63" s="145"/>
      <c r="U63" s="145"/>
      <c r="V63" s="145"/>
      <c r="W63" s="145"/>
      <c r="X63" s="145"/>
      <c r="Y63" s="145"/>
      <c r="Z63" s="145"/>
      <c r="AA63" s="145"/>
      <c r="AB63" s="145"/>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45"/>
      <c r="AY63" s="145"/>
      <c r="AZ63" s="145"/>
      <c r="BA63" s="145"/>
      <c r="BB63" s="145"/>
      <c r="BC63" s="145"/>
      <c r="BD63" s="145"/>
      <c r="BE63" s="143"/>
    </row>
    <row r="64" spans="2:58" x14ac:dyDescent="0.25">
      <c r="B64" s="190"/>
      <c r="C64" s="145"/>
      <c r="D64" s="145"/>
      <c r="E64" s="145"/>
      <c r="F64" s="145"/>
      <c r="G64" s="145"/>
      <c r="H64" s="145"/>
      <c r="I64" s="145"/>
      <c r="J64" s="145"/>
      <c r="K64" s="145"/>
      <c r="L64" s="145"/>
      <c r="M64" s="145"/>
      <c r="N64" s="145"/>
      <c r="O64" s="145"/>
      <c r="P64" s="145"/>
      <c r="Q64" s="145"/>
      <c r="R64" s="145"/>
      <c r="S64" s="145"/>
      <c r="T64" s="145"/>
      <c r="U64" s="145"/>
      <c r="V64" s="145"/>
      <c r="W64" s="145"/>
      <c r="X64" s="145"/>
      <c r="Y64" s="145"/>
      <c r="Z64" s="145"/>
      <c r="AA64" s="145"/>
      <c r="AB64" s="145"/>
      <c r="AC64" s="145"/>
      <c r="AD64" s="145"/>
      <c r="AE64" s="145"/>
      <c r="AF64" s="145"/>
      <c r="AG64" s="145"/>
      <c r="AH64" s="145"/>
      <c r="AI64" s="145"/>
      <c r="AJ64" s="145"/>
      <c r="AK64" s="145"/>
      <c r="AL64" s="145"/>
      <c r="AM64" s="145"/>
      <c r="AN64" s="145"/>
      <c r="AO64" s="145"/>
      <c r="AP64" s="145"/>
      <c r="AQ64" s="145"/>
      <c r="AR64" s="145"/>
      <c r="AS64" s="145"/>
      <c r="AT64" s="145"/>
      <c r="AU64" s="145"/>
      <c r="AV64" s="145"/>
      <c r="AW64" s="145"/>
      <c r="AX64" s="145"/>
      <c r="AY64" s="145"/>
      <c r="AZ64" s="145"/>
      <c r="BA64" s="145"/>
      <c r="BB64" s="145"/>
      <c r="BC64" s="145"/>
      <c r="BD64" s="145"/>
      <c r="BE64" s="143"/>
    </row>
    <row r="65" spans="2:64" x14ac:dyDescent="0.25">
      <c r="B65" s="190"/>
      <c r="C65" s="145"/>
      <c r="D65" s="145"/>
      <c r="E65" s="145"/>
      <c r="F65" s="145"/>
      <c r="G65" s="145"/>
      <c r="H65" s="145"/>
      <c r="I65" s="145"/>
      <c r="J65" s="145"/>
      <c r="K65" s="145"/>
      <c r="L65" s="145"/>
      <c r="M65" s="145"/>
      <c r="N65" s="145"/>
      <c r="O65" s="145"/>
      <c r="P65" s="145"/>
      <c r="Q65" s="145"/>
      <c r="R65" s="145"/>
      <c r="S65" s="145"/>
      <c r="T65" s="145"/>
      <c r="U65" s="145"/>
      <c r="V65" s="145"/>
      <c r="W65" s="145"/>
      <c r="X65" s="145"/>
      <c r="Y65" s="145"/>
      <c r="Z65" s="145"/>
      <c r="AA65" s="145"/>
      <c r="AB65" s="145"/>
      <c r="AC65" s="145"/>
      <c r="AD65" s="145"/>
      <c r="AE65" s="145"/>
      <c r="AF65" s="145"/>
      <c r="AG65" s="145"/>
      <c r="AH65" s="145"/>
      <c r="AI65" s="145"/>
      <c r="AJ65" s="145"/>
      <c r="AK65" s="145"/>
      <c r="AL65" s="145"/>
      <c r="AM65" s="145"/>
      <c r="AN65" s="145"/>
      <c r="AO65" s="145"/>
      <c r="AP65" s="145"/>
      <c r="AQ65" s="145"/>
      <c r="AR65" s="145"/>
      <c r="AS65" s="145"/>
      <c r="AT65" s="145"/>
      <c r="AU65" s="145"/>
      <c r="AV65" s="145"/>
      <c r="AW65" s="145"/>
      <c r="AX65" s="145"/>
      <c r="AY65" s="145"/>
      <c r="AZ65" s="145"/>
      <c r="BA65" s="145"/>
      <c r="BB65" s="145"/>
      <c r="BC65" s="145"/>
      <c r="BD65" s="145"/>
      <c r="BE65" s="143"/>
    </row>
    <row r="66" spans="2:64" x14ac:dyDescent="0.25">
      <c r="B66" s="190"/>
      <c r="C66" s="145"/>
      <c r="D66" s="145"/>
      <c r="E66" s="145"/>
      <c r="F66" s="145"/>
      <c r="G66" s="145"/>
      <c r="H66" s="145"/>
      <c r="I66" s="145"/>
      <c r="J66" s="145"/>
      <c r="K66" s="145"/>
      <c r="L66" s="145"/>
      <c r="M66" s="145"/>
      <c r="N66" s="145"/>
      <c r="O66" s="145"/>
      <c r="P66" s="145"/>
      <c r="Q66" s="145"/>
      <c r="R66" s="145"/>
      <c r="S66" s="145"/>
      <c r="T66" s="145"/>
      <c r="U66" s="145"/>
      <c r="V66" s="145"/>
      <c r="W66" s="145"/>
      <c r="X66" s="145"/>
      <c r="Y66" s="145"/>
      <c r="Z66" s="145"/>
      <c r="AA66" s="145"/>
      <c r="AB66" s="145"/>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B66" s="145"/>
      <c r="BC66" s="145"/>
      <c r="BD66" s="145"/>
      <c r="BE66" s="143"/>
      <c r="BG66" s="200" t="s">
        <v>1384</v>
      </c>
      <c r="BH66" s="194" t="s">
        <v>248</v>
      </c>
      <c r="BI66" s="200" t="s">
        <v>1361</v>
      </c>
      <c r="BJ66" s="200" t="s">
        <v>1362</v>
      </c>
      <c r="BK66" s="200" t="s">
        <v>1363</v>
      </c>
      <c r="BL66" s="200" t="s">
        <v>1364</v>
      </c>
    </row>
    <row r="67" spans="2:64" x14ac:dyDescent="0.25">
      <c r="B67" s="190"/>
      <c r="C67" s="145"/>
      <c r="D67" s="145"/>
      <c r="E67" s="145"/>
      <c r="F67" s="145"/>
      <c r="G67" s="145"/>
      <c r="H67" s="145"/>
      <c r="I67" s="145"/>
      <c r="J67" s="145"/>
      <c r="K67" s="145"/>
      <c r="L67" s="145"/>
      <c r="M67" s="145"/>
      <c r="N67" s="145"/>
      <c r="O67" s="145"/>
      <c r="P67" s="145"/>
      <c r="Q67" s="145"/>
      <c r="R67" s="145"/>
      <c r="S67" s="145"/>
      <c r="T67" s="145"/>
      <c r="U67" s="145"/>
      <c r="V67" s="145"/>
      <c r="W67" s="145"/>
      <c r="X67" s="145"/>
      <c r="Y67" s="145"/>
      <c r="Z67" s="145"/>
      <c r="AA67" s="145"/>
      <c r="AB67" s="145"/>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45"/>
      <c r="AY67" s="145"/>
      <c r="AZ67" s="145"/>
      <c r="BA67" s="145"/>
      <c r="BB67" s="145"/>
      <c r="BC67" s="145"/>
      <c r="BD67" s="145"/>
      <c r="BE67" s="143"/>
      <c r="BG67" s="27" t="s">
        <v>1365</v>
      </c>
      <c r="BH67" s="202" t="s">
        <v>242</v>
      </c>
      <c r="BI67" s="186">
        <f>'New Revised'!C68</f>
        <v>1.6824937485681069</v>
      </c>
      <c r="BJ67" s="186">
        <f>'New Revised'!D68</f>
        <v>1.5694802056511934</v>
      </c>
      <c r="BK67" s="186">
        <f>'New Revised'!E68</f>
        <v>1.5770285289621531</v>
      </c>
      <c r="BL67" s="186">
        <f>'New Revised'!F68</f>
        <v>1.5381475950913748</v>
      </c>
    </row>
    <row r="68" spans="2:64" x14ac:dyDescent="0.25">
      <c r="B68" s="190"/>
      <c r="C68" s="145"/>
      <c r="D68" s="145"/>
      <c r="E68" s="145"/>
      <c r="F68" s="145"/>
      <c r="G68" s="145"/>
      <c r="H68" s="145"/>
      <c r="I68" s="145"/>
      <c r="J68" s="145"/>
      <c r="K68" s="145"/>
      <c r="L68" s="145"/>
      <c r="M68" s="145"/>
      <c r="N68" s="145"/>
      <c r="O68" s="145"/>
      <c r="P68" s="145"/>
      <c r="Q68" s="145"/>
      <c r="R68" s="145"/>
      <c r="S68" s="145"/>
      <c r="T68" s="145"/>
      <c r="U68" s="145"/>
      <c r="V68" s="145"/>
      <c r="W68" s="145"/>
      <c r="X68" s="145"/>
      <c r="Y68" s="145"/>
      <c r="Z68" s="145"/>
      <c r="AA68" s="145"/>
      <c r="AB68" s="145"/>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45"/>
      <c r="AY68" s="145"/>
      <c r="AZ68" s="145"/>
      <c r="BA68" s="145"/>
      <c r="BB68" s="145"/>
      <c r="BC68" s="145"/>
      <c r="BD68" s="145"/>
      <c r="BE68" s="143"/>
      <c r="BG68" s="27" t="s">
        <v>1365</v>
      </c>
      <c r="BH68" s="203" t="s">
        <v>1366</v>
      </c>
      <c r="BI68" s="186">
        <f>'New Revised'!C69</f>
        <v>2.7197478457947412E-5</v>
      </c>
      <c r="BJ68" s="186">
        <f>'New Revised'!D69</f>
        <v>3.391663155382051E-5</v>
      </c>
      <c r="BK68" s="186">
        <f>'New Revised'!E69</f>
        <v>3.4155995427786261E-5</v>
      </c>
      <c r="BL68" s="186">
        <f>'New Revised'!F69</f>
        <v>3.3532776009311074E-5</v>
      </c>
    </row>
    <row r="69" spans="2:64" x14ac:dyDescent="0.25">
      <c r="B69" s="190"/>
      <c r="C69" s="145"/>
      <c r="D69" s="145"/>
      <c r="E69" s="145"/>
      <c r="F69" s="145"/>
      <c r="G69" s="145"/>
      <c r="H69" s="145"/>
      <c r="I69" s="145"/>
      <c r="J69" s="145"/>
      <c r="K69" s="145"/>
      <c r="L69" s="145"/>
      <c r="M69" s="145"/>
      <c r="N69" s="145"/>
      <c r="O69" s="145"/>
      <c r="P69" s="145"/>
      <c r="Q69" s="145"/>
      <c r="R69" s="145"/>
      <c r="S69" s="145"/>
      <c r="T69" s="145"/>
      <c r="U69" s="145"/>
      <c r="V69" s="145"/>
      <c r="W69" s="145"/>
      <c r="X69" s="145"/>
      <c r="Y69" s="145"/>
      <c r="Z69" s="145"/>
      <c r="AA69" s="145"/>
      <c r="AB69" s="145"/>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45"/>
      <c r="AY69" s="145"/>
      <c r="AZ69" s="145"/>
      <c r="BA69" s="145"/>
      <c r="BB69" s="145"/>
      <c r="BC69" s="145"/>
      <c r="BD69" s="145"/>
      <c r="BE69" s="143"/>
      <c r="BG69" s="27" t="s">
        <v>1365</v>
      </c>
      <c r="BH69" s="203" t="s">
        <v>1367</v>
      </c>
      <c r="BI69" s="186">
        <f>'New Revised'!C70</f>
        <v>1.5247790492128668</v>
      </c>
      <c r="BJ69" s="186">
        <f>'New Revised'!D70</f>
        <v>1.4192746026908902</v>
      </c>
      <c r="BK69" s="186">
        <f>'New Revised'!E70</f>
        <v>1.4249336245777704</v>
      </c>
      <c r="BL69" s="186">
        <f>'New Revised'!F70</f>
        <v>1.3864525867677013</v>
      </c>
    </row>
    <row r="70" spans="2:64" x14ac:dyDescent="0.25">
      <c r="B70" s="190"/>
      <c r="C70" s="145"/>
      <c r="D70" s="145"/>
      <c r="E70" s="145"/>
      <c r="F70" s="145"/>
      <c r="G70" s="145"/>
      <c r="H70" s="145"/>
      <c r="I70" s="145"/>
      <c r="J70" s="145"/>
      <c r="K70" s="145"/>
      <c r="L70" s="145"/>
      <c r="M70" s="145"/>
      <c r="N70" s="145"/>
      <c r="O70" s="145"/>
      <c r="P70" s="145"/>
      <c r="Q70" s="145"/>
      <c r="R70" s="145"/>
      <c r="S70" s="145"/>
      <c r="T70" s="145"/>
      <c r="U70" s="145"/>
      <c r="V70" s="145"/>
      <c r="W70" s="145"/>
      <c r="X70" s="145"/>
      <c r="Y70" s="145"/>
      <c r="Z70" s="145"/>
      <c r="AA70" s="145"/>
      <c r="AB70" s="145"/>
      <c r="AC70" s="145"/>
      <c r="AD70" s="145"/>
      <c r="AE70" s="145"/>
      <c r="AF70" s="145"/>
      <c r="AG70" s="145"/>
      <c r="AH70" s="145"/>
      <c r="AI70" s="145"/>
      <c r="AJ70" s="145"/>
      <c r="AK70" s="145"/>
      <c r="AL70" s="145"/>
      <c r="AM70" s="145"/>
      <c r="AN70" s="145"/>
      <c r="AO70" s="145"/>
      <c r="AP70" s="145"/>
      <c r="AQ70" s="145"/>
      <c r="AR70" s="145"/>
      <c r="AS70" s="145"/>
      <c r="AT70" s="145"/>
      <c r="AU70" s="145"/>
      <c r="AV70" s="145"/>
      <c r="AW70" s="145"/>
      <c r="AX70" s="145"/>
      <c r="AY70" s="145"/>
      <c r="AZ70" s="145"/>
      <c r="BA70" s="145"/>
      <c r="BB70" s="145"/>
      <c r="BC70" s="145"/>
      <c r="BD70" s="145"/>
      <c r="BE70" s="143"/>
      <c r="BG70" s="27" t="s">
        <v>1365</v>
      </c>
      <c r="BH70" s="203" t="s">
        <v>1368</v>
      </c>
      <c r="BI70" s="186">
        <f>'New Revised'!C71</f>
        <v>1.8311344522673641E-2</v>
      </c>
      <c r="BJ70" s="186">
        <f>'New Revised'!D71</f>
        <v>1.5086059720972992E-2</v>
      </c>
      <c r="BK70" s="186">
        <f>'New Revised'!E71</f>
        <v>1.530727320363544E-2</v>
      </c>
      <c r="BL70" s="186">
        <f>'New Revised'!F71</f>
        <v>1.5356647741944989E-2</v>
      </c>
    </row>
    <row r="71" spans="2:64" x14ac:dyDescent="0.25">
      <c r="B71" s="190"/>
      <c r="C71" s="145"/>
      <c r="D71" s="145"/>
      <c r="E71" s="145"/>
      <c r="F71" s="145"/>
      <c r="G71" s="145"/>
      <c r="H71" s="145"/>
      <c r="I71" s="145"/>
      <c r="J71" s="145"/>
      <c r="K71" s="145"/>
      <c r="L71" s="145"/>
      <c r="M71" s="145"/>
      <c r="N71" s="145"/>
      <c r="O71" s="145"/>
      <c r="P71" s="145"/>
      <c r="Q71" s="145"/>
      <c r="R71" s="145"/>
      <c r="S71" s="145"/>
      <c r="T71" s="145"/>
      <c r="U71" s="145"/>
      <c r="V71" s="145"/>
      <c r="W71" s="145"/>
      <c r="X71" s="145"/>
      <c r="Y71" s="145"/>
      <c r="Z71" s="145"/>
      <c r="AA71" s="145"/>
      <c r="AB71" s="145"/>
      <c r="AC71" s="145"/>
      <c r="AD71" s="145"/>
      <c r="AE71" s="145"/>
      <c r="AF71" s="145"/>
      <c r="AG71" s="145"/>
      <c r="AH71" s="145"/>
      <c r="AI71" s="145"/>
      <c r="AJ71" s="145"/>
      <c r="AK71" s="145"/>
      <c r="AL71" s="145"/>
      <c r="AM71" s="145"/>
      <c r="AN71" s="145"/>
      <c r="AO71" s="145"/>
      <c r="AP71" s="145"/>
      <c r="AQ71" s="145"/>
      <c r="AR71" s="145"/>
      <c r="AS71" s="145"/>
      <c r="AT71" s="145"/>
      <c r="AU71" s="145"/>
      <c r="AV71" s="145"/>
      <c r="AW71" s="145"/>
      <c r="AX71" s="145"/>
      <c r="AY71" s="145"/>
      <c r="AZ71" s="145"/>
      <c r="BA71" s="145"/>
      <c r="BB71" s="145"/>
      <c r="BC71" s="145"/>
      <c r="BD71" s="145"/>
      <c r="BE71" s="143"/>
      <c r="BG71" s="27" t="s">
        <v>1365</v>
      </c>
      <c r="BH71" s="203" t="s">
        <v>1369</v>
      </c>
      <c r="BI71" s="186">
        <f>'New Revised'!C72</f>
        <v>4.9374538309544636E-2</v>
      </c>
      <c r="BJ71" s="186">
        <f>'New Revised'!D72</f>
        <v>3.1164275518843289E-2</v>
      </c>
      <c r="BK71" s="186">
        <f>'New Revised'!E72</f>
        <v>3.1742774046438577E-2</v>
      </c>
      <c r="BL71" s="186">
        <f>'New Revised'!F72</f>
        <v>3.2190643874254299E-2</v>
      </c>
    </row>
    <row r="72" spans="2:64" x14ac:dyDescent="0.25">
      <c r="B72" s="190"/>
      <c r="C72" s="145"/>
      <c r="D72" s="145"/>
      <c r="E72" s="145"/>
      <c r="F72" s="145"/>
      <c r="G72" s="145"/>
      <c r="H72" s="145"/>
      <c r="I72" s="145"/>
      <c r="J72" s="145"/>
      <c r="K72" s="145"/>
      <c r="L72" s="145"/>
      <c r="M72" s="145"/>
      <c r="N72" s="145"/>
      <c r="O72" s="145"/>
      <c r="P72" s="145"/>
      <c r="Q72" s="145"/>
      <c r="R72" s="145"/>
      <c r="S72" s="145"/>
      <c r="T72" s="145"/>
      <c r="U72" s="145"/>
      <c r="V72" s="145"/>
      <c r="W72" s="145"/>
      <c r="X72" s="145"/>
      <c r="Y72" s="145"/>
      <c r="Z72" s="145"/>
      <c r="AA72" s="145"/>
      <c r="AB72" s="145"/>
      <c r="AC72" s="145"/>
      <c r="AD72" s="145"/>
      <c r="AE72" s="145"/>
      <c r="AF72" s="145"/>
      <c r="AG72" s="145"/>
      <c r="AH72" s="145"/>
      <c r="AI72" s="145"/>
      <c r="AJ72" s="145"/>
      <c r="AK72" s="145"/>
      <c r="AL72" s="145"/>
      <c r="AM72" s="145"/>
      <c r="AN72" s="145"/>
      <c r="AO72" s="145"/>
      <c r="AP72" s="145"/>
      <c r="AQ72" s="145"/>
      <c r="AR72" s="145"/>
      <c r="AS72" s="145"/>
      <c r="AT72" s="145"/>
      <c r="AU72" s="145"/>
      <c r="AV72" s="145"/>
      <c r="AW72" s="145"/>
      <c r="AX72" s="145"/>
      <c r="AY72" s="145"/>
      <c r="AZ72" s="145"/>
      <c r="BA72" s="145"/>
      <c r="BB72" s="145"/>
      <c r="BC72" s="145"/>
      <c r="BD72" s="145"/>
      <c r="BE72" s="143"/>
      <c r="BG72" s="27" t="s">
        <v>1365</v>
      </c>
      <c r="BH72" s="204" t="s">
        <v>1370</v>
      </c>
      <c r="BI72" s="186">
        <f>'New Revised'!C73</f>
        <v>8.7085799853055104E-2</v>
      </c>
      <c r="BJ72" s="186">
        <f>'New Revised'!D73</f>
        <v>9.9545289646317231E-2</v>
      </c>
      <c r="BK72" s="186">
        <f>'New Revised'!E73</f>
        <v>0.10055610696604017</v>
      </c>
      <c r="BL72" s="186">
        <f>'New Revised'!F73</f>
        <v>9.9604383581931785E-2</v>
      </c>
    </row>
    <row r="73" spans="2:64" x14ac:dyDescent="0.25">
      <c r="B73" s="190"/>
      <c r="C73" s="145"/>
      <c r="D73" s="145"/>
      <c r="E73" s="145"/>
      <c r="F73" s="145"/>
      <c r="G73" s="145"/>
      <c r="H73" s="145"/>
      <c r="I73" s="145"/>
      <c r="J73" s="145"/>
      <c r="K73" s="145"/>
      <c r="L73" s="145"/>
      <c r="M73" s="145"/>
      <c r="N73" s="145"/>
      <c r="O73" s="145"/>
      <c r="P73" s="145"/>
      <c r="Q73" s="145"/>
      <c r="R73" s="145"/>
      <c r="S73" s="145"/>
      <c r="T73" s="145"/>
      <c r="U73" s="145"/>
      <c r="V73" s="145"/>
      <c r="W73" s="145"/>
      <c r="X73" s="145"/>
      <c r="Y73" s="145"/>
      <c r="Z73" s="145"/>
      <c r="AA73" s="145"/>
      <c r="AB73" s="145"/>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45"/>
      <c r="AY73" s="145"/>
      <c r="AZ73" s="145"/>
      <c r="BA73" s="145"/>
      <c r="BB73" s="145"/>
      <c r="BC73" s="145"/>
      <c r="BD73" s="145"/>
      <c r="BE73" s="143"/>
      <c r="BG73" s="27" t="s">
        <v>1365</v>
      </c>
      <c r="BH73" s="203" t="s">
        <v>1371</v>
      </c>
      <c r="BI73" s="186">
        <f>'New Revised'!C74</f>
        <v>2.9158191915085417E-3</v>
      </c>
      <c r="BJ73" s="186">
        <f>'New Revised'!D74</f>
        <v>4.376061442616019E-3</v>
      </c>
      <c r="BK73" s="186">
        <f>'New Revised'!E74</f>
        <v>4.454594172840649E-3</v>
      </c>
      <c r="BL73" s="186">
        <f>'New Revised'!F74</f>
        <v>4.5098003495332118E-3</v>
      </c>
    </row>
    <row r="74" spans="2:64" ht="16.5" x14ac:dyDescent="0.25">
      <c r="B74" s="190"/>
      <c r="C74" s="145"/>
      <c r="D74" s="145"/>
      <c r="E74" s="145"/>
      <c r="F74" s="145"/>
      <c r="G74" s="145"/>
      <c r="H74" s="145"/>
      <c r="I74" s="145"/>
      <c r="J74" s="145"/>
      <c r="K74" s="145"/>
      <c r="L74" s="145"/>
      <c r="M74" s="145"/>
      <c r="N74" s="145"/>
      <c r="O74" s="145"/>
      <c r="P74" s="145"/>
      <c r="Q74" s="145"/>
      <c r="R74" s="145"/>
      <c r="S74" s="145"/>
      <c r="T74" s="145"/>
      <c r="U74" s="145"/>
      <c r="V74" s="145"/>
      <c r="W74" s="145"/>
      <c r="X74" s="145"/>
      <c r="Y74" s="145"/>
      <c r="Z74" s="145"/>
      <c r="AA74" s="145"/>
      <c r="AB74" s="145"/>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45"/>
      <c r="AY74" s="145"/>
      <c r="AZ74" s="145"/>
      <c r="BA74" s="145"/>
      <c r="BB74" s="145"/>
      <c r="BC74" s="145"/>
      <c r="BD74" s="145"/>
      <c r="BE74" s="143"/>
      <c r="BG74" s="27" t="s">
        <v>1365</v>
      </c>
      <c r="BH74" s="205" t="s">
        <v>1386</v>
      </c>
      <c r="BI74" s="186">
        <f>'New Revised'!C75</f>
        <v>0.15096167894170223</v>
      </c>
      <c r="BJ74" s="186">
        <f>'New Revised'!D75</f>
        <v>0.13535154931804214</v>
      </c>
      <c r="BK74" s="186">
        <f>'New Revised'!E75</f>
        <v>0.13621502057462084</v>
      </c>
      <c r="BL74" s="186">
        <f>'New Revised'!F75</f>
        <v>0.13346676379265099</v>
      </c>
    </row>
    <row r="75" spans="2:64" x14ac:dyDescent="0.25">
      <c r="B75" s="190"/>
      <c r="C75" s="145"/>
      <c r="D75" s="145"/>
      <c r="E75" s="145"/>
      <c r="F75" s="145"/>
      <c r="G75" s="145"/>
      <c r="H75" s="145"/>
      <c r="I75" s="145"/>
      <c r="J75" s="145"/>
      <c r="K75" s="145"/>
      <c r="L75" s="145"/>
      <c r="M75" s="145"/>
      <c r="N75" s="145"/>
      <c r="O75" s="145"/>
      <c r="P75" s="145"/>
      <c r="Q75" s="145"/>
      <c r="R75" s="145"/>
      <c r="S75" s="145"/>
      <c r="T75" s="145"/>
      <c r="U75" s="145"/>
      <c r="V75" s="145"/>
      <c r="W75" s="145"/>
      <c r="X75" s="145"/>
      <c r="Y75" s="145"/>
      <c r="Z75" s="145"/>
      <c r="AA75" s="145"/>
      <c r="AB75" s="145"/>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45"/>
      <c r="AY75" s="145"/>
      <c r="AZ75" s="145"/>
      <c r="BA75" s="145"/>
      <c r="BB75" s="145"/>
      <c r="BC75" s="145"/>
      <c r="BD75" s="145"/>
      <c r="BE75" s="143"/>
      <c r="BG75" t="s">
        <v>1373</v>
      </c>
      <c r="BH75" s="202" t="s">
        <v>242</v>
      </c>
      <c r="BI75" s="186">
        <f>'New Revised'!C76</f>
        <v>247.43294161690278</v>
      </c>
      <c r="BJ75" s="186">
        <f>'New Revised'!D76</f>
        <v>262.5075766923058</v>
      </c>
      <c r="BK75" s="186">
        <f>'New Revised'!E76</f>
        <v>265.00831786259511</v>
      </c>
      <c r="BL75" s="186">
        <f>'New Revised'!F76</f>
        <v>249.39211771936488</v>
      </c>
    </row>
    <row r="76" spans="2:64" x14ac:dyDescent="0.25">
      <c r="B76" s="190"/>
      <c r="C76" s="145"/>
      <c r="D76" s="145"/>
      <c r="E76" s="145"/>
      <c r="F76" s="145"/>
      <c r="G76" s="145"/>
      <c r="H76" s="145"/>
      <c r="I76" s="145"/>
      <c r="J76" s="145"/>
      <c r="K76" s="145"/>
      <c r="L76" s="145"/>
      <c r="M76" s="145"/>
      <c r="N76" s="145"/>
      <c r="O76" s="145"/>
      <c r="P76" s="145"/>
      <c r="Q76" s="145"/>
      <c r="R76" s="145"/>
      <c r="S76" s="145"/>
      <c r="T76" s="145"/>
      <c r="U76" s="145"/>
      <c r="V76" s="145"/>
      <c r="W76" s="145"/>
      <c r="X76" s="145"/>
      <c r="Y76" s="145"/>
      <c r="Z76" s="145"/>
      <c r="AA76" s="145"/>
      <c r="AB76" s="145"/>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45"/>
      <c r="AY76" s="145"/>
      <c r="AZ76" s="145"/>
      <c r="BA76" s="145"/>
      <c r="BB76" s="145"/>
      <c r="BC76" s="145"/>
      <c r="BD76" s="145"/>
      <c r="BE76" s="143"/>
      <c r="BG76" t="s">
        <v>1373</v>
      </c>
      <c r="BH76" s="203" t="s">
        <v>1366</v>
      </c>
      <c r="BI76" s="186">
        <f>'New Revised'!C77</f>
        <v>3.471279489952859E-3</v>
      </c>
      <c r="BJ76" s="186">
        <f>'New Revised'!D77</f>
        <v>6.7733399885709531E-3</v>
      </c>
      <c r="BK76" s="186">
        <f>'New Revised'!E77</f>
        <v>6.8325203188282363E-3</v>
      </c>
      <c r="BL76" s="186">
        <f>'New Revised'!F77</f>
        <v>3.5421803511659316E-3</v>
      </c>
    </row>
    <row r="77" spans="2:64" x14ac:dyDescent="0.25">
      <c r="B77" s="190"/>
      <c r="C77" s="145"/>
      <c r="D77" s="145"/>
      <c r="E77" s="145"/>
      <c r="F77" s="145"/>
      <c r="G77" s="145"/>
      <c r="H77" s="145"/>
      <c r="I77" s="145"/>
      <c r="J77" s="145"/>
      <c r="K77" s="145"/>
      <c r="L77" s="145"/>
      <c r="M77" s="145"/>
      <c r="N77" s="145"/>
      <c r="O77" s="145"/>
      <c r="P77" s="145"/>
      <c r="Q77" s="145"/>
      <c r="R77" s="145"/>
      <c r="S77" s="145"/>
      <c r="T77" s="145"/>
      <c r="U77" s="145"/>
      <c r="V77" s="145"/>
      <c r="W77" s="145"/>
      <c r="X77" s="145"/>
      <c r="Y77" s="145"/>
      <c r="Z77" s="145"/>
      <c r="AA77" s="145"/>
      <c r="AB77" s="145"/>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45"/>
      <c r="AY77" s="145"/>
      <c r="AZ77" s="145"/>
      <c r="BA77" s="145"/>
      <c r="BB77" s="145"/>
      <c r="BC77" s="145"/>
      <c r="BD77" s="145"/>
      <c r="BE77" s="143"/>
      <c r="BG77" t="s">
        <v>1373</v>
      </c>
      <c r="BH77" s="203" t="s">
        <v>1367</v>
      </c>
      <c r="BI77" s="186">
        <f>'New Revised'!C78</f>
        <v>195.00782849368989</v>
      </c>
      <c r="BJ77" s="186">
        <f>'New Revised'!D78</f>
        <v>193.15342655650969</v>
      </c>
      <c r="BK77" s="186">
        <f>'New Revised'!E78</f>
        <v>195.34695413696019</v>
      </c>
      <c r="BL77" s="186">
        <f>'New Revised'!F78</f>
        <v>164.37889654674117</v>
      </c>
    </row>
    <row r="78" spans="2:64" x14ac:dyDescent="0.25">
      <c r="B78" s="190"/>
      <c r="C78" s="145"/>
      <c r="D78" s="145"/>
      <c r="E78" s="145"/>
      <c r="F78" s="145"/>
      <c r="G78" s="145"/>
      <c r="H78" s="145"/>
      <c r="I78" s="145"/>
      <c r="J78" s="145"/>
      <c r="K78" s="145"/>
      <c r="L78" s="145"/>
      <c r="M78" s="145"/>
      <c r="N78" s="145"/>
      <c r="O78" s="145"/>
      <c r="P78" s="145"/>
      <c r="Q78" s="145"/>
      <c r="R78" s="145"/>
      <c r="S78" s="145"/>
      <c r="T78" s="145"/>
      <c r="U78" s="145"/>
      <c r="V78" s="145"/>
      <c r="W78" s="145"/>
      <c r="X78" s="145"/>
      <c r="Y78" s="145"/>
      <c r="Z78" s="145"/>
      <c r="AA78" s="145"/>
      <c r="AB78" s="145"/>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45"/>
      <c r="AY78" s="145"/>
      <c r="AZ78" s="145"/>
      <c r="BA78" s="145"/>
      <c r="BB78" s="145"/>
      <c r="BC78" s="145"/>
      <c r="BD78" s="145"/>
      <c r="BE78" s="143"/>
      <c r="BG78" t="s">
        <v>1373</v>
      </c>
      <c r="BH78" s="203" t="s">
        <v>1368</v>
      </c>
      <c r="BI78" s="186">
        <f>'New Revised'!C79</f>
        <v>11.740583887737904</v>
      </c>
      <c r="BJ78" s="186">
        <f>'New Revised'!D79</f>
        <v>11.273707339039722</v>
      </c>
      <c r="BK78" s="186">
        <f>'New Revised'!E79</f>
        <v>11.297874800427515</v>
      </c>
      <c r="BL78" s="186">
        <f>'New Revised'!F79</f>
        <v>6.3356647285951802</v>
      </c>
    </row>
    <row r="79" spans="2:64" x14ac:dyDescent="0.25">
      <c r="B79" s="190"/>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5"/>
      <c r="BB79" s="145"/>
      <c r="BC79" s="145"/>
      <c r="BD79" s="145"/>
      <c r="BE79" s="143"/>
      <c r="BG79" t="s">
        <v>1373</v>
      </c>
      <c r="BH79" s="203" t="s">
        <v>1369</v>
      </c>
      <c r="BI79" s="186">
        <f>'New Revised'!C80</f>
        <v>8.9081577511945955</v>
      </c>
      <c r="BJ79" s="186">
        <f>'New Revised'!D80</f>
        <v>24.360543622859335</v>
      </c>
      <c r="BK79" s="186">
        <f>'New Revised'!E80</f>
        <v>24.3289365747966</v>
      </c>
      <c r="BL79" s="186">
        <f>'New Revised'!F80</f>
        <v>42.026774740692943</v>
      </c>
    </row>
    <row r="80" spans="2:64" x14ac:dyDescent="0.25">
      <c r="B80" s="190"/>
      <c r="C80" s="145"/>
      <c r="D80" s="145"/>
      <c r="E80" s="145"/>
      <c r="F80" s="145"/>
      <c r="G80" s="145"/>
      <c r="H80" s="145"/>
      <c r="I80" s="145"/>
      <c r="J80" s="145"/>
      <c r="K80" s="145"/>
      <c r="L80" s="145"/>
      <c r="M80" s="145"/>
      <c r="N80" s="145"/>
      <c r="O80" s="145"/>
      <c r="P80" s="145"/>
      <c r="Q80" s="145"/>
      <c r="R80" s="145"/>
      <c r="S80" s="145"/>
      <c r="T80" s="145"/>
      <c r="U80" s="145"/>
      <c r="V80" s="145"/>
      <c r="W80" s="145"/>
      <c r="X80" s="145"/>
      <c r="Y80" s="145"/>
      <c r="Z80" s="145"/>
      <c r="AA80" s="145"/>
      <c r="AB80" s="145"/>
      <c r="AC80" s="145"/>
      <c r="AD80" s="145"/>
      <c r="AE80" s="145"/>
      <c r="AF80" s="145"/>
      <c r="AG80" s="145"/>
      <c r="AH80" s="145"/>
      <c r="AI80" s="145"/>
      <c r="AJ80" s="145"/>
      <c r="AK80" s="145"/>
      <c r="AL80" s="145"/>
      <c r="AM80" s="145"/>
      <c r="AN80" s="145"/>
      <c r="AO80" s="145"/>
      <c r="AP80" s="145"/>
      <c r="AQ80" s="145"/>
      <c r="AR80" s="145"/>
      <c r="AS80" s="145"/>
      <c r="AT80" s="145"/>
      <c r="AU80" s="145"/>
      <c r="AV80" s="145"/>
      <c r="AW80" s="145"/>
      <c r="AX80" s="145"/>
      <c r="AY80" s="145"/>
      <c r="AZ80" s="145"/>
      <c r="BA80" s="145"/>
      <c r="BB80" s="145"/>
      <c r="BC80" s="145"/>
      <c r="BD80" s="145"/>
      <c r="BE80" s="143"/>
      <c r="BG80" t="s">
        <v>1373</v>
      </c>
      <c r="BH80" s="204" t="s">
        <v>1370</v>
      </c>
      <c r="BI80" s="186">
        <f>'New Revised'!C81</f>
        <v>30.195216324761752</v>
      </c>
      <c r="BJ80" s="186">
        <f>'New Revised'!D81</f>
        <v>30.618884138290341</v>
      </c>
      <c r="BK80" s="186">
        <f>'New Revised'!E81</f>
        <v>30.906014717466569</v>
      </c>
      <c r="BL80" s="186">
        <f>'New Revised'!F81</f>
        <v>31.657084959976032</v>
      </c>
    </row>
    <row r="81" spans="2:64" x14ac:dyDescent="0.25">
      <c r="B81" s="190"/>
      <c r="C81" s="145"/>
      <c r="D81" s="145"/>
      <c r="E81" s="145"/>
      <c r="F81" s="145"/>
      <c r="G81" s="145"/>
      <c r="H81" s="145"/>
      <c r="I81" s="145"/>
      <c r="J81" s="145"/>
      <c r="K81" s="145"/>
      <c r="L81" s="145"/>
      <c r="M81" s="145"/>
      <c r="N81" s="145"/>
      <c r="O81" s="145"/>
      <c r="P81" s="145"/>
      <c r="Q81" s="145"/>
      <c r="R81" s="145"/>
      <c r="S81" s="145"/>
      <c r="T81" s="145"/>
      <c r="U81" s="145"/>
      <c r="V81" s="145"/>
      <c r="W81" s="145"/>
      <c r="X81" s="145"/>
      <c r="Y81" s="145"/>
      <c r="Z81" s="145"/>
      <c r="AA81" s="145"/>
      <c r="AB81" s="145"/>
      <c r="AC81" s="145"/>
      <c r="AD81" s="145"/>
      <c r="AE81" s="145"/>
      <c r="AF81" s="145"/>
      <c r="AG81" s="145"/>
      <c r="AH81" s="145"/>
      <c r="AI81" s="145"/>
      <c r="AJ81" s="145"/>
      <c r="AK81" s="145"/>
      <c r="AL81" s="145"/>
      <c r="AM81" s="145"/>
      <c r="AN81" s="145"/>
      <c r="AO81" s="145"/>
      <c r="AP81" s="145"/>
      <c r="AQ81" s="145"/>
      <c r="AR81" s="145"/>
      <c r="AS81" s="145"/>
      <c r="AT81" s="145"/>
      <c r="AU81" s="145"/>
      <c r="AV81" s="145"/>
      <c r="AW81" s="145"/>
      <c r="AX81" s="145"/>
      <c r="AY81" s="145"/>
      <c r="AZ81" s="145"/>
      <c r="BA81" s="145"/>
      <c r="BB81" s="145"/>
      <c r="BC81" s="145"/>
      <c r="BD81" s="145"/>
      <c r="BE81" s="143"/>
      <c r="BG81" t="s">
        <v>1373</v>
      </c>
      <c r="BH81" s="203" t="s">
        <v>1371</v>
      </c>
      <c r="BI81" s="186">
        <f>'New Revised'!C82</f>
        <v>1.5776838800286677</v>
      </c>
      <c r="BJ81" s="186">
        <f>'New Revised'!D82</f>
        <v>3.094241695618194</v>
      </c>
      <c r="BK81" s="186">
        <f>'New Revised'!E82</f>
        <v>3.1217051126254241</v>
      </c>
      <c r="BL81" s="186">
        <f>'New Revised'!F82</f>
        <v>4.9901545630083959</v>
      </c>
    </row>
    <row r="82" spans="2:64" ht="16.5" x14ac:dyDescent="0.25">
      <c r="B82" s="190"/>
      <c r="C82" s="145"/>
      <c r="D82" s="145"/>
      <c r="E82" s="145"/>
      <c r="F82" s="145"/>
      <c r="G82" s="145"/>
      <c r="H82" s="145"/>
      <c r="I82" s="145"/>
      <c r="J82" s="145"/>
      <c r="K82" s="145"/>
      <c r="L82" s="145"/>
      <c r="M82" s="145"/>
      <c r="N82" s="145"/>
      <c r="O82" s="145"/>
      <c r="P82" s="145"/>
      <c r="Q82" s="145"/>
      <c r="R82" s="145"/>
      <c r="S82" s="145"/>
      <c r="T82" s="145"/>
      <c r="U82" s="145"/>
      <c r="V82" s="145"/>
      <c r="W82" s="145"/>
      <c r="X82" s="145"/>
      <c r="Y82" s="145"/>
      <c r="Z82" s="145"/>
      <c r="AA82" s="145"/>
      <c r="AB82" s="145"/>
      <c r="AC82" s="145"/>
      <c r="AD82" s="145"/>
      <c r="AE82" s="145"/>
      <c r="AF82" s="145"/>
      <c r="AG82" s="145"/>
      <c r="AH82" s="145"/>
      <c r="AI82" s="145"/>
      <c r="AJ82" s="145"/>
      <c r="AK82" s="145"/>
      <c r="AL82" s="145"/>
      <c r="AM82" s="145"/>
      <c r="AN82" s="145"/>
      <c r="AO82" s="145"/>
      <c r="AP82" s="145"/>
      <c r="AQ82" s="145"/>
      <c r="AR82" s="145"/>
      <c r="AS82" s="145"/>
      <c r="AT82" s="145"/>
      <c r="AU82" s="145"/>
      <c r="AV82" s="145"/>
      <c r="AW82" s="145"/>
      <c r="AX82" s="145"/>
      <c r="AY82" s="145"/>
      <c r="AZ82" s="145"/>
      <c r="BA82" s="145"/>
      <c r="BB82" s="145"/>
      <c r="BC82" s="145"/>
      <c r="BD82" s="145"/>
      <c r="BE82" s="143"/>
      <c r="BG82" t="s">
        <v>1373</v>
      </c>
      <c r="BH82" s="205" t="s">
        <v>1386</v>
      </c>
      <c r="BI82" s="186">
        <f>'New Revised'!C83</f>
        <v>24.725128273989089</v>
      </c>
      <c r="BJ82" s="186">
        <f>'New Revised'!D83</f>
        <v>18.075672176598093</v>
      </c>
      <c r="BK82" s="186">
        <f>'New Revised'!E83</f>
        <v>18.248053967289366</v>
      </c>
      <c r="BL82" s="186">
        <f>'New Revised'!F83</f>
        <v>15.26934595548515</v>
      </c>
    </row>
    <row r="83" spans="2:64" x14ac:dyDescent="0.25">
      <c r="B83" s="190"/>
      <c r="C83" s="145"/>
      <c r="D83" s="145"/>
      <c r="E83" s="145"/>
      <c r="F83" s="145"/>
      <c r="G83" s="145"/>
      <c r="H83" s="145"/>
      <c r="I83" s="145"/>
      <c r="J83" s="145"/>
      <c r="K83" s="145"/>
      <c r="L83" s="145"/>
      <c r="M83" s="145"/>
      <c r="N83" s="145"/>
      <c r="O83" s="145"/>
      <c r="P83" s="145"/>
      <c r="Q83" s="145"/>
      <c r="R83" s="145"/>
      <c r="S83" s="145"/>
      <c r="T83" s="145"/>
      <c r="U83" s="145"/>
      <c r="V83" s="145"/>
      <c r="W83" s="145"/>
      <c r="X83" s="145"/>
      <c r="Y83" s="145"/>
      <c r="Z83" s="145"/>
      <c r="AA83" s="145"/>
      <c r="AB83" s="145"/>
      <c r="AC83" s="145"/>
      <c r="AD83" s="145"/>
      <c r="AE83" s="145"/>
      <c r="AF83" s="145"/>
      <c r="AG83" s="145"/>
      <c r="AH83" s="145"/>
      <c r="AI83" s="145"/>
      <c r="AJ83" s="145"/>
      <c r="AK83" s="145"/>
      <c r="AL83" s="145"/>
      <c r="AM83" s="145"/>
      <c r="AN83" s="145"/>
      <c r="AO83" s="145"/>
      <c r="AP83" s="145"/>
      <c r="AQ83" s="145"/>
      <c r="AR83" s="145"/>
      <c r="AS83" s="145"/>
      <c r="AT83" s="145"/>
      <c r="AU83" s="145"/>
      <c r="AV83" s="145"/>
      <c r="AW83" s="145"/>
      <c r="AX83" s="145"/>
      <c r="AY83" s="145"/>
      <c r="AZ83" s="145"/>
      <c r="BA83" s="145"/>
      <c r="BB83" s="145"/>
      <c r="BC83" s="145"/>
      <c r="BD83" s="145"/>
      <c r="BE83" s="143"/>
      <c r="BG83" t="s">
        <v>1375</v>
      </c>
      <c r="BH83" s="202" t="s">
        <v>242</v>
      </c>
      <c r="BI83" s="186">
        <f>'New Revised'!C84</f>
        <v>275.42309124448491</v>
      </c>
      <c r="BJ83" s="186">
        <f>'New Revised'!D84</f>
        <v>260.85603579073785</v>
      </c>
      <c r="BK83" s="186">
        <f>'New Revised'!E84</f>
        <v>263.37327031786117</v>
      </c>
      <c r="BL83" s="186">
        <f>'New Revised'!F84</f>
        <v>246.0586205935474</v>
      </c>
    </row>
    <row r="84" spans="2:64" x14ac:dyDescent="0.25">
      <c r="B84" s="190"/>
      <c r="C84" s="145"/>
      <c r="D84" s="145"/>
      <c r="E84" s="145"/>
      <c r="F84" s="145"/>
      <c r="G84" s="145"/>
      <c r="H84" s="145"/>
      <c r="I84" s="145"/>
      <c r="J84" s="145"/>
      <c r="K84" s="145"/>
      <c r="L84" s="145"/>
      <c r="M84" s="145"/>
      <c r="N84" s="145"/>
      <c r="O84" s="145"/>
      <c r="P84" s="145"/>
      <c r="Q84" s="145"/>
      <c r="R84" s="145"/>
      <c r="S84" s="145"/>
      <c r="T84" s="145"/>
      <c r="U84" s="145"/>
      <c r="V84" s="145"/>
      <c r="W84" s="145"/>
      <c r="X84" s="145"/>
      <c r="Y84" s="145"/>
      <c r="Z84" s="145"/>
      <c r="AA84" s="145"/>
      <c r="AB84" s="145"/>
      <c r="AC84" s="145"/>
      <c r="AD84" s="145"/>
      <c r="AE84" s="145"/>
      <c r="AF84" s="145"/>
      <c r="AG84" s="145"/>
      <c r="AH84" s="145"/>
      <c r="AI84" s="145"/>
      <c r="AJ84" s="145"/>
      <c r="AK84" s="145"/>
      <c r="AL84" s="145"/>
      <c r="AM84" s="145"/>
      <c r="AN84" s="145"/>
      <c r="AO84" s="145"/>
      <c r="AP84" s="145"/>
      <c r="AQ84" s="145"/>
      <c r="AR84" s="145"/>
      <c r="AS84" s="145"/>
      <c r="AT84" s="145"/>
      <c r="AU84" s="145"/>
      <c r="AV84" s="145"/>
      <c r="AW84" s="145"/>
      <c r="AX84" s="145"/>
      <c r="AY84" s="145"/>
      <c r="AZ84" s="145"/>
      <c r="BA84" s="145"/>
      <c r="BB84" s="145"/>
      <c r="BC84" s="145"/>
      <c r="BD84" s="145"/>
      <c r="BE84" s="143"/>
      <c r="BG84" t="s">
        <v>1375</v>
      </c>
      <c r="BH84" s="203" t="s">
        <v>1366</v>
      </c>
      <c r="BI84" s="186">
        <f>'New Revised'!C85</f>
        <v>1.0297959743983502E-3</v>
      </c>
      <c r="BJ84" s="186">
        <f>'New Revised'!D85</f>
        <v>5.9006045913883448E-3</v>
      </c>
      <c r="BK84" s="186">
        <f>'New Revised'!E85</f>
        <v>5.9353504414712205E-3</v>
      </c>
      <c r="BL84" s="186">
        <f>'New Revised'!F85</f>
        <v>9.8552545714075657E-4</v>
      </c>
    </row>
    <row r="85" spans="2:64" x14ac:dyDescent="0.25">
      <c r="B85" s="190"/>
      <c r="C85" s="145"/>
      <c r="D85" s="145"/>
      <c r="E85" s="145"/>
      <c r="F85" s="145"/>
      <c r="G85" s="145"/>
      <c r="H85" s="145"/>
      <c r="I85" s="145"/>
      <c r="J85" s="145"/>
      <c r="K85" s="145"/>
      <c r="L85" s="145"/>
      <c r="M85" s="145"/>
      <c r="N85" s="145"/>
      <c r="O85" s="145"/>
      <c r="P85" s="145"/>
      <c r="Q85" s="145"/>
      <c r="R85" s="145"/>
      <c r="S85" s="145"/>
      <c r="T85" s="145"/>
      <c r="U85" s="145"/>
      <c r="V85" s="145"/>
      <c r="W85" s="145"/>
      <c r="X85" s="145"/>
      <c r="Y85" s="145"/>
      <c r="Z85" s="145"/>
      <c r="AA85" s="145"/>
      <c r="AB85" s="145"/>
      <c r="AC85" s="145"/>
      <c r="AD85" s="145"/>
      <c r="AE85" s="145"/>
      <c r="AF85" s="145"/>
      <c r="AG85" s="145"/>
      <c r="AH85" s="145"/>
      <c r="AI85" s="145"/>
      <c r="AJ85" s="145"/>
      <c r="AK85" s="145"/>
      <c r="AL85" s="145"/>
      <c r="AM85" s="145"/>
      <c r="AN85" s="145"/>
      <c r="AO85" s="145"/>
      <c r="AP85" s="145"/>
      <c r="AQ85" s="145"/>
      <c r="AR85" s="145"/>
      <c r="AS85" s="145"/>
      <c r="AT85" s="145"/>
      <c r="AU85" s="145"/>
      <c r="AV85" s="145"/>
      <c r="AW85" s="145"/>
      <c r="AX85" s="145"/>
      <c r="AY85" s="145"/>
      <c r="AZ85" s="145"/>
      <c r="BA85" s="145"/>
      <c r="BB85" s="145"/>
      <c r="BC85" s="145"/>
      <c r="BD85" s="145"/>
      <c r="BE85" s="143"/>
      <c r="BG85" t="s">
        <v>1375</v>
      </c>
      <c r="BH85" s="203" t="s">
        <v>1367</v>
      </c>
      <c r="BI85" s="186">
        <f>'New Revised'!C86</f>
        <v>218.66627324811589</v>
      </c>
      <c r="BJ85" s="186">
        <f>'New Revised'!D86</f>
        <v>187.0364664624241</v>
      </c>
      <c r="BK85" s="186">
        <f>'New Revised'!E86</f>
        <v>189.73050369553829</v>
      </c>
      <c r="BL85" s="186">
        <f>'New Revised'!F86</f>
        <v>152.69204821992523</v>
      </c>
    </row>
    <row r="86" spans="2:64" x14ac:dyDescent="0.25">
      <c r="B86" s="190"/>
      <c r="C86" s="145"/>
      <c r="D86" s="145"/>
      <c r="E86" s="145"/>
      <c r="F86" s="145"/>
      <c r="G86" s="145"/>
      <c r="H86" s="145"/>
      <c r="I86" s="145"/>
      <c r="J86" s="145"/>
      <c r="K86" s="145"/>
      <c r="L86" s="145"/>
      <c r="M86" s="145"/>
      <c r="N86" s="145"/>
      <c r="O86" s="145"/>
      <c r="P86" s="145"/>
      <c r="Q86" s="145"/>
      <c r="R86" s="145"/>
      <c r="S86" s="145"/>
      <c r="T86" s="145"/>
      <c r="U86" s="145"/>
      <c r="V86" s="145"/>
      <c r="W86" s="145"/>
      <c r="X86" s="145"/>
      <c r="Y86" s="145"/>
      <c r="Z86" s="145"/>
      <c r="AA86" s="145"/>
      <c r="AB86" s="145"/>
      <c r="AC86" s="145"/>
      <c r="AD86" s="145"/>
      <c r="AE86" s="145"/>
      <c r="AF86" s="145"/>
      <c r="AG86" s="145"/>
      <c r="AH86" s="145"/>
      <c r="AI86" s="145"/>
      <c r="AJ86" s="145"/>
      <c r="AK86" s="145"/>
      <c r="AL86" s="145"/>
      <c r="AM86" s="145"/>
      <c r="AN86" s="145"/>
      <c r="AO86" s="145"/>
      <c r="AP86" s="145"/>
      <c r="AQ86" s="145"/>
      <c r="AR86" s="145"/>
      <c r="AS86" s="145"/>
      <c r="AT86" s="145"/>
      <c r="AU86" s="145"/>
      <c r="AV86" s="145"/>
      <c r="AW86" s="145"/>
      <c r="AX86" s="145"/>
      <c r="AY86" s="145"/>
      <c r="AZ86" s="145"/>
      <c r="BA86" s="145"/>
      <c r="BB86" s="145"/>
      <c r="BC86" s="145"/>
      <c r="BD86" s="145"/>
      <c r="BE86" s="143"/>
      <c r="BG86" t="s">
        <v>1375</v>
      </c>
      <c r="BH86" s="203" t="s">
        <v>1368</v>
      </c>
      <c r="BI86" s="186">
        <f>'New Revised'!C87</f>
        <v>37.268789216404024</v>
      </c>
      <c r="BJ86" s="186">
        <f>'New Revised'!D87</f>
        <v>35.716567636658667</v>
      </c>
      <c r="BK86" s="186">
        <f>'New Revised'!E87</f>
        <v>35.777118058935983</v>
      </c>
      <c r="BL86" s="186">
        <f>'New Revised'!F87</f>
        <v>29.756587249653624</v>
      </c>
    </row>
    <row r="87" spans="2:64" x14ac:dyDescent="0.25">
      <c r="B87" s="190"/>
      <c r="C87" s="145"/>
      <c r="D87" s="145"/>
      <c r="E87" s="145"/>
      <c r="F87" s="145"/>
      <c r="G87" s="145"/>
      <c r="H87" s="145"/>
      <c r="I87" s="145"/>
      <c r="J87" s="145"/>
      <c r="K87" s="145"/>
      <c r="L87" s="145"/>
      <c r="M87" s="145"/>
      <c r="N87" s="145"/>
      <c r="O87" s="145"/>
      <c r="P87" s="145"/>
      <c r="Q87" s="145"/>
      <c r="R87" s="145"/>
      <c r="S87" s="145"/>
      <c r="T87" s="145"/>
      <c r="U87" s="145"/>
      <c r="V87" s="145"/>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c r="AS87" s="145"/>
      <c r="AT87" s="145"/>
      <c r="AU87" s="145"/>
      <c r="AV87" s="145"/>
      <c r="AW87" s="145"/>
      <c r="AX87" s="145"/>
      <c r="AY87" s="145"/>
      <c r="AZ87" s="145"/>
      <c r="BA87" s="145"/>
      <c r="BB87" s="145"/>
      <c r="BC87" s="145"/>
      <c r="BD87" s="145"/>
      <c r="BE87" s="143"/>
      <c r="BG87" t="s">
        <v>1375</v>
      </c>
      <c r="BH87" s="203" t="s">
        <v>1369</v>
      </c>
      <c r="BI87" s="186">
        <f>'New Revised'!C88</f>
        <v>10.841252508540194</v>
      </c>
      <c r="BJ87" s="186">
        <f>'New Revised'!D88</f>
        <v>27.927811559036517</v>
      </c>
      <c r="BK87" s="186">
        <f>'New Revised'!E88</f>
        <v>27.623827540828543</v>
      </c>
      <c r="BL87" s="186">
        <f>'New Revised'!F88</f>
        <v>49.129618440719241</v>
      </c>
    </row>
    <row r="88" spans="2:64" x14ac:dyDescent="0.25">
      <c r="B88" s="190"/>
      <c r="C88" s="145"/>
      <c r="D88" s="145"/>
      <c r="E88" s="145"/>
      <c r="F88" s="145"/>
      <c r="G88" s="145"/>
      <c r="H88" s="145"/>
      <c r="I88" s="145"/>
      <c r="J88" s="145"/>
      <c r="K88" s="145"/>
      <c r="L88" s="145"/>
      <c r="M88" s="145"/>
      <c r="N88" s="145"/>
      <c r="O88" s="145"/>
      <c r="P88" s="145"/>
      <c r="Q88" s="145"/>
      <c r="R88" s="145"/>
      <c r="S88" s="145"/>
      <c r="T88" s="145"/>
      <c r="U88" s="145"/>
      <c r="V88" s="145"/>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c r="BB88" s="145"/>
      <c r="BC88" s="145"/>
      <c r="BD88" s="145"/>
      <c r="BE88" s="143"/>
      <c r="BG88" t="s">
        <v>1375</v>
      </c>
      <c r="BH88" s="204" t="s">
        <v>1370</v>
      </c>
      <c r="BI88" s="186">
        <f>'New Revised'!C89</f>
        <v>6.70527257996235</v>
      </c>
      <c r="BJ88" s="186">
        <f>'New Revised'!D89</f>
        <v>6.6661680784583544</v>
      </c>
      <c r="BK88" s="186">
        <f>'New Revised'!E89</f>
        <v>6.7002830987452962</v>
      </c>
      <c r="BL88" s="186">
        <f>'New Revised'!F89</f>
        <v>8.0411640142307874</v>
      </c>
    </row>
    <row r="89" spans="2:64" x14ac:dyDescent="0.25">
      <c r="B89" s="190"/>
      <c r="C89" s="145"/>
      <c r="D89" s="145"/>
      <c r="E89" s="145"/>
      <c r="F89" s="145"/>
      <c r="G89" s="145"/>
      <c r="H89" s="145"/>
      <c r="I89" s="145"/>
      <c r="J89" s="145"/>
      <c r="K89" s="145"/>
      <c r="L89" s="145"/>
      <c r="M89" s="145"/>
      <c r="N89" s="145"/>
      <c r="O89" s="145"/>
      <c r="P89" s="145"/>
      <c r="Q89" s="145"/>
      <c r="R89" s="145"/>
      <c r="S89" s="145"/>
      <c r="T89" s="145"/>
      <c r="U89" s="145"/>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c r="AS89" s="145"/>
      <c r="AT89" s="145"/>
      <c r="AU89" s="145"/>
      <c r="AV89" s="145"/>
      <c r="AW89" s="145"/>
      <c r="AX89" s="145"/>
      <c r="AY89" s="145"/>
      <c r="AZ89" s="145"/>
      <c r="BA89" s="145"/>
      <c r="BB89" s="145"/>
      <c r="BC89" s="145"/>
      <c r="BD89" s="145"/>
      <c r="BE89" s="143"/>
      <c r="BG89" t="s">
        <v>1375</v>
      </c>
      <c r="BH89" s="203" t="s">
        <v>1371</v>
      </c>
      <c r="BI89" s="186">
        <f>'New Revised'!C90</f>
        <v>1.9404738954880139</v>
      </c>
      <c r="BJ89" s="186">
        <f>'New Revised'!D90</f>
        <v>3.503121449568884</v>
      </c>
      <c r="BK89" s="186">
        <f>'New Revised'!E90</f>
        <v>3.5356025733716532</v>
      </c>
      <c r="BL89" s="186">
        <f>'New Revised'!F90</f>
        <v>6.438217143561392</v>
      </c>
    </row>
    <row r="90" spans="2:64" ht="16.5" x14ac:dyDescent="0.25">
      <c r="B90" s="190"/>
      <c r="C90" s="145"/>
      <c r="D90" s="145"/>
      <c r="E90" s="145"/>
      <c r="F90" s="145"/>
      <c r="G90" s="145"/>
      <c r="H90" s="145"/>
      <c r="I90" s="145"/>
      <c r="J90" s="145"/>
      <c r="K90" s="145"/>
      <c r="L90" s="145"/>
      <c r="M90" s="145"/>
      <c r="N90" s="145"/>
      <c r="O90" s="145"/>
      <c r="P90" s="145"/>
      <c r="Q90" s="145"/>
      <c r="R90" s="145"/>
      <c r="S90" s="145"/>
      <c r="T90" s="145"/>
      <c r="U90" s="145"/>
      <c r="V90" s="145"/>
      <c r="W90" s="145"/>
      <c r="X90" s="145"/>
      <c r="Y90" s="145"/>
      <c r="Z90" s="145"/>
      <c r="AA90" s="145"/>
      <c r="AB90" s="145"/>
      <c r="AC90" s="145"/>
      <c r="AD90" s="145"/>
      <c r="AE90" s="145"/>
      <c r="AF90" s="145"/>
      <c r="AG90" s="145"/>
      <c r="AH90" s="145"/>
      <c r="AI90" s="145"/>
      <c r="AJ90" s="145"/>
      <c r="AK90" s="145"/>
      <c r="AL90" s="145"/>
      <c r="AM90" s="145"/>
      <c r="AN90" s="145"/>
      <c r="AO90" s="145"/>
      <c r="AP90" s="145"/>
      <c r="AQ90" s="145"/>
      <c r="AR90" s="145"/>
      <c r="AS90" s="145"/>
      <c r="AT90" s="145"/>
      <c r="AU90" s="145"/>
      <c r="AV90" s="145"/>
      <c r="AW90" s="145"/>
      <c r="AX90" s="145"/>
      <c r="AY90" s="145"/>
      <c r="AZ90" s="145"/>
      <c r="BA90" s="145"/>
      <c r="BB90" s="145"/>
      <c r="BC90" s="145"/>
      <c r="BD90" s="145"/>
      <c r="BE90" s="143"/>
      <c r="BG90" t="s">
        <v>1375</v>
      </c>
      <c r="BH90" s="205" t="s">
        <v>1386</v>
      </c>
      <c r="BI90" s="186">
        <f>'New Revised'!C91</f>
        <v>23.424257042625925</v>
      </c>
      <c r="BJ90" s="186">
        <f>'New Revised'!D91</f>
        <v>15.673265434646646</v>
      </c>
      <c r="BK90" s="186">
        <f>'New Revised'!E91</f>
        <v>15.828325915597819</v>
      </c>
      <c r="BL90" s="186">
        <f>'New Revised'!F91</f>
        <v>12.34544364319212</v>
      </c>
    </row>
    <row r="91" spans="2:64" x14ac:dyDescent="0.25">
      <c r="B91" s="190"/>
      <c r="C91" s="145"/>
      <c r="D91" s="145"/>
      <c r="E91" s="145"/>
      <c r="F91" s="145"/>
      <c r="G91" s="145"/>
      <c r="H91" s="145"/>
      <c r="I91" s="145"/>
      <c r="J91" s="145"/>
      <c r="K91" s="145"/>
      <c r="L91" s="145"/>
      <c r="M91" s="145"/>
      <c r="N91" s="145"/>
      <c r="O91" s="145"/>
      <c r="P91" s="145"/>
      <c r="Q91" s="145"/>
      <c r="R91" s="145"/>
      <c r="S91" s="145"/>
      <c r="T91" s="145"/>
      <c r="U91" s="145"/>
      <c r="V91" s="145"/>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c r="AS91" s="145"/>
      <c r="AT91" s="145"/>
      <c r="AU91" s="145"/>
      <c r="AV91" s="145"/>
      <c r="AW91" s="145"/>
      <c r="AX91" s="145"/>
      <c r="AY91" s="145"/>
      <c r="AZ91" s="145"/>
      <c r="BA91" s="145"/>
      <c r="BB91" s="145"/>
      <c r="BC91" s="145"/>
      <c r="BD91" s="145"/>
      <c r="BE91" s="143"/>
      <c r="BG91" t="s">
        <v>1376</v>
      </c>
      <c r="BH91" s="202" t="s">
        <v>242</v>
      </c>
      <c r="BI91" s="186">
        <f>'New Revised'!C92</f>
        <v>1257.729551403374</v>
      </c>
      <c r="BJ91" s="186">
        <f>'New Revised'!D92</f>
        <v>1193.3466358090873</v>
      </c>
      <c r="BK91" s="186">
        <f>'New Revised'!E92</f>
        <v>1205.6633489558262</v>
      </c>
      <c r="BL91" s="186">
        <f>'New Revised'!F92</f>
        <v>1150.9611861299161</v>
      </c>
    </row>
    <row r="92" spans="2:64" x14ac:dyDescent="0.25">
      <c r="B92" s="190"/>
      <c r="C92" s="145"/>
      <c r="D92" s="145"/>
      <c r="E92" s="145"/>
      <c r="F92" s="145"/>
      <c r="G92" s="145"/>
      <c r="H92" s="145"/>
      <c r="I92" s="145"/>
      <c r="J92" s="145"/>
      <c r="K92" s="145"/>
      <c r="L92" s="145"/>
      <c r="M92" s="145"/>
      <c r="N92" s="145"/>
      <c r="O92" s="145"/>
      <c r="P92" s="145"/>
      <c r="Q92" s="145"/>
      <c r="R92" s="145"/>
      <c r="S92" s="145"/>
      <c r="T92" s="145"/>
      <c r="U92" s="145"/>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c r="AS92" s="145"/>
      <c r="AT92" s="145"/>
      <c r="AU92" s="145"/>
      <c r="AV92" s="145"/>
      <c r="AW92" s="145"/>
      <c r="AX92" s="145"/>
      <c r="AY92" s="145"/>
      <c r="AZ92" s="145"/>
      <c r="BA92" s="145"/>
      <c r="BB92" s="145"/>
      <c r="BC92" s="145"/>
      <c r="BD92" s="145"/>
      <c r="BE92" s="143"/>
      <c r="BG92" t="s">
        <v>1376</v>
      </c>
      <c r="BH92" s="203" t="s">
        <v>1366</v>
      </c>
      <c r="BI92" s="186">
        <f>'New Revised'!C93</f>
        <v>4.9283982413886786E-3</v>
      </c>
      <c r="BJ92" s="186">
        <f>'New Revised'!D93</f>
        <v>2.3199433934690133E-2</v>
      </c>
      <c r="BK92" s="186">
        <f>'New Revised'!E93</f>
        <v>2.3359399743558096E-2</v>
      </c>
      <c r="BL92" s="186">
        <f>'New Revised'!F93</f>
        <v>4.9296258189232972E-3</v>
      </c>
    </row>
    <row r="93" spans="2:64" x14ac:dyDescent="0.25">
      <c r="B93" s="190"/>
      <c r="C93" s="145"/>
      <c r="D93" s="145"/>
      <c r="E93" s="145"/>
      <c r="F93" s="145"/>
      <c r="G93" s="145"/>
      <c r="H93" s="145"/>
      <c r="I93" s="145"/>
      <c r="J93" s="145"/>
      <c r="K93" s="145"/>
      <c r="L93" s="145"/>
      <c r="M93" s="145"/>
      <c r="N93" s="145"/>
      <c r="O93" s="145"/>
      <c r="P93" s="145"/>
      <c r="Q93" s="145"/>
      <c r="R93" s="145"/>
      <c r="S93" s="145"/>
      <c r="T93" s="145"/>
      <c r="U93" s="145"/>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c r="AS93" s="145"/>
      <c r="AT93" s="145"/>
      <c r="AU93" s="145"/>
      <c r="AV93" s="145"/>
      <c r="AW93" s="145"/>
      <c r="AX93" s="145"/>
      <c r="AY93" s="145"/>
      <c r="AZ93" s="145"/>
      <c r="BA93" s="145"/>
      <c r="BB93" s="145"/>
      <c r="BC93" s="145"/>
      <c r="BD93" s="145"/>
      <c r="BE93" s="143"/>
      <c r="BG93" t="s">
        <v>1376</v>
      </c>
      <c r="BH93" s="203" t="s">
        <v>1367</v>
      </c>
      <c r="BI93" s="186">
        <f>'New Revised'!C94</f>
        <v>851.50360751284427</v>
      </c>
      <c r="BJ93" s="186">
        <f>'New Revised'!D94</f>
        <v>728.26637195464934</v>
      </c>
      <c r="BK93" s="186">
        <f>'New Revised'!E94</f>
        <v>735.96788959149433</v>
      </c>
      <c r="BL93" s="186">
        <f>'New Revised'!F94</f>
        <v>623.53106673919217</v>
      </c>
    </row>
    <row r="94" spans="2:64" x14ac:dyDescent="0.25">
      <c r="B94" s="190"/>
      <c r="C94" s="145"/>
      <c r="D94" s="145"/>
      <c r="E94" s="145"/>
      <c r="F94" s="145"/>
      <c r="G94" s="145"/>
      <c r="H94" s="145"/>
      <c r="I94" s="145"/>
      <c r="J94" s="145"/>
      <c r="K94" s="145"/>
      <c r="L94" s="145"/>
      <c r="M94" s="145"/>
      <c r="N94" s="145"/>
      <c r="O94" s="145"/>
      <c r="P94" s="145"/>
      <c r="Q94" s="145"/>
      <c r="R94" s="145"/>
      <c r="S94" s="145"/>
      <c r="T94" s="145"/>
      <c r="U94" s="145"/>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c r="AS94" s="145"/>
      <c r="AT94" s="145"/>
      <c r="AU94" s="145"/>
      <c r="AV94" s="145"/>
      <c r="AW94" s="145"/>
      <c r="AX94" s="145"/>
      <c r="AY94" s="145"/>
      <c r="AZ94" s="145"/>
      <c r="BA94" s="145"/>
      <c r="BB94" s="145"/>
      <c r="BC94" s="145"/>
      <c r="BD94" s="145"/>
      <c r="BE94" s="143"/>
      <c r="BG94" t="s">
        <v>1376</v>
      </c>
      <c r="BH94" s="203" t="s">
        <v>1368</v>
      </c>
      <c r="BI94" s="186">
        <f>'New Revised'!C95</f>
        <v>330.50766974556547</v>
      </c>
      <c r="BJ94" s="186">
        <f>'New Revised'!D95</f>
        <v>317.69875316327648</v>
      </c>
      <c r="BK94" s="186">
        <f>'New Revised'!E95</f>
        <v>320.52866601833944</v>
      </c>
      <c r="BL94" s="186">
        <f>'New Revised'!F95</f>
        <v>294.1160346728567</v>
      </c>
    </row>
    <row r="95" spans="2:64" x14ac:dyDescent="0.25">
      <c r="B95" s="190"/>
      <c r="C95" s="145"/>
      <c r="D95" s="145"/>
      <c r="E95" s="145"/>
      <c r="F95" s="145"/>
      <c r="G95" s="145"/>
      <c r="H95" s="145"/>
      <c r="I95" s="145"/>
      <c r="J95" s="145"/>
      <c r="K95" s="145"/>
      <c r="L95" s="145"/>
      <c r="M95" s="145"/>
      <c r="N95" s="145"/>
      <c r="O95" s="145"/>
      <c r="P95" s="145"/>
      <c r="Q95" s="145"/>
      <c r="R95" s="145"/>
      <c r="S95" s="145"/>
      <c r="T95" s="145"/>
      <c r="U95" s="145"/>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c r="AS95" s="145"/>
      <c r="AT95" s="145"/>
      <c r="AU95" s="145"/>
      <c r="AV95" s="145"/>
      <c r="AW95" s="145"/>
      <c r="AX95" s="145"/>
      <c r="AY95" s="145"/>
      <c r="AZ95" s="145"/>
      <c r="BA95" s="145"/>
      <c r="BB95" s="145"/>
      <c r="BC95" s="145"/>
      <c r="BD95" s="145"/>
      <c r="BE95" s="143"/>
      <c r="BG95" t="s">
        <v>1376</v>
      </c>
      <c r="BH95" s="203" t="s">
        <v>1369</v>
      </c>
      <c r="BI95" s="186">
        <f>'New Revised'!C96</f>
        <v>35.677602055147133</v>
      </c>
      <c r="BJ95" s="186">
        <f>'New Revised'!D96</f>
        <v>99.817522685324874</v>
      </c>
      <c r="BK95" s="186">
        <f>'New Revised'!E96</f>
        <v>101.07201133852641</v>
      </c>
      <c r="BL95" s="186">
        <f>'New Revised'!F96</f>
        <v>175.31259041378772</v>
      </c>
    </row>
    <row r="96" spans="2:64" x14ac:dyDescent="0.25">
      <c r="B96" s="190"/>
      <c r="C96" s="145"/>
      <c r="D96" s="145"/>
      <c r="E96" s="145"/>
      <c r="F96" s="145"/>
      <c r="G96" s="145"/>
      <c r="H96" s="145"/>
      <c r="I96" s="145"/>
      <c r="J96" s="145"/>
      <c r="K96" s="145"/>
      <c r="L96" s="145"/>
      <c r="M96" s="145"/>
      <c r="N96" s="145"/>
      <c r="O96" s="145"/>
      <c r="P96" s="145"/>
      <c r="Q96" s="145"/>
      <c r="R96" s="145"/>
      <c r="S96" s="145"/>
      <c r="T96" s="145"/>
      <c r="U96" s="145"/>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c r="AS96" s="145"/>
      <c r="AT96" s="145"/>
      <c r="AU96" s="145"/>
      <c r="AV96" s="145"/>
      <c r="AW96" s="145"/>
      <c r="AX96" s="145"/>
      <c r="AY96" s="145"/>
      <c r="AZ96" s="145"/>
      <c r="BA96" s="145"/>
      <c r="BB96" s="145"/>
      <c r="BC96" s="145"/>
      <c r="BD96" s="145"/>
      <c r="BE96" s="143"/>
      <c r="BG96" t="s">
        <v>1376</v>
      </c>
      <c r="BH96" s="204" t="s">
        <v>1370</v>
      </c>
      <c r="BI96" s="186">
        <f>'New Revised'!C97</f>
        <v>33.646617335016813</v>
      </c>
      <c r="BJ96" s="186">
        <f>'New Revised'!D97</f>
        <v>34.510213455753814</v>
      </c>
      <c r="BK96" s="186">
        <f>'New Revised'!E97</f>
        <v>34.868959014862448</v>
      </c>
      <c r="BL96" s="186">
        <f>'New Revised'!F97</f>
        <v>38.543031535115041</v>
      </c>
    </row>
    <row r="97" spans="2:64" x14ac:dyDescent="0.25">
      <c r="B97" s="190"/>
      <c r="C97" s="145"/>
      <c r="D97" s="145"/>
      <c r="E97" s="145"/>
      <c r="F97" s="145"/>
      <c r="G97" s="145"/>
      <c r="H97" s="145"/>
      <c r="I97" s="145"/>
      <c r="J97" s="145"/>
      <c r="K97" s="145"/>
      <c r="L97" s="145"/>
      <c r="M97" s="145"/>
      <c r="N97" s="145"/>
      <c r="O97" s="145"/>
      <c r="P97" s="145"/>
      <c r="Q97" s="145"/>
      <c r="R97" s="145"/>
      <c r="S97" s="145"/>
      <c r="T97" s="145"/>
      <c r="U97" s="145"/>
      <c r="V97" s="145"/>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c r="AS97" s="145"/>
      <c r="AT97" s="145"/>
      <c r="AU97" s="145"/>
      <c r="AV97" s="145"/>
      <c r="AW97" s="145"/>
      <c r="AX97" s="145"/>
      <c r="AY97" s="145"/>
      <c r="AZ97" s="145"/>
      <c r="BA97" s="145"/>
      <c r="BB97" s="145"/>
      <c r="BC97" s="145"/>
      <c r="BD97" s="145"/>
      <c r="BE97" s="143"/>
      <c r="BG97" t="s">
        <v>1376</v>
      </c>
      <c r="BH97" s="203" t="s">
        <v>1371</v>
      </c>
      <c r="BI97" s="186">
        <f>'New Revised'!C98</f>
        <v>6.3891263565587995</v>
      </c>
      <c r="BJ97" s="186">
        <f>'New Revised'!D98</f>
        <v>13.03057511614848</v>
      </c>
      <c r="BK97" s="186">
        <f>'New Revised'!E98</f>
        <v>13.202463592860092</v>
      </c>
      <c r="BL97" s="186">
        <f>'New Revised'!F98</f>
        <v>19.453533143145535</v>
      </c>
    </row>
    <row r="98" spans="2:64" ht="16.5" x14ac:dyDescent="0.25">
      <c r="B98" s="190"/>
      <c r="C98" s="145"/>
      <c r="D98" s="145"/>
      <c r="E98" s="145"/>
      <c r="F98" s="145"/>
      <c r="G98" s="145"/>
      <c r="H98" s="145"/>
      <c r="I98" s="145"/>
      <c r="J98" s="145"/>
      <c r="K98" s="145"/>
      <c r="L98" s="145"/>
      <c r="M98" s="145"/>
      <c r="N98" s="145"/>
      <c r="O98" s="145"/>
      <c r="P98" s="145"/>
      <c r="Q98" s="145"/>
      <c r="R98" s="145"/>
      <c r="S98" s="145"/>
      <c r="T98" s="145"/>
      <c r="U98" s="145"/>
      <c r="V98" s="145"/>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c r="AS98" s="145"/>
      <c r="AT98" s="145"/>
      <c r="AU98" s="145"/>
      <c r="AV98" s="145"/>
      <c r="AW98" s="145"/>
      <c r="AX98" s="145"/>
      <c r="AY98" s="145"/>
      <c r="AZ98" s="145"/>
      <c r="BA98" s="145"/>
      <c r="BB98" s="145"/>
      <c r="BC98" s="145"/>
      <c r="BD98" s="145"/>
      <c r="BE98" s="143"/>
      <c r="BG98" t="s">
        <v>1376</v>
      </c>
      <c r="BH98" s="205" t="s">
        <v>1386</v>
      </c>
      <c r="BI98" s="186">
        <f>'New Revised'!C99</f>
        <v>88.542759948705026</v>
      </c>
      <c r="BJ98" s="186">
        <f>'New Revised'!D99</f>
        <v>59.903565284121463</v>
      </c>
      <c r="BK98" s="186">
        <f>'New Revised'!E99</f>
        <v>60.482423357067503</v>
      </c>
      <c r="BL98" s="186">
        <f>'New Revised'!F99</f>
        <v>49.444487316585487</v>
      </c>
    </row>
    <row r="99" spans="2:64" x14ac:dyDescent="0.25">
      <c r="B99" s="190"/>
      <c r="C99" s="145"/>
      <c r="D99" s="145"/>
      <c r="E99" s="145"/>
      <c r="F99" s="145"/>
      <c r="G99" s="145"/>
      <c r="H99" s="145"/>
      <c r="I99" s="145"/>
      <c r="J99" s="145"/>
      <c r="K99" s="145"/>
      <c r="L99" s="145"/>
      <c r="M99" s="145"/>
      <c r="N99" s="145"/>
      <c r="O99" s="145"/>
      <c r="P99" s="145"/>
      <c r="Q99" s="145"/>
      <c r="R99" s="145"/>
      <c r="S99" s="145"/>
      <c r="T99" s="145"/>
      <c r="U99" s="145"/>
      <c r="V99" s="145"/>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c r="AS99" s="145"/>
      <c r="AT99" s="145"/>
      <c r="AU99" s="145"/>
      <c r="AV99" s="145"/>
      <c r="AW99" s="145"/>
      <c r="AX99" s="145"/>
      <c r="AY99" s="145"/>
      <c r="AZ99" s="145"/>
      <c r="BA99" s="145"/>
      <c r="BB99" s="145"/>
      <c r="BC99" s="145"/>
      <c r="BD99" s="145"/>
      <c r="BE99" s="143"/>
      <c r="BG99" t="s">
        <v>1382</v>
      </c>
      <c r="BH99" s="202" t="s">
        <v>242</v>
      </c>
      <c r="BI99" s="186">
        <f>'New Revised'!C100</f>
        <v>1658.5737248831704</v>
      </c>
      <c r="BJ99" s="186">
        <f>'New Revised'!D100</f>
        <v>1705.4931010866985</v>
      </c>
      <c r="BK99" s="186">
        <f>'New Revised'!E100</f>
        <v>1722.8246621513738</v>
      </c>
      <c r="BL99" s="186">
        <f>'New Revised'!F100</f>
        <v>1631.7950697531858</v>
      </c>
    </row>
    <row r="100" spans="2:64" x14ac:dyDescent="0.25">
      <c r="B100" s="190"/>
      <c r="C100" s="145"/>
      <c r="D100" s="145"/>
      <c r="E100" s="145"/>
      <c r="F100" s="145"/>
      <c r="G100" s="145"/>
      <c r="H100" s="145"/>
      <c r="I100" s="145"/>
      <c r="J100" s="145"/>
      <c r="K100" s="145"/>
      <c r="L100" s="145"/>
      <c r="M100" s="145"/>
      <c r="N100" s="145"/>
      <c r="O100" s="145"/>
      <c r="P100" s="145"/>
      <c r="Q100" s="145"/>
      <c r="R100" s="145"/>
      <c r="S100" s="145"/>
      <c r="T100" s="145"/>
      <c r="U100" s="145"/>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AZ100" s="145"/>
      <c r="BA100" s="145"/>
      <c r="BB100" s="145"/>
      <c r="BC100" s="145"/>
      <c r="BD100" s="145"/>
      <c r="BE100" s="143"/>
      <c r="BG100" t="s">
        <v>1382</v>
      </c>
      <c r="BH100" s="203" t="s">
        <v>1366</v>
      </c>
      <c r="BI100" s="186">
        <f>'New Revised'!C101</f>
        <v>8.7260165658938887E-3</v>
      </c>
      <c r="BJ100" s="186">
        <f>'New Revised'!D101</f>
        <v>3.4710885362408433E-2</v>
      </c>
      <c r="BK100" s="186">
        <f>'New Revised'!E101</f>
        <v>3.4935142823477504E-2</v>
      </c>
      <c r="BL100" s="186">
        <f>'New Revised'!F101</f>
        <v>6.6601085171772087E-3</v>
      </c>
    </row>
    <row r="101" spans="2:64" x14ac:dyDescent="0.25">
      <c r="B101" s="190"/>
      <c r="C101" s="145"/>
      <c r="D101" s="145"/>
      <c r="E101" s="145"/>
      <c r="F101" s="145"/>
      <c r="G101" s="145"/>
      <c r="H101" s="145"/>
      <c r="I101" s="145"/>
      <c r="J101" s="145"/>
      <c r="K101" s="145"/>
      <c r="L101" s="145"/>
      <c r="M101" s="145"/>
      <c r="N101" s="145"/>
      <c r="O101" s="145"/>
      <c r="P101" s="145"/>
      <c r="Q101" s="145"/>
      <c r="R101" s="145"/>
      <c r="S101" s="145"/>
      <c r="T101" s="145"/>
      <c r="U101" s="145"/>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AZ101" s="145"/>
      <c r="BA101" s="145"/>
      <c r="BB101" s="145"/>
      <c r="BC101" s="145"/>
      <c r="BD101" s="145"/>
      <c r="BE101" s="143"/>
      <c r="BG101" t="s">
        <v>1382</v>
      </c>
      <c r="BH101" s="203" t="s">
        <v>1367</v>
      </c>
      <c r="BI101" s="186">
        <f>'New Revised'!C102</f>
        <v>1200.5702072718843</v>
      </c>
      <c r="BJ101" s="186">
        <f>'New Revised'!D102</f>
        <v>1106.696591698402</v>
      </c>
      <c r="BK101" s="186">
        <f>'New Revised'!E102</f>
        <v>1118.8139961772431</v>
      </c>
      <c r="BL101" s="186">
        <f>'New Revised'!F102</f>
        <v>929.25717404575232</v>
      </c>
    </row>
    <row r="102" spans="2:64" x14ac:dyDescent="0.25">
      <c r="B102" s="190"/>
      <c r="C102" s="145"/>
      <c r="D102" s="145"/>
      <c r="E102" s="145"/>
      <c r="F102" s="145"/>
      <c r="G102" s="145"/>
      <c r="H102" s="145"/>
      <c r="I102" s="145"/>
      <c r="J102" s="145"/>
      <c r="K102" s="145"/>
      <c r="L102" s="145"/>
      <c r="M102" s="145"/>
      <c r="N102" s="145"/>
      <c r="O102" s="145"/>
      <c r="P102" s="145"/>
      <c r="Q102" s="145"/>
      <c r="R102" s="145"/>
      <c r="S102" s="145"/>
      <c r="T102" s="145"/>
      <c r="U102" s="145"/>
      <c r="V102" s="145"/>
      <c r="W102" s="145"/>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AZ102" s="145"/>
      <c r="BA102" s="145"/>
      <c r="BB102" s="145"/>
      <c r="BC102" s="145"/>
      <c r="BD102" s="145"/>
      <c r="BE102" s="143"/>
      <c r="BG102" t="s">
        <v>1382</v>
      </c>
      <c r="BH102" s="203" t="s">
        <v>1368</v>
      </c>
      <c r="BI102" s="186">
        <f>'New Revised'!C103</f>
        <v>337.21227037077045</v>
      </c>
      <c r="BJ102" s="186">
        <f>'New Revised'!D103</f>
        <v>369.21231561484757</v>
      </c>
      <c r="BK102" s="186">
        <f>'New Revised'!E103</f>
        <v>372.25535537053929</v>
      </c>
      <c r="BL102" s="186">
        <f>'New Revised'!F103</f>
        <v>331.94547691334412</v>
      </c>
    </row>
    <row r="103" spans="2:64" x14ac:dyDescent="0.25">
      <c r="B103" s="190"/>
      <c r="C103" s="145"/>
      <c r="D103" s="145"/>
      <c r="E103" s="145"/>
      <c r="F103" s="145"/>
      <c r="G103" s="145"/>
      <c r="H103" s="145"/>
      <c r="I103" s="145"/>
      <c r="J103" s="145"/>
      <c r="K103" s="145"/>
      <c r="L103" s="145"/>
      <c r="M103" s="145"/>
      <c r="N103" s="145"/>
      <c r="O103" s="145"/>
      <c r="P103" s="145"/>
      <c r="Q103" s="145"/>
      <c r="R103" s="145"/>
      <c r="S103" s="145"/>
      <c r="T103" s="145"/>
      <c r="U103" s="145"/>
      <c r="V103" s="145"/>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AZ103" s="145"/>
      <c r="BA103" s="145"/>
      <c r="BB103" s="145"/>
      <c r="BC103" s="145"/>
      <c r="BD103" s="145"/>
      <c r="BE103" s="143"/>
      <c r="BG103" t="s">
        <v>1382</v>
      </c>
      <c r="BH103" s="203" t="s">
        <v>1369</v>
      </c>
      <c r="BI103" s="186">
        <f>'New Revised'!C104</f>
        <v>66.510602686119668</v>
      </c>
      <c r="BJ103" s="186">
        <f>'New Revised'!D104</f>
        <v>163.6400506619766</v>
      </c>
      <c r="BK103" s="186">
        <f>'New Revised'!E104</f>
        <v>165.11758029768211</v>
      </c>
      <c r="BL103" s="186">
        <f>'New Revised'!F104</f>
        <v>286.42727515622306</v>
      </c>
    </row>
    <row r="104" spans="2:64" x14ac:dyDescent="0.25">
      <c r="B104" s="190"/>
      <c r="C104" s="145"/>
      <c r="D104" s="145"/>
      <c r="E104" s="145"/>
      <c r="F104" s="145"/>
      <c r="G104" s="145"/>
      <c r="H104" s="145"/>
      <c r="I104" s="145"/>
      <c r="J104" s="145"/>
      <c r="K104" s="145"/>
      <c r="L104" s="145"/>
      <c r="M104" s="145"/>
      <c r="N104" s="145"/>
      <c r="O104" s="145"/>
      <c r="P104" s="145"/>
      <c r="Q104" s="145"/>
      <c r="R104" s="145"/>
      <c r="S104" s="145"/>
      <c r="T104" s="145"/>
      <c r="U104" s="145"/>
      <c r="V104" s="145"/>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c r="AS104" s="145"/>
      <c r="AT104" s="145"/>
      <c r="AU104" s="145"/>
      <c r="AV104" s="145"/>
      <c r="AW104" s="145"/>
      <c r="AX104" s="145"/>
      <c r="AY104" s="145"/>
      <c r="AZ104" s="145"/>
      <c r="BA104" s="145"/>
      <c r="BB104" s="145"/>
      <c r="BC104" s="145"/>
      <c r="BD104" s="145"/>
      <c r="BE104" s="143"/>
      <c r="BG104" t="s">
        <v>1382</v>
      </c>
      <c r="BH104" s="204" t="s">
        <v>1370</v>
      </c>
      <c r="BI104" s="186">
        <f>'New Revised'!C105</f>
        <v>41.128654798474493</v>
      </c>
      <c r="BJ104" s="186">
        <f>'New Revised'!D105</f>
        <v>44.680837357091107</v>
      </c>
      <c r="BK104" s="186">
        <f>'New Revised'!E105</f>
        <v>45.106025559051375</v>
      </c>
      <c r="BL104" s="186">
        <f>'New Revised'!F105</f>
        <v>51.503329124137757</v>
      </c>
    </row>
    <row r="105" spans="2:64" x14ac:dyDescent="0.25">
      <c r="B105" s="190"/>
      <c r="C105" s="145"/>
      <c r="D105" s="145"/>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V105" s="145"/>
      <c r="AW105" s="145"/>
      <c r="AX105" s="145"/>
      <c r="AY105" s="145"/>
      <c r="AZ105" s="145"/>
      <c r="BA105" s="145"/>
      <c r="BB105" s="145"/>
      <c r="BC105" s="145"/>
      <c r="BD105" s="145"/>
      <c r="BE105" s="143"/>
      <c r="BG105" t="s">
        <v>1382</v>
      </c>
      <c r="BH105" s="203" t="s">
        <v>1371</v>
      </c>
      <c r="BI105" s="186">
        <f>'New Revised'!C106</f>
        <v>13.143263739355511</v>
      </c>
      <c r="BJ105" s="186">
        <f>'New Revised'!D106</f>
        <v>21.228594869018981</v>
      </c>
      <c r="BK105" s="186">
        <f>'New Revised'!E106</f>
        <v>21.496769604034409</v>
      </c>
      <c r="BL105" s="186">
        <f>'New Revised'!F106</f>
        <v>32.655154405211356</v>
      </c>
    </row>
    <row r="106" spans="2:64" ht="16.5" x14ac:dyDescent="0.25">
      <c r="B106" s="190"/>
      <c r="C106" s="145"/>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U106" s="145"/>
      <c r="AV106" s="145"/>
      <c r="AW106" s="145"/>
      <c r="AX106" s="145"/>
      <c r="AY106" s="145"/>
      <c r="AZ106" s="145"/>
      <c r="BA106" s="145"/>
      <c r="BB106" s="145"/>
      <c r="BC106" s="145"/>
      <c r="BD106" s="145"/>
      <c r="BE106" s="143"/>
      <c r="BG106" t="s">
        <v>1382</v>
      </c>
      <c r="BH106" s="205" t="s">
        <v>1386</v>
      </c>
      <c r="BI106" s="186">
        <f>'New Revised'!C107</f>
        <v>129.5548275730612</v>
      </c>
      <c r="BJ106" s="186">
        <f>'New Revised'!D107</f>
        <v>92.09180803444427</v>
      </c>
      <c r="BK106" s="186">
        <f>'New Revised'!E107</f>
        <v>92.960754308447605</v>
      </c>
      <c r="BL106" s="186">
        <f>'New Revised'!F107</f>
        <v>74.495094301252649</v>
      </c>
    </row>
    <row r="107" spans="2:64" x14ac:dyDescent="0.25">
      <c r="B107" s="190"/>
      <c r="C107" s="145"/>
      <c r="D107" s="145"/>
      <c r="E107" s="145"/>
      <c r="F107" s="145"/>
      <c r="G107" s="145"/>
      <c r="H107" s="145"/>
      <c r="I107" s="145"/>
      <c r="J107" s="145"/>
      <c r="K107" s="145"/>
      <c r="L107" s="145"/>
      <c r="M107" s="145"/>
      <c r="N107" s="145"/>
      <c r="O107" s="145"/>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c r="AU107" s="145"/>
      <c r="AV107" s="145"/>
      <c r="AW107" s="145"/>
      <c r="AX107" s="145"/>
      <c r="AY107" s="145"/>
      <c r="AZ107" s="145"/>
      <c r="BA107" s="145"/>
      <c r="BB107" s="145"/>
      <c r="BC107" s="145"/>
      <c r="BD107" s="145"/>
      <c r="BE107" s="143"/>
      <c r="BG107" t="s">
        <v>1381</v>
      </c>
      <c r="BH107" s="202" t="s">
        <v>242</v>
      </c>
      <c r="BI107" s="186">
        <f>'New Revised'!C108</f>
        <v>2275.9259966084028</v>
      </c>
      <c r="BJ107" s="186">
        <f>'New Revised'!D108</f>
        <v>2396.7354470782334</v>
      </c>
      <c r="BK107" s="186">
        <f>'New Revised'!E108</f>
        <v>2420.9849343483575</v>
      </c>
      <c r="BL107" s="186">
        <f>'New Revised'!F108</f>
        <v>2251.6741839385345</v>
      </c>
    </row>
    <row r="108" spans="2:64" x14ac:dyDescent="0.25">
      <c r="B108" s="190"/>
      <c r="C108" s="145"/>
      <c r="D108" s="145"/>
      <c r="E108" s="145"/>
      <c r="F108" s="145"/>
      <c r="G108" s="145"/>
      <c r="H108" s="145"/>
      <c r="I108" s="145"/>
      <c r="J108" s="145"/>
      <c r="K108" s="145"/>
      <c r="L108" s="145"/>
      <c r="M108" s="145"/>
      <c r="N108" s="145"/>
      <c r="O108" s="145"/>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U108" s="145"/>
      <c r="AV108" s="145"/>
      <c r="AW108" s="145"/>
      <c r="AX108" s="145"/>
      <c r="AY108" s="145"/>
      <c r="AZ108" s="145"/>
      <c r="BA108" s="145"/>
      <c r="BB108" s="145"/>
      <c r="BC108" s="145"/>
      <c r="BD108" s="145"/>
      <c r="BE108" s="143"/>
      <c r="BG108" t="s">
        <v>1381</v>
      </c>
      <c r="BH108" s="203" t="s">
        <v>1366</v>
      </c>
      <c r="BI108" s="186">
        <f>'New Revised'!C109</f>
        <v>8.2408586424356819E-2</v>
      </c>
      <c r="BJ108" s="186">
        <f>'New Revised'!D109</f>
        <v>6.2074401336679998E-2</v>
      </c>
      <c r="BK108" s="186">
        <f>'New Revised'!E109</f>
        <v>6.256304385092E-2</v>
      </c>
      <c r="BL108" s="186">
        <f>'New Revised'!F109</f>
        <v>5.8826865791999999E-2</v>
      </c>
    </row>
    <row r="109" spans="2:64" x14ac:dyDescent="0.25">
      <c r="B109" s="190"/>
      <c r="C109" s="145"/>
      <c r="D109" s="145"/>
      <c r="E109" s="145"/>
      <c r="F109" s="145"/>
      <c r="G109" s="145"/>
      <c r="H109" s="145"/>
      <c r="I109" s="145"/>
      <c r="J109" s="145"/>
      <c r="K109" s="145"/>
      <c r="L109" s="145"/>
      <c r="M109" s="145"/>
      <c r="N109" s="145"/>
      <c r="O109" s="145"/>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c r="AS109" s="145"/>
      <c r="AT109" s="145"/>
      <c r="AU109" s="145"/>
      <c r="AV109" s="145"/>
      <c r="AW109" s="145"/>
      <c r="AX109" s="145"/>
      <c r="AY109" s="145"/>
      <c r="AZ109" s="145"/>
      <c r="BA109" s="145"/>
      <c r="BB109" s="145"/>
      <c r="BC109" s="145"/>
      <c r="BD109" s="145"/>
      <c r="BE109" s="143"/>
      <c r="BG109" t="s">
        <v>1381</v>
      </c>
      <c r="BH109" s="203" t="s">
        <v>1367</v>
      </c>
      <c r="BI109" s="186">
        <f>'New Revised'!C110</f>
        <v>1672.8787684918548</v>
      </c>
      <c r="BJ109" s="186">
        <f>'New Revised'!D110</f>
        <v>1684.605102211312</v>
      </c>
      <c r="BK109" s="186">
        <f>'New Revised'!E110</f>
        <v>1702.4470004251148</v>
      </c>
      <c r="BL109" s="186">
        <f>'New Revised'!F110</f>
        <v>1593.0770690273282</v>
      </c>
    </row>
    <row r="110" spans="2:64" x14ac:dyDescent="0.25">
      <c r="B110" s="190"/>
      <c r="C110" s="145"/>
      <c r="D110" s="145"/>
      <c r="E110" s="145"/>
      <c r="F110" s="145"/>
      <c r="G110" s="145"/>
      <c r="H110" s="145"/>
      <c r="I110" s="145"/>
      <c r="J110" s="145"/>
      <c r="K110" s="145"/>
      <c r="L110" s="145"/>
      <c r="M110" s="145"/>
      <c r="N110" s="145"/>
      <c r="O110" s="145"/>
      <c r="P110" s="145"/>
      <c r="Q110" s="145"/>
      <c r="R110" s="145"/>
      <c r="S110" s="145"/>
      <c r="T110" s="145"/>
      <c r="U110" s="145"/>
      <c r="V110" s="145"/>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c r="AS110" s="145"/>
      <c r="AT110" s="145"/>
      <c r="AU110" s="145"/>
      <c r="AV110" s="145"/>
      <c r="AW110" s="145"/>
      <c r="AX110" s="145"/>
      <c r="AY110" s="145"/>
      <c r="AZ110" s="145"/>
      <c r="BA110" s="145"/>
      <c r="BB110" s="145"/>
      <c r="BC110" s="145"/>
      <c r="BD110" s="145"/>
      <c r="BE110" s="143"/>
      <c r="BG110" t="s">
        <v>1381</v>
      </c>
      <c r="BH110" s="203" t="s">
        <v>1368</v>
      </c>
      <c r="BI110" s="186">
        <f>'New Revised'!C111</f>
        <v>362.32826339683919</v>
      </c>
      <c r="BJ110" s="186">
        <f>'New Revised'!D111</f>
        <v>394.05604008312997</v>
      </c>
      <c r="BK110" s="186">
        <f>'New Revised'!E111</f>
        <v>397.34027610033633</v>
      </c>
      <c r="BL110" s="186">
        <f>'New Revised'!F111</f>
        <v>353.94072334542199</v>
      </c>
    </row>
    <row r="111" spans="2:64" x14ac:dyDescent="0.25">
      <c r="B111" s="190"/>
      <c r="C111" s="145"/>
      <c r="D111" s="145"/>
      <c r="E111" s="145"/>
      <c r="F111" s="145"/>
      <c r="G111" s="145"/>
      <c r="H111" s="145"/>
      <c r="I111" s="145"/>
      <c r="J111" s="145"/>
      <c r="K111" s="145"/>
      <c r="L111" s="145"/>
      <c r="M111" s="145"/>
      <c r="N111" s="145"/>
      <c r="O111" s="145"/>
      <c r="P111" s="145"/>
      <c r="Q111" s="145"/>
      <c r="R111" s="145"/>
      <c r="S111" s="145"/>
      <c r="T111" s="145"/>
      <c r="U111" s="145"/>
      <c r="V111" s="145"/>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c r="AS111" s="145"/>
      <c r="AT111" s="145"/>
      <c r="AU111" s="145"/>
      <c r="AV111" s="145"/>
      <c r="AW111" s="145"/>
      <c r="AX111" s="145"/>
      <c r="AY111" s="145"/>
      <c r="AZ111" s="145"/>
      <c r="BA111" s="145"/>
      <c r="BB111" s="145"/>
      <c r="BC111" s="145"/>
      <c r="BD111" s="145"/>
      <c r="BE111" s="143"/>
      <c r="BG111" t="s">
        <v>1381</v>
      </c>
      <c r="BH111" s="203" t="s">
        <v>1369</v>
      </c>
      <c r="BI111" s="186">
        <f>'New Revised'!C112</f>
        <v>162.89970028721544</v>
      </c>
      <c r="BJ111" s="186">
        <f>'New Revised'!D112</f>
        <v>228.9113137231611</v>
      </c>
      <c r="BK111" s="186">
        <f>'New Revised'!E112</f>
        <v>231.10367932715914</v>
      </c>
      <c r="BL111" s="186">
        <f>'New Revised'!F112</f>
        <v>214.371029073648</v>
      </c>
    </row>
    <row r="112" spans="2:64" x14ac:dyDescent="0.25">
      <c r="B112" s="190"/>
      <c r="C112" s="145"/>
      <c r="D112" s="145"/>
      <c r="E112" s="145"/>
      <c r="F112" s="145"/>
      <c r="G112" s="145"/>
      <c r="H112" s="145"/>
      <c r="I112" s="145"/>
      <c r="J112" s="145"/>
      <c r="K112" s="145"/>
      <c r="L112" s="145"/>
      <c r="M112" s="145"/>
      <c r="N112" s="145"/>
      <c r="O112" s="145"/>
      <c r="P112" s="145"/>
      <c r="Q112" s="145"/>
      <c r="R112" s="145"/>
      <c r="S112" s="145"/>
      <c r="T112" s="145"/>
      <c r="U112" s="145"/>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c r="AS112" s="145"/>
      <c r="AT112" s="145"/>
      <c r="AU112" s="145"/>
      <c r="AV112" s="145"/>
      <c r="AW112" s="145"/>
      <c r="AX112" s="145"/>
      <c r="AY112" s="145"/>
      <c r="AZ112" s="145"/>
      <c r="BA112" s="145"/>
      <c r="BB112" s="145"/>
      <c r="BC112" s="145"/>
      <c r="BD112" s="145"/>
      <c r="BE112" s="143"/>
      <c r="BG112" t="s">
        <v>1381</v>
      </c>
      <c r="BH112" s="204" t="s">
        <v>1370</v>
      </c>
      <c r="BI112" s="186">
        <f>'New Revised'!C113</f>
        <v>58.501378183147168</v>
      </c>
      <c r="BJ112" s="186">
        <f>'New Revised'!D113</f>
        <v>59.661791090124346</v>
      </c>
      <c r="BK112" s="186">
        <f>'New Revised'!E113</f>
        <v>60.235983601831144</v>
      </c>
      <c r="BL112" s="186">
        <f>'New Revised'!F113</f>
        <v>55.493461999672</v>
      </c>
    </row>
    <row r="113" spans="2:64" x14ac:dyDescent="0.25">
      <c r="B113" s="190"/>
      <c r="C113" s="145"/>
      <c r="D113" s="145"/>
      <c r="E113" s="145"/>
      <c r="F113" s="145"/>
      <c r="G113" s="145"/>
      <c r="H113" s="145"/>
      <c r="I113" s="145"/>
      <c r="J113" s="145"/>
      <c r="K113" s="145"/>
      <c r="L113" s="145"/>
      <c r="M113" s="145"/>
      <c r="N113" s="145"/>
      <c r="O113" s="145"/>
      <c r="P113" s="145"/>
      <c r="Q113" s="145"/>
      <c r="R113" s="145"/>
      <c r="S113" s="145"/>
      <c r="T113" s="145"/>
      <c r="U113" s="145"/>
      <c r="V113" s="145"/>
      <c r="W113" s="145"/>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c r="AS113" s="145"/>
      <c r="AT113" s="145"/>
      <c r="AU113" s="145"/>
      <c r="AV113" s="145"/>
      <c r="AW113" s="145"/>
      <c r="AX113" s="145"/>
      <c r="AY113" s="145"/>
      <c r="AZ113" s="145"/>
      <c r="BA113" s="145"/>
      <c r="BB113" s="145"/>
      <c r="BC113" s="145"/>
      <c r="BD113" s="145"/>
      <c r="BE113" s="143"/>
      <c r="BG113" t="s">
        <v>1381</v>
      </c>
      <c r="BH113" s="203" t="s">
        <v>1371</v>
      </c>
      <c r="BI113" s="186">
        <f>'New Revised'!C114</f>
        <v>19.235477662921976</v>
      </c>
      <c r="BJ113" s="186">
        <f>'New Revised'!D114</f>
        <v>29.439125569168844</v>
      </c>
      <c r="BK113" s="186">
        <f>'New Revised'!E114</f>
        <v>29.795431850064542</v>
      </c>
      <c r="BL113" s="186">
        <f>'New Revised'!F114</f>
        <v>34.733073626672002</v>
      </c>
    </row>
    <row r="114" spans="2:64" ht="16.5" x14ac:dyDescent="0.25">
      <c r="B114" s="190"/>
      <c r="C114" s="145"/>
      <c r="D114" s="145"/>
      <c r="E114" s="145"/>
      <c r="F114" s="145"/>
      <c r="G114" s="145"/>
      <c r="H114" s="145"/>
      <c r="I114" s="145"/>
      <c r="J114" s="145"/>
      <c r="K114" s="145"/>
      <c r="L114" s="145"/>
      <c r="M114" s="145"/>
      <c r="N114" s="145"/>
      <c r="O114" s="145"/>
      <c r="P114" s="145"/>
      <c r="Q114" s="145"/>
      <c r="R114" s="145"/>
      <c r="S114" s="145"/>
      <c r="T114" s="145"/>
      <c r="U114" s="145"/>
      <c r="V114" s="145"/>
      <c r="W114" s="145"/>
      <c r="X114" s="145"/>
      <c r="Y114" s="145"/>
      <c r="Z114" s="145"/>
      <c r="AA114" s="145"/>
      <c r="AB114" s="145"/>
      <c r="AC114" s="145"/>
      <c r="AD114" s="145"/>
      <c r="AE114" s="145"/>
      <c r="AF114" s="145"/>
      <c r="AG114" s="145"/>
      <c r="AH114" s="145"/>
      <c r="AI114" s="145"/>
      <c r="AJ114" s="145"/>
      <c r="AK114" s="145"/>
      <c r="AL114" s="145"/>
      <c r="AM114" s="145"/>
      <c r="AN114" s="145"/>
      <c r="AO114" s="145"/>
      <c r="AP114" s="145"/>
      <c r="AQ114" s="145"/>
      <c r="AR114" s="145"/>
      <c r="AS114" s="145"/>
      <c r="AT114" s="145"/>
      <c r="AU114" s="145"/>
      <c r="AV114" s="145"/>
      <c r="AW114" s="145"/>
      <c r="AX114" s="145"/>
      <c r="AY114" s="145"/>
      <c r="AZ114" s="145"/>
      <c r="BA114" s="145"/>
      <c r="BB114" s="145"/>
      <c r="BC114" s="145"/>
      <c r="BD114" s="145"/>
      <c r="BE114" s="143"/>
      <c r="BG114" t="s">
        <v>1381</v>
      </c>
      <c r="BH114" s="205" t="s">
        <v>1386</v>
      </c>
      <c r="BI114" s="186">
        <f>'New Revised'!C115</f>
        <v>166.27542921962205</v>
      </c>
      <c r="BJ114" s="186">
        <f>'New Revised'!D115</f>
        <v>129.00456342244678</v>
      </c>
      <c r="BK114" s="186">
        <f>'New Revised'!E115</f>
        <v>130.23305794659603</v>
      </c>
      <c r="BL114" s="186">
        <f>'New Revised'!F115</f>
        <v>122.12641172374799</v>
      </c>
    </row>
    <row r="115" spans="2:64" x14ac:dyDescent="0.25">
      <c r="B115" s="190"/>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3"/>
      <c r="BG115" t="s">
        <v>1379</v>
      </c>
      <c r="BH115" s="202" t="s">
        <v>242</v>
      </c>
      <c r="BI115" s="186">
        <f>'New Revised'!C116</f>
        <v>2684.0456461606623</v>
      </c>
      <c r="BJ115" s="186">
        <f>'New Revised'!D116</f>
        <v>2811.19788222328</v>
      </c>
      <c r="BK115" s="186">
        <f>'New Revised'!E116</f>
        <v>2839.6124381791892</v>
      </c>
      <c r="BL115" s="186">
        <f>'New Revised'!F116</f>
        <v>2644.7952122247993</v>
      </c>
    </row>
    <row r="116" spans="2:64" x14ac:dyDescent="0.25">
      <c r="B116" s="190"/>
      <c r="C116" s="145"/>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143"/>
      <c r="BG116" t="s">
        <v>1379</v>
      </c>
      <c r="BH116" s="203" t="s">
        <v>1366</v>
      </c>
      <c r="BI116" s="186">
        <f>'New Revised'!C117</f>
        <v>8.4597401257156993E-2</v>
      </c>
      <c r="BJ116" s="186">
        <f>'New Revised'!D117</f>
        <v>7.0744184484000008E-2</v>
      </c>
      <c r="BK116" s="186">
        <f>'New Revised'!E117</f>
        <v>7.1286007935000006E-2</v>
      </c>
      <c r="BL116" s="186">
        <f>'New Revised'!F117</f>
        <v>6.115677189999999E-2</v>
      </c>
    </row>
    <row r="117" spans="2:64" x14ac:dyDescent="0.25">
      <c r="B117" s="190"/>
      <c r="C117" s="145"/>
      <c r="D117" s="145"/>
      <c r="E117" s="145"/>
      <c r="F117" s="145"/>
      <c r="G117" s="145"/>
      <c r="H117" s="145"/>
      <c r="I117" s="145"/>
      <c r="J117" s="145"/>
      <c r="K117" s="145"/>
      <c r="L117" s="145"/>
      <c r="M117" s="145"/>
      <c r="N117" s="145"/>
      <c r="O117" s="145"/>
      <c r="P117" s="145"/>
      <c r="Q117" s="145"/>
      <c r="R117" s="145"/>
      <c r="S117" s="145"/>
      <c r="T117" s="145"/>
      <c r="U117" s="145"/>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c r="AS117" s="145"/>
      <c r="AT117" s="145"/>
      <c r="AU117" s="145"/>
      <c r="AV117" s="145"/>
      <c r="AW117" s="145"/>
      <c r="AX117" s="145"/>
      <c r="AY117" s="145"/>
      <c r="AZ117" s="145"/>
      <c r="BA117" s="145"/>
      <c r="BB117" s="145"/>
      <c r="BC117" s="145"/>
      <c r="BD117" s="145"/>
      <c r="BE117" s="143"/>
      <c r="BG117" t="s">
        <v>1379</v>
      </c>
      <c r="BH117" s="203" t="s">
        <v>1367</v>
      </c>
      <c r="BI117" s="186">
        <f>'New Revised'!C118</f>
        <v>2019.0423002995744</v>
      </c>
      <c r="BJ117" s="186">
        <f>'New Revised'!D118</f>
        <v>2007.183449552668</v>
      </c>
      <c r="BK117" s="186">
        <f>'New Revised'!E118</f>
        <v>2028.0558825584151</v>
      </c>
      <c r="BL117" s="186">
        <f>'New Revised'!F118</f>
        <v>1865.8700055491997</v>
      </c>
    </row>
    <row r="118" spans="2:64" x14ac:dyDescent="0.25">
      <c r="B118" s="190"/>
      <c r="C118" s="145"/>
      <c r="D118" s="145"/>
      <c r="E118" s="145"/>
      <c r="F118" s="145"/>
      <c r="G118" s="145"/>
      <c r="H118" s="145"/>
      <c r="I118" s="145"/>
      <c r="J118" s="145"/>
      <c r="K118" s="145"/>
      <c r="L118" s="145"/>
      <c r="M118" s="145"/>
      <c r="N118" s="145"/>
      <c r="O118" s="145"/>
      <c r="P118" s="145"/>
      <c r="Q118" s="145"/>
      <c r="R118" s="145"/>
      <c r="S118" s="145"/>
      <c r="T118" s="145"/>
      <c r="U118" s="145"/>
      <c r="V118" s="145"/>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c r="AS118" s="145"/>
      <c r="AT118" s="145"/>
      <c r="AU118" s="145"/>
      <c r="AV118" s="145"/>
      <c r="AW118" s="145"/>
      <c r="AX118" s="145"/>
      <c r="AY118" s="145"/>
      <c r="AZ118" s="145"/>
      <c r="BA118" s="145"/>
      <c r="BB118" s="145"/>
      <c r="BC118" s="145"/>
      <c r="BD118" s="145"/>
      <c r="BE118" s="143"/>
      <c r="BG118" t="s">
        <v>1379</v>
      </c>
      <c r="BH118" s="203" t="s">
        <v>1368</v>
      </c>
      <c r="BI118" s="186">
        <f>'New Revised'!C119</f>
        <v>387.79116723406054</v>
      </c>
      <c r="BJ118" s="186">
        <f>'New Revised'!D119</f>
        <v>418.819537502537</v>
      </c>
      <c r="BK118" s="186">
        <f>'New Revised'!E119</f>
        <v>422.32537252885197</v>
      </c>
      <c r="BL118" s="186">
        <f>'New Revised'!F119</f>
        <v>368.57661001370002</v>
      </c>
    </row>
    <row r="119" spans="2:64" x14ac:dyDescent="0.25">
      <c r="B119" s="190"/>
      <c r="C119" s="145"/>
      <c r="D119" s="145"/>
      <c r="E119" s="145"/>
      <c r="F119" s="145"/>
      <c r="G119" s="145"/>
      <c r="H119" s="145"/>
      <c r="I119" s="145"/>
      <c r="J119" s="145"/>
      <c r="K119" s="145"/>
      <c r="L119" s="145"/>
      <c r="M119" s="145"/>
      <c r="N119" s="145"/>
      <c r="O119" s="145"/>
      <c r="P119" s="145"/>
      <c r="Q119" s="145"/>
      <c r="R119" s="145"/>
      <c r="S119" s="145"/>
      <c r="T119" s="145"/>
      <c r="U119" s="145"/>
      <c r="V119" s="145"/>
      <c r="W119" s="145"/>
      <c r="X119" s="145"/>
      <c r="Y119" s="145"/>
      <c r="Z119" s="145"/>
      <c r="AA119" s="145"/>
      <c r="AB119" s="145"/>
      <c r="AC119" s="145"/>
      <c r="AD119" s="145"/>
      <c r="AE119" s="145"/>
      <c r="AF119" s="145"/>
      <c r="AG119" s="145"/>
      <c r="AH119" s="145"/>
      <c r="AI119" s="145"/>
      <c r="AJ119" s="145"/>
      <c r="AK119" s="145"/>
      <c r="AL119" s="145"/>
      <c r="AM119" s="145"/>
      <c r="AN119" s="145"/>
      <c r="AO119" s="145"/>
      <c r="AP119" s="145"/>
      <c r="AQ119" s="145"/>
      <c r="AR119" s="145"/>
      <c r="AS119" s="145"/>
      <c r="AT119" s="145"/>
      <c r="AU119" s="145"/>
      <c r="AV119" s="145"/>
      <c r="AW119" s="145"/>
      <c r="AX119" s="145"/>
      <c r="AY119" s="145"/>
      <c r="AZ119" s="145"/>
      <c r="BA119" s="145"/>
      <c r="BB119" s="145"/>
      <c r="BC119" s="145"/>
      <c r="BD119" s="145"/>
      <c r="BE119" s="143"/>
      <c r="BG119" t="s">
        <v>1379</v>
      </c>
      <c r="BH119" s="203" t="s">
        <v>1369</v>
      </c>
      <c r="BI119" s="186">
        <f>'New Revised'!C120</f>
        <v>189.03520705153272</v>
      </c>
      <c r="BJ119" s="186">
        <f>'New Revised'!D120</f>
        <v>283.12700886123997</v>
      </c>
      <c r="BK119" s="186">
        <f>'New Revised'!E120</f>
        <v>286.08442596683</v>
      </c>
      <c r="BL119" s="186">
        <f>'New Revised'!F120</f>
        <v>302.62666329539996</v>
      </c>
    </row>
    <row r="120" spans="2:64" x14ac:dyDescent="0.25">
      <c r="B120" s="190"/>
      <c r="C120" s="145"/>
      <c r="D120" s="145"/>
      <c r="E120" s="145"/>
      <c r="F120" s="145"/>
      <c r="G120" s="145"/>
      <c r="H120" s="145"/>
      <c r="I120" s="145"/>
      <c r="J120" s="145"/>
      <c r="K120" s="145"/>
      <c r="L120" s="145"/>
      <c r="M120" s="145"/>
      <c r="N120" s="145"/>
      <c r="O120" s="145"/>
      <c r="P120" s="145"/>
      <c r="Q120" s="145"/>
      <c r="R120" s="145"/>
      <c r="S120" s="145"/>
      <c r="T120" s="145"/>
      <c r="U120" s="145"/>
      <c r="V120" s="145"/>
      <c r="W120" s="145"/>
      <c r="X120" s="145"/>
      <c r="Y120" s="145"/>
      <c r="Z120" s="145"/>
      <c r="AA120" s="145"/>
      <c r="AB120" s="145"/>
      <c r="AC120" s="145"/>
      <c r="AD120" s="145"/>
      <c r="AE120" s="145"/>
      <c r="AF120" s="145"/>
      <c r="AG120" s="145"/>
      <c r="AH120" s="145"/>
      <c r="AI120" s="145"/>
      <c r="AJ120" s="145"/>
      <c r="AK120" s="145"/>
      <c r="AL120" s="145"/>
      <c r="AM120" s="145"/>
      <c r="AN120" s="145"/>
      <c r="AO120" s="145"/>
      <c r="AP120" s="145"/>
      <c r="AQ120" s="145"/>
      <c r="AR120" s="145"/>
      <c r="AS120" s="145"/>
      <c r="AT120" s="145"/>
      <c r="AU120" s="145"/>
      <c r="AV120" s="145"/>
      <c r="AW120" s="145"/>
      <c r="AX120" s="145"/>
      <c r="AY120" s="145"/>
      <c r="AZ120" s="145"/>
      <c r="BA120" s="145"/>
      <c r="BB120" s="145"/>
      <c r="BC120" s="145"/>
      <c r="BD120" s="145"/>
      <c r="BE120" s="143"/>
      <c r="BG120" t="s">
        <v>1379</v>
      </c>
      <c r="BH120" s="204" t="s">
        <v>1370</v>
      </c>
      <c r="BI120" s="186">
        <f>'New Revised'!C121</f>
        <v>65.443414948925977</v>
      </c>
      <c r="BJ120" s="186">
        <f>'New Revised'!D121</f>
        <v>65.471365560646987</v>
      </c>
      <c r="BK120" s="186">
        <f>'New Revised'!E121</f>
        <v>66.100924410320005</v>
      </c>
      <c r="BL120" s="186">
        <f>'New Revised'!F121</f>
        <v>63.1475045464</v>
      </c>
    </row>
    <row r="121" spans="2:64" x14ac:dyDescent="0.25">
      <c r="B121" s="190"/>
      <c r="C121" s="145"/>
      <c r="D121" s="145"/>
      <c r="E121" s="145"/>
      <c r="F121" s="145"/>
      <c r="G121" s="145"/>
      <c r="H121" s="145"/>
      <c r="I121" s="145"/>
      <c r="J121" s="145"/>
      <c r="K121" s="145"/>
      <c r="L121" s="145"/>
      <c r="M121" s="145"/>
      <c r="N121" s="145"/>
      <c r="O121" s="145"/>
      <c r="P121" s="145"/>
      <c r="Q121" s="145"/>
      <c r="R121" s="145"/>
      <c r="S121" s="145"/>
      <c r="T121" s="145"/>
      <c r="U121" s="145"/>
      <c r="V121" s="145"/>
      <c r="W121" s="145"/>
      <c r="X121" s="145"/>
      <c r="Y121" s="145"/>
      <c r="Z121" s="145"/>
      <c r="AA121" s="145"/>
      <c r="AB121" s="145"/>
      <c r="AC121" s="145"/>
      <c r="AD121" s="145"/>
      <c r="AE121" s="145"/>
      <c r="AF121" s="145"/>
      <c r="AG121" s="145"/>
      <c r="AH121" s="145"/>
      <c r="AI121" s="145"/>
      <c r="AJ121" s="145"/>
      <c r="AK121" s="145"/>
      <c r="AL121" s="145"/>
      <c r="AM121" s="145"/>
      <c r="AN121" s="145"/>
      <c r="AO121" s="145"/>
      <c r="AP121" s="145"/>
      <c r="AQ121" s="145"/>
      <c r="AR121" s="145"/>
      <c r="AS121" s="145"/>
      <c r="AT121" s="145"/>
      <c r="AU121" s="145"/>
      <c r="AV121" s="145"/>
      <c r="AW121" s="145"/>
      <c r="AX121" s="145"/>
      <c r="AY121" s="145"/>
      <c r="AZ121" s="145"/>
      <c r="BA121" s="145"/>
      <c r="BB121" s="145"/>
      <c r="BC121" s="145"/>
      <c r="BD121" s="145"/>
      <c r="BE121" s="143"/>
      <c r="BG121" t="s">
        <v>1379</v>
      </c>
      <c r="BH121" s="203" t="s">
        <v>1371</v>
      </c>
      <c r="BI121" s="186">
        <f>'New Revised'!C122</f>
        <v>22.64895922531117</v>
      </c>
      <c r="BJ121" s="186">
        <f>'New Revised'!D122</f>
        <v>36.525776561703999</v>
      </c>
      <c r="BK121" s="186">
        <f>'New Revised'!E122</f>
        <v>36.974546706836989</v>
      </c>
      <c r="BL121" s="186">
        <f>'New Revised'!F122</f>
        <v>44.513272048200001</v>
      </c>
    </row>
    <row r="122" spans="2:64" ht="16.5" x14ac:dyDescent="0.25">
      <c r="B122" s="190"/>
      <c r="C122" s="145"/>
      <c r="D122" s="145"/>
      <c r="E122" s="145"/>
      <c r="F122" s="145"/>
      <c r="G122" s="145"/>
      <c r="H122" s="145"/>
      <c r="I122" s="145"/>
      <c r="J122" s="145"/>
      <c r="K122" s="145"/>
      <c r="L122" s="145"/>
      <c r="M122" s="145"/>
      <c r="N122" s="145"/>
      <c r="O122" s="145"/>
      <c r="P122" s="145"/>
      <c r="Q122" s="145"/>
      <c r="R122" s="145"/>
      <c r="S122" s="145"/>
      <c r="T122" s="145"/>
      <c r="U122" s="145"/>
      <c r="V122" s="145"/>
      <c r="W122" s="145"/>
      <c r="X122" s="145"/>
      <c r="Y122" s="145"/>
      <c r="Z122" s="145"/>
      <c r="AA122" s="145"/>
      <c r="AB122" s="145"/>
      <c r="AC122" s="145"/>
      <c r="AD122" s="145"/>
      <c r="AE122" s="145"/>
      <c r="AF122" s="145"/>
      <c r="AG122" s="145"/>
      <c r="AH122" s="145"/>
      <c r="AI122" s="145"/>
      <c r="AJ122" s="145"/>
      <c r="AK122" s="145"/>
      <c r="AL122" s="145"/>
      <c r="AM122" s="145"/>
      <c r="AN122" s="145"/>
      <c r="AO122" s="145"/>
      <c r="AP122" s="145"/>
      <c r="AQ122" s="145"/>
      <c r="AR122" s="145"/>
      <c r="AS122" s="145"/>
      <c r="AT122" s="145"/>
      <c r="AU122" s="145"/>
      <c r="AV122" s="145"/>
      <c r="AW122" s="145"/>
      <c r="AX122" s="145"/>
      <c r="AY122" s="145"/>
      <c r="AZ122" s="145"/>
      <c r="BA122" s="145"/>
      <c r="BB122" s="145"/>
      <c r="BC122" s="145"/>
      <c r="BD122" s="145"/>
      <c r="BE122" s="143"/>
      <c r="BG122" t="s">
        <v>1379</v>
      </c>
      <c r="BH122" s="205" t="s">
        <v>1386</v>
      </c>
      <c r="BI122" s="186">
        <f>'New Revised'!C123</f>
        <v>208.35269832144866</v>
      </c>
      <c r="BJ122" s="186">
        <f>'New Revised'!D123</f>
        <v>159.81648594846297</v>
      </c>
      <c r="BK122" s="186">
        <f>'New Revised'!E123</f>
        <v>161.31866102317397</v>
      </c>
      <c r="BL122" s="186">
        <f>'New Revised'!F123</f>
        <v>147.98973755450001</v>
      </c>
    </row>
    <row r="123" spans="2:64" x14ac:dyDescent="0.25">
      <c r="B123" s="190"/>
      <c r="C123" s="145"/>
      <c r="D123" s="145"/>
      <c r="E123" s="145"/>
      <c r="F123" s="145"/>
      <c r="G123" s="145"/>
      <c r="H123" s="145"/>
      <c r="I123" s="145"/>
      <c r="J123" s="145"/>
      <c r="K123" s="145"/>
      <c r="L123" s="145"/>
      <c r="M123" s="145"/>
      <c r="N123" s="145"/>
      <c r="O123" s="145"/>
      <c r="P123" s="145"/>
      <c r="Q123" s="145"/>
      <c r="R123" s="145"/>
      <c r="S123" s="145"/>
      <c r="T123" s="145"/>
      <c r="U123" s="145"/>
      <c r="V123" s="145"/>
      <c r="W123" s="145"/>
      <c r="X123" s="145"/>
      <c r="Y123" s="145"/>
      <c r="Z123" s="145"/>
      <c r="AA123" s="145"/>
      <c r="AB123" s="145"/>
      <c r="AC123" s="145"/>
      <c r="AD123" s="145"/>
      <c r="AE123" s="145"/>
      <c r="AF123" s="145"/>
      <c r="AG123" s="145"/>
      <c r="AH123" s="145"/>
      <c r="AI123" s="145"/>
      <c r="AJ123" s="145"/>
      <c r="AK123" s="145"/>
      <c r="AL123" s="145"/>
      <c r="AM123" s="145"/>
      <c r="AN123" s="145"/>
      <c r="AO123" s="145"/>
      <c r="AP123" s="145"/>
      <c r="AQ123" s="145"/>
      <c r="AR123" s="145"/>
      <c r="AS123" s="145"/>
      <c r="AT123" s="145"/>
      <c r="AU123" s="145"/>
      <c r="AV123" s="145"/>
      <c r="AW123" s="145"/>
      <c r="AX123" s="145"/>
      <c r="AY123" s="145"/>
      <c r="AZ123" s="145"/>
      <c r="BA123" s="145"/>
      <c r="BB123" s="145"/>
      <c r="BC123" s="145"/>
      <c r="BD123" s="145"/>
      <c r="BE123" s="143"/>
      <c r="BG123" t="s">
        <v>1385</v>
      </c>
      <c r="BH123" s="202" t="s">
        <v>242</v>
      </c>
      <c r="BI123" s="186">
        <f>'New Revised'!C124</f>
        <v>3360.0280499701262</v>
      </c>
      <c r="BJ123" s="186">
        <f>'New Revised'!D124</f>
        <v>3511.0823219999997</v>
      </c>
      <c r="BK123" s="186">
        <f>'New Revised'!E124</f>
        <v>3546.4978387000006</v>
      </c>
      <c r="BL123" s="186">
        <f>'New Revised'!F124</f>
        <v>3341.1219200000005</v>
      </c>
    </row>
    <row r="124" spans="2:64" x14ac:dyDescent="0.25">
      <c r="B124" s="190"/>
      <c r="C124" s="145"/>
      <c r="D124" s="145"/>
      <c r="E124" s="145"/>
      <c r="F124" s="145"/>
      <c r="G124" s="145"/>
      <c r="H124" s="145"/>
      <c r="I124" s="145"/>
      <c r="J124" s="145"/>
      <c r="K124" s="145"/>
      <c r="L124" s="145"/>
      <c r="M124" s="145"/>
      <c r="N124" s="145"/>
      <c r="O124" s="145"/>
      <c r="P124" s="145"/>
      <c r="Q124" s="145"/>
      <c r="R124" s="145"/>
      <c r="S124" s="145"/>
      <c r="T124" s="145"/>
      <c r="U124" s="145"/>
      <c r="V124" s="145"/>
      <c r="W124" s="145"/>
      <c r="X124" s="145"/>
      <c r="Y124" s="145"/>
      <c r="Z124" s="145"/>
      <c r="AA124" s="145"/>
      <c r="AB124" s="145"/>
      <c r="AC124" s="145"/>
      <c r="AD124" s="145"/>
      <c r="AE124" s="145"/>
      <c r="AF124" s="145"/>
      <c r="AG124" s="145"/>
      <c r="AH124" s="145"/>
      <c r="AI124" s="145"/>
      <c r="AJ124" s="145"/>
      <c r="AK124" s="145"/>
      <c r="AL124" s="145"/>
      <c r="AM124" s="145"/>
      <c r="AN124" s="145"/>
      <c r="AO124" s="145"/>
      <c r="AP124" s="145"/>
      <c r="AQ124" s="145"/>
      <c r="AR124" s="145"/>
      <c r="AS124" s="145"/>
      <c r="AT124" s="145"/>
      <c r="AU124" s="145"/>
      <c r="AV124" s="145"/>
      <c r="AW124" s="145"/>
      <c r="AX124" s="145"/>
      <c r="AY124" s="145"/>
      <c r="AZ124" s="145"/>
      <c r="BA124" s="145"/>
      <c r="BB124" s="145"/>
      <c r="BC124" s="145"/>
      <c r="BD124" s="145"/>
      <c r="BE124" s="143"/>
      <c r="BG124" t="s">
        <v>1385</v>
      </c>
      <c r="BH124" s="203" t="s">
        <v>1366</v>
      </c>
      <c r="BI124" s="186">
        <f>'New Revised'!C125</f>
        <v>0.11137867438912441</v>
      </c>
      <c r="BJ124" s="186">
        <f>'New Revised'!D125</f>
        <v>8.5838999999999999E-2</v>
      </c>
      <c r="BK124" s="186">
        <f>'New Revised'!E125</f>
        <v>8.6525900000000003E-2</v>
      </c>
      <c r="BL124" s="186">
        <f>'New Revised'!F125</f>
        <v>7.5200000000000003E-2</v>
      </c>
    </row>
    <row r="125" spans="2:64" x14ac:dyDescent="0.25">
      <c r="B125" s="190"/>
      <c r="C125" s="145"/>
      <c r="D125" s="145"/>
      <c r="E125" s="145"/>
      <c r="F125" s="145"/>
      <c r="G125" s="145"/>
      <c r="H125" s="145"/>
      <c r="I125" s="145"/>
      <c r="J125" s="145"/>
      <c r="K125" s="145"/>
      <c r="L125" s="145"/>
      <c r="M125" s="145"/>
      <c r="N125" s="145"/>
      <c r="O125" s="145"/>
      <c r="P125" s="145"/>
      <c r="Q125" s="145"/>
      <c r="R125" s="145"/>
      <c r="S125" s="145"/>
      <c r="T125" s="145"/>
      <c r="U125" s="145"/>
      <c r="V125" s="145"/>
      <c r="W125" s="145"/>
      <c r="X125" s="145"/>
      <c r="Y125" s="145"/>
      <c r="Z125" s="145"/>
      <c r="AA125" s="145"/>
      <c r="AB125" s="145"/>
      <c r="AC125" s="145"/>
      <c r="AD125" s="145"/>
      <c r="AE125" s="145"/>
      <c r="AF125" s="145"/>
      <c r="AG125" s="145"/>
      <c r="AH125" s="145"/>
      <c r="AI125" s="145"/>
      <c r="AJ125" s="145"/>
      <c r="AK125" s="145"/>
      <c r="AL125" s="145"/>
      <c r="AM125" s="145"/>
      <c r="AN125" s="145"/>
      <c r="AO125" s="145"/>
      <c r="AP125" s="145"/>
      <c r="AQ125" s="145"/>
      <c r="AR125" s="145"/>
      <c r="AS125" s="145"/>
      <c r="AT125" s="145"/>
      <c r="AU125" s="145"/>
      <c r="AV125" s="145"/>
      <c r="AW125" s="145"/>
      <c r="AX125" s="145"/>
      <c r="AY125" s="145"/>
      <c r="AZ125" s="145"/>
      <c r="BA125" s="145"/>
      <c r="BB125" s="145"/>
      <c r="BC125" s="145"/>
      <c r="BD125" s="145"/>
      <c r="BE125" s="143"/>
      <c r="BG125" t="s">
        <v>1385</v>
      </c>
      <c r="BH125" s="203" t="s">
        <v>1367</v>
      </c>
      <c r="BI125" s="186">
        <f>'New Revised'!C126</f>
        <v>2591.470184282276</v>
      </c>
      <c r="BJ125" s="186">
        <f>'New Revised'!D126</f>
        <v>2608.2769453999999</v>
      </c>
      <c r="BK125" s="186">
        <f>'New Revised'!E126</f>
        <v>2635.1280985000003</v>
      </c>
      <c r="BL125" s="186">
        <f>'New Revised'!F126</f>
        <v>2458.6896700000002</v>
      </c>
    </row>
    <row r="126" spans="2:64" x14ac:dyDescent="0.25">
      <c r="B126" s="190"/>
      <c r="C126" s="145"/>
      <c r="D126" s="145"/>
      <c r="E126" s="145"/>
      <c r="F126" s="145"/>
      <c r="G126" s="145"/>
      <c r="H126" s="145"/>
      <c r="I126" s="145"/>
      <c r="J126" s="145"/>
      <c r="K126" s="145"/>
      <c r="L126" s="145"/>
      <c r="M126" s="145"/>
      <c r="N126" s="145"/>
      <c r="O126" s="145"/>
      <c r="P126" s="145"/>
      <c r="Q126" s="145"/>
      <c r="R126" s="145"/>
      <c r="S126" s="145"/>
      <c r="T126" s="145"/>
      <c r="U126" s="145"/>
      <c r="V126" s="145"/>
      <c r="W126" s="145"/>
      <c r="X126" s="145"/>
      <c r="Y126" s="145"/>
      <c r="Z126" s="145"/>
      <c r="AA126" s="145"/>
      <c r="AB126" s="145"/>
      <c r="AC126" s="145"/>
      <c r="AD126" s="145"/>
      <c r="AE126" s="145"/>
      <c r="AF126" s="145"/>
      <c r="AG126" s="145"/>
      <c r="AH126" s="145"/>
      <c r="AI126" s="145"/>
      <c r="AJ126" s="145"/>
      <c r="AK126" s="145"/>
      <c r="AL126" s="145"/>
      <c r="AM126" s="145"/>
      <c r="AN126" s="145"/>
      <c r="AO126" s="145"/>
      <c r="AP126" s="145"/>
      <c r="AQ126" s="145"/>
      <c r="AR126" s="145"/>
      <c r="AS126" s="145"/>
      <c r="AT126" s="145"/>
      <c r="AU126" s="145"/>
      <c r="AV126" s="145"/>
      <c r="AW126" s="145"/>
      <c r="AX126" s="145"/>
      <c r="AY126" s="145"/>
      <c r="AZ126" s="145"/>
      <c r="BA126" s="145"/>
      <c r="BB126" s="145"/>
      <c r="BC126" s="145"/>
      <c r="BD126" s="145"/>
      <c r="BE126" s="143"/>
      <c r="BG126" t="s">
        <v>1385</v>
      </c>
      <c r="BH126" s="203" t="s">
        <v>1368</v>
      </c>
      <c r="BI126" s="186">
        <f>'New Revised'!C127</f>
        <v>418.99803395171466</v>
      </c>
      <c r="BJ126" s="186">
        <f>'New Revised'!D127</f>
        <v>447.68989540000001</v>
      </c>
      <c r="BK126" s="186">
        <f>'New Revised'!E127</f>
        <v>451.4793507</v>
      </c>
      <c r="BL126" s="186">
        <f>'New Revised'!F127</f>
        <v>395.75788</v>
      </c>
    </row>
    <row r="127" spans="2:64" x14ac:dyDescent="0.25">
      <c r="B127" s="190"/>
      <c r="C127" s="145"/>
      <c r="D127" s="145"/>
      <c r="E127" s="145"/>
      <c r="F127" s="145"/>
      <c r="G127" s="145"/>
      <c r="H127" s="145"/>
      <c r="I127" s="145"/>
      <c r="J127" s="145"/>
      <c r="K127" s="145"/>
      <c r="L127" s="145"/>
      <c r="M127" s="145"/>
      <c r="N127" s="145"/>
      <c r="O127" s="145"/>
      <c r="P127" s="145"/>
      <c r="Q127" s="145"/>
      <c r="R127" s="145"/>
      <c r="S127" s="145"/>
      <c r="T127" s="145"/>
      <c r="U127" s="145"/>
      <c r="V127" s="145"/>
      <c r="W127" s="145"/>
      <c r="X127" s="145"/>
      <c r="Y127" s="145"/>
      <c r="Z127" s="145"/>
      <c r="AA127" s="145"/>
      <c r="AB127" s="145"/>
      <c r="AC127" s="145"/>
      <c r="AD127" s="145"/>
      <c r="AE127" s="145"/>
      <c r="AF127" s="145"/>
      <c r="AG127" s="145"/>
      <c r="AH127" s="145"/>
      <c r="AI127" s="145"/>
      <c r="AJ127" s="145"/>
      <c r="AK127" s="145"/>
      <c r="AL127" s="145"/>
      <c r="AM127" s="145"/>
      <c r="AN127" s="145"/>
      <c r="AO127" s="145"/>
      <c r="AP127" s="145"/>
      <c r="AQ127" s="145"/>
      <c r="AR127" s="145"/>
      <c r="AS127" s="145"/>
      <c r="AT127" s="145"/>
      <c r="AU127" s="145"/>
      <c r="AV127" s="145"/>
      <c r="AW127" s="145"/>
      <c r="AX127" s="145"/>
      <c r="AY127" s="145"/>
      <c r="AZ127" s="145"/>
      <c r="BA127" s="145"/>
      <c r="BB127" s="145"/>
      <c r="BC127" s="145"/>
      <c r="BD127" s="145"/>
      <c r="BE127" s="143"/>
      <c r="BG127" t="s">
        <v>1385</v>
      </c>
      <c r="BH127" s="203" t="s">
        <v>1369</v>
      </c>
      <c r="BI127" s="186">
        <f>'New Revised'!C128</f>
        <v>234.62712501314704</v>
      </c>
      <c r="BJ127" s="186">
        <f>'New Revised'!D128</f>
        <v>325.83727390000001</v>
      </c>
      <c r="BK127" s="186">
        <f>'New Revised'!E128</f>
        <v>329.25944420000002</v>
      </c>
      <c r="BL127" s="186">
        <f>'New Revised'!F128</f>
        <v>350.99387000000002</v>
      </c>
    </row>
    <row r="128" spans="2:64" x14ac:dyDescent="0.25">
      <c r="B128" s="190"/>
      <c r="C128" s="145"/>
      <c r="D128" s="145"/>
      <c r="E128" s="145"/>
      <c r="F128" s="145"/>
      <c r="G128" s="145"/>
      <c r="H128" s="145"/>
      <c r="I128" s="145"/>
      <c r="J128" s="145"/>
      <c r="K128" s="145"/>
      <c r="L128" s="145"/>
      <c r="M128" s="145"/>
      <c r="N128" s="145"/>
      <c r="O128" s="145"/>
      <c r="P128" s="145"/>
      <c r="Q128" s="145"/>
      <c r="R128" s="145"/>
      <c r="S128" s="145"/>
      <c r="T128" s="145"/>
      <c r="U128" s="145"/>
      <c r="V128" s="145"/>
      <c r="W128" s="145"/>
      <c r="X128" s="145"/>
      <c r="Y128" s="145"/>
      <c r="Z128" s="145"/>
      <c r="AA128" s="145"/>
      <c r="AB128" s="145"/>
      <c r="AC128" s="145"/>
      <c r="AD128" s="145"/>
      <c r="AE128" s="145"/>
      <c r="AF128" s="145"/>
      <c r="AG128" s="145"/>
      <c r="AH128" s="145"/>
      <c r="AI128" s="145"/>
      <c r="AJ128" s="145"/>
      <c r="AK128" s="145"/>
      <c r="AL128" s="145"/>
      <c r="AM128" s="145"/>
      <c r="AN128" s="145"/>
      <c r="AO128" s="145"/>
      <c r="AP128" s="145"/>
      <c r="AQ128" s="145"/>
      <c r="AR128" s="145"/>
      <c r="AS128" s="145"/>
      <c r="AT128" s="145"/>
      <c r="AU128" s="145"/>
      <c r="AV128" s="145"/>
      <c r="AW128" s="145"/>
      <c r="AX128" s="145"/>
      <c r="AY128" s="145"/>
      <c r="AZ128" s="145"/>
      <c r="BA128" s="145"/>
      <c r="BB128" s="145"/>
      <c r="BC128" s="145"/>
      <c r="BD128" s="145"/>
      <c r="BE128" s="143"/>
      <c r="BG128" t="s">
        <v>1385</v>
      </c>
      <c r="BH128" s="204" t="s">
        <v>1370</v>
      </c>
      <c r="BI128" s="186">
        <f>'New Revised'!C129</f>
        <v>89.66044604483784</v>
      </c>
      <c r="BJ128" s="186">
        <f>'New Revised'!D129</f>
        <v>87.791253000000012</v>
      </c>
      <c r="BK128" s="186">
        <f>'New Revised'!E129</f>
        <v>88.64217099999999</v>
      </c>
      <c r="BL128" s="186">
        <f>'New Revised'!F129</f>
        <v>85.769000000000005</v>
      </c>
    </row>
    <row r="129" spans="2:64" x14ac:dyDescent="0.25">
      <c r="B129" s="190"/>
      <c r="C129" s="145"/>
      <c r="D129" s="145"/>
      <c r="E129" s="145"/>
      <c r="F129" s="145"/>
      <c r="G129" s="145"/>
      <c r="H129" s="145"/>
      <c r="I129" s="145"/>
      <c r="J129" s="145"/>
      <c r="K129" s="145"/>
      <c r="L129" s="145"/>
      <c r="M129" s="145"/>
      <c r="N129" s="145"/>
      <c r="O129" s="145"/>
      <c r="P129" s="145"/>
      <c r="Q129" s="145"/>
      <c r="R129" s="145"/>
      <c r="S129" s="145"/>
      <c r="T129" s="145"/>
      <c r="U129" s="145"/>
      <c r="V129" s="145"/>
      <c r="W129" s="145"/>
      <c r="X129" s="145"/>
      <c r="Y129" s="145"/>
      <c r="Z129" s="145"/>
      <c r="AA129" s="145"/>
      <c r="AB129" s="145"/>
      <c r="AC129" s="145"/>
      <c r="AD129" s="145"/>
      <c r="AE129" s="145"/>
      <c r="AF129" s="145"/>
      <c r="AG129" s="145"/>
      <c r="AH129" s="145"/>
      <c r="AI129" s="145"/>
      <c r="AJ129" s="145"/>
      <c r="AK129" s="145"/>
      <c r="AL129" s="145"/>
      <c r="AM129" s="145"/>
      <c r="AN129" s="145"/>
      <c r="AO129" s="145"/>
      <c r="AP129" s="145"/>
      <c r="AQ129" s="145"/>
      <c r="AR129" s="145"/>
      <c r="AS129" s="145"/>
      <c r="AT129" s="145"/>
      <c r="AU129" s="145"/>
      <c r="AV129" s="145"/>
      <c r="AW129" s="145"/>
      <c r="AX129" s="145"/>
      <c r="AY129" s="145"/>
      <c r="AZ129" s="145"/>
      <c r="BA129" s="145"/>
      <c r="BB129" s="145"/>
      <c r="BC129" s="145"/>
      <c r="BD129" s="145"/>
      <c r="BE129" s="143"/>
      <c r="BG129" t="s">
        <v>1385</v>
      </c>
      <c r="BH129" s="203" t="s">
        <v>1371</v>
      </c>
      <c r="BI129" s="186">
        <f>'New Revised'!C130</f>
        <v>25.160882003761202</v>
      </c>
      <c r="BJ129" s="186">
        <f>'New Revised'!D130</f>
        <v>41.401115300000008</v>
      </c>
      <c r="BK129" s="186">
        <f>'New Revised'!E130</f>
        <v>41.902248400000012</v>
      </c>
      <c r="BL129" s="186">
        <f>'New Revised'!F130</f>
        <v>49.836300000000001</v>
      </c>
    </row>
    <row r="130" spans="2:64" ht="16.5" x14ac:dyDescent="0.25">
      <c r="B130" s="190"/>
      <c r="C130" s="145"/>
      <c r="D130" s="145"/>
      <c r="E130" s="145"/>
      <c r="F130" s="145"/>
      <c r="G130" s="145"/>
      <c r="H130" s="145"/>
      <c r="I130" s="145"/>
      <c r="J130" s="145"/>
      <c r="K130" s="145"/>
      <c r="L130" s="145"/>
      <c r="M130" s="145"/>
      <c r="N130" s="145"/>
      <c r="O130" s="145"/>
      <c r="P130" s="145"/>
      <c r="Q130" s="145"/>
      <c r="R130" s="145"/>
      <c r="S130" s="145"/>
      <c r="T130" s="145"/>
      <c r="U130" s="145"/>
      <c r="V130" s="145"/>
      <c r="W130" s="145"/>
      <c r="X130" s="145"/>
      <c r="Y130" s="145"/>
      <c r="Z130" s="145"/>
      <c r="AA130" s="145"/>
      <c r="AB130" s="145"/>
      <c r="AC130" s="145"/>
      <c r="AD130" s="145"/>
      <c r="AE130" s="145"/>
      <c r="AF130" s="145"/>
      <c r="AG130" s="145"/>
      <c r="AH130" s="145"/>
      <c r="AI130" s="145"/>
      <c r="AJ130" s="145"/>
      <c r="AK130" s="145"/>
      <c r="AL130" s="145"/>
      <c r="AM130" s="145"/>
      <c r="AN130" s="145"/>
      <c r="AO130" s="145"/>
      <c r="AP130" s="145"/>
      <c r="AQ130" s="145"/>
      <c r="AR130" s="145"/>
      <c r="AS130" s="145"/>
      <c r="AT130" s="145"/>
      <c r="AU130" s="145"/>
      <c r="AV130" s="145"/>
      <c r="AW130" s="145"/>
      <c r="AX130" s="145"/>
      <c r="AY130" s="145"/>
      <c r="AZ130" s="145"/>
      <c r="BA130" s="145"/>
      <c r="BB130" s="145"/>
      <c r="BC130" s="145"/>
      <c r="BD130" s="145"/>
      <c r="BE130" s="143"/>
      <c r="BG130" t="s">
        <v>1385</v>
      </c>
      <c r="BH130" s="205" t="s">
        <v>1386</v>
      </c>
      <c r="BI130" s="186">
        <f>'New Revised'!C131</f>
        <v>255.87019151673729</v>
      </c>
      <c r="BJ130" s="186">
        <f>'New Revised'!D131</f>
        <v>208.56293860000002</v>
      </c>
      <c r="BK130" s="186">
        <f>'New Revised'!E131</f>
        <v>210.54689220000003</v>
      </c>
      <c r="BL130" s="186">
        <f>'New Revised'!F131</f>
        <v>195.91400999999999</v>
      </c>
    </row>
    <row r="131" spans="2:64" x14ac:dyDescent="0.25">
      <c r="B131" s="190"/>
      <c r="C131" s="145"/>
      <c r="D131" s="145"/>
      <c r="E131" s="145"/>
      <c r="F131" s="145"/>
      <c r="G131" s="145"/>
      <c r="H131" s="145"/>
      <c r="I131" s="145"/>
      <c r="J131" s="145"/>
      <c r="K131" s="145"/>
      <c r="L131" s="145"/>
      <c r="M131" s="145"/>
      <c r="N131" s="145"/>
      <c r="O131" s="145"/>
      <c r="P131" s="145"/>
      <c r="Q131" s="145"/>
      <c r="R131" s="145"/>
      <c r="S131" s="145"/>
      <c r="T131" s="145"/>
      <c r="U131" s="145"/>
      <c r="V131" s="145"/>
      <c r="W131" s="145"/>
      <c r="X131" s="145"/>
      <c r="Y131" s="145"/>
      <c r="Z131" s="145"/>
      <c r="AA131" s="145"/>
      <c r="AB131" s="145"/>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B131" s="145"/>
      <c r="BC131" s="145"/>
      <c r="BD131" s="145"/>
      <c r="BE131" s="143"/>
      <c r="BG131" s="185"/>
      <c r="BH131" s="206"/>
      <c r="BI131" s="185"/>
      <c r="BJ131" s="185"/>
      <c r="BK131" s="185"/>
      <c r="BL131" s="207">
        <f>(BL130-BK130)/BK130*100%</f>
        <v>-6.9499397721340658E-2</v>
      </c>
    </row>
    <row r="132" spans="2:64" x14ac:dyDescent="0.25">
      <c r="B132" s="190"/>
      <c r="C132" s="145"/>
      <c r="D132" s="145"/>
      <c r="E132" s="145"/>
      <c r="F132" s="145"/>
      <c r="G132" s="145"/>
      <c r="H132" s="145"/>
      <c r="I132" s="145"/>
      <c r="J132" s="145"/>
      <c r="K132" s="145"/>
      <c r="L132" s="145"/>
      <c r="M132" s="145"/>
      <c r="N132" s="145"/>
      <c r="O132" s="145"/>
      <c r="P132" s="145"/>
      <c r="Q132" s="145"/>
      <c r="R132" s="145"/>
      <c r="S132" s="145"/>
      <c r="T132" s="145"/>
      <c r="U132" s="145"/>
      <c r="V132" s="145"/>
      <c r="W132" s="145"/>
      <c r="X132" s="145"/>
      <c r="Y132" s="145"/>
      <c r="Z132" s="145"/>
      <c r="AA132" s="145"/>
      <c r="AB132" s="145"/>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B132" s="145"/>
      <c r="BC132" s="145"/>
      <c r="BD132" s="145"/>
      <c r="BE132" s="143"/>
      <c r="BL132" s="208">
        <f>(BJ130-BL130)/BJ130</f>
        <v>6.0648016780484849E-2</v>
      </c>
    </row>
    <row r="133" spans="2:64" x14ac:dyDescent="0.25">
      <c r="B133" s="190"/>
      <c r="C133" s="145"/>
      <c r="D133" s="145"/>
      <c r="E133" s="145"/>
      <c r="F133" s="145"/>
      <c r="G133" s="145"/>
      <c r="H133" s="145"/>
      <c r="I133" s="145"/>
      <c r="J133" s="145"/>
      <c r="K133" s="145"/>
      <c r="L133" s="145"/>
      <c r="M133" s="145"/>
      <c r="N133" s="145"/>
      <c r="O133" s="145"/>
      <c r="P133" s="145"/>
      <c r="Q133" s="145"/>
      <c r="R133" s="145"/>
      <c r="S133" s="145"/>
      <c r="T133" s="145"/>
      <c r="U133" s="145"/>
      <c r="V133" s="145"/>
      <c r="W133" s="145"/>
      <c r="X133" s="145"/>
      <c r="Y133" s="145"/>
      <c r="Z133" s="145"/>
      <c r="AA133" s="145"/>
      <c r="AB133" s="145"/>
      <c r="AC133" s="145"/>
      <c r="AD133" s="145"/>
      <c r="AE133" s="145"/>
      <c r="AF133" s="145"/>
      <c r="AG133" s="145"/>
      <c r="AH133" s="145"/>
      <c r="AI133" s="145"/>
      <c r="AJ133" s="145"/>
      <c r="AK133" s="145"/>
      <c r="AL133" s="145"/>
      <c r="AM133" s="145"/>
      <c r="AN133" s="145"/>
      <c r="AO133" s="145"/>
      <c r="AP133" s="145"/>
      <c r="AQ133" s="145"/>
      <c r="AR133" s="145"/>
      <c r="AS133" s="145"/>
      <c r="AT133" s="145"/>
      <c r="AU133" s="145"/>
      <c r="AV133" s="145"/>
      <c r="AW133" s="145"/>
      <c r="AX133" s="145"/>
      <c r="AY133" s="145"/>
      <c r="AZ133" s="145"/>
      <c r="BA133" s="145"/>
      <c r="BB133" s="145"/>
      <c r="BC133" s="145"/>
      <c r="BD133" s="145"/>
      <c r="BE133" s="143"/>
    </row>
    <row r="134" spans="2:64" x14ac:dyDescent="0.25">
      <c r="B134" s="190"/>
      <c r="C134" s="145"/>
      <c r="D134" s="145"/>
      <c r="E134" s="145"/>
      <c r="F134" s="145"/>
      <c r="G134" s="145"/>
      <c r="H134" s="145"/>
      <c r="I134" s="145"/>
      <c r="J134" s="145"/>
      <c r="K134" s="145"/>
      <c r="L134" s="145"/>
      <c r="M134" s="145"/>
      <c r="N134" s="145"/>
      <c r="O134" s="145"/>
      <c r="P134" s="145"/>
      <c r="Q134" s="145"/>
      <c r="R134" s="145"/>
      <c r="S134" s="145"/>
      <c r="T134" s="145"/>
      <c r="U134" s="145"/>
      <c r="V134" s="145"/>
      <c r="W134" s="145"/>
      <c r="X134" s="145"/>
      <c r="Y134" s="145"/>
      <c r="Z134" s="145"/>
      <c r="AA134" s="145"/>
      <c r="AB134" s="145"/>
      <c r="AC134" s="145"/>
      <c r="AD134" s="145"/>
      <c r="AE134" s="145"/>
      <c r="AF134" s="145"/>
      <c r="AG134" s="145"/>
      <c r="AH134" s="145"/>
      <c r="AI134" s="145"/>
      <c r="AJ134" s="145"/>
      <c r="AK134" s="145"/>
      <c r="AL134" s="145"/>
      <c r="AM134" s="145"/>
      <c r="AN134" s="145"/>
      <c r="AO134" s="145"/>
      <c r="AP134" s="145"/>
      <c r="AQ134" s="145"/>
      <c r="AR134" s="145"/>
      <c r="AS134" s="145"/>
      <c r="AT134" s="145"/>
      <c r="AU134" s="145"/>
      <c r="AV134" s="145"/>
      <c r="AW134" s="145"/>
      <c r="AX134" s="145"/>
      <c r="AY134" s="145"/>
      <c r="AZ134" s="145"/>
      <c r="BA134" s="145"/>
      <c r="BB134" s="145"/>
      <c r="BC134" s="145"/>
      <c r="BD134" s="145"/>
      <c r="BE134" s="143"/>
    </row>
    <row r="135" spans="2:64" x14ac:dyDescent="0.25">
      <c r="B135" s="190"/>
      <c r="C135" s="145"/>
      <c r="D135" s="145"/>
      <c r="E135" s="145"/>
      <c r="F135" s="145"/>
      <c r="G135" s="145"/>
      <c r="H135" s="145"/>
      <c r="I135" s="145"/>
      <c r="J135" s="145"/>
      <c r="K135" s="145"/>
      <c r="L135" s="145"/>
      <c r="M135" s="145"/>
      <c r="N135" s="145"/>
      <c r="O135" s="145"/>
      <c r="P135" s="145"/>
      <c r="Q135" s="145"/>
      <c r="R135" s="145"/>
      <c r="S135" s="145"/>
      <c r="T135" s="145"/>
      <c r="U135" s="145"/>
      <c r="V135" s="145"/>
      <c r="W135" s="145"/>
      <c r="X135" s="145"/>
      <c r="Y135" s="145"/>
      <c r="Z135" s="145"/>
      <c r="AA135" s="145"/>
      <c r="AB135" s="145"/>
      <c r="AC135" s="145"/>
      <c r="AD135" s="145"/>
      <c r="AE135" s="145"/>
      <c r="AF135" s="145"/>
      <c r="AG135" s="145"/>
      <c r="AH135" s="145"/>
      <c r="AI135" s="145"/>
      <c r="AJ135" s="145"/>
      <c r="AK135" s="145"/>
      <c r="AL135" s="145"/>
      <c r="AM135" s="145"/>
      <c r="AN135" s="145"/>
      <c r="AO135" s="145"/>
      <c r="AP135" s="145"/>
      <c r="AQ135" s="145"/>
      <c r="AR135" s="145"/>
      <c r="AS135" s="145"/>
      <c r="AT135" s="145"/>
      <c r="AU135" s="145"/>
      <c r="AV135" s="145"/>
      <c r="AW135" s="145"/>
      <c r="AX135" s="145"/>
      <c r="AY135" s="145"/>
      <c r="AZ135" s="145"/>
      <c r="BA135" s="145"/>
      <c r="BB135" s="145"/>
      <c r="BC135" s="145"/>
      <c r="BD135" s="145"/>
      <c r="BE135" s="143"/>
    </row>
    <row r="136" spans="2:64" x14ac:dyDescent="0.25">
      <c r="B136" s="190"/>
      <c r="C136" s="145"/>
      <c r="D136" s="145"/>
      <c r="E136" s="145"/>
      <c r="F136" s="145"/>
      <c r="G136" s="145"/>
      <c r="H136" s="145"/>
      <c r="I136" s="145"/>
      <c r="J136" s="145"/>
      <c r="K136" s="145"/>
      <c r="L136" s="145"/>
      <c r="M136" s="145"/>
      <c r="N136" s="145"/>
      <c r="O136" s="145"/>
      <c r="P136" s="145"/>
      <c r="Q136" s="145"/>
      <c r="R136" s="145"/>
      <c r="S136" s="145"/>
      <c r="T136" s="145"/>
      <c r="U136" s="145"/>
      <c r="V136" s="145"/>
      <c r="W136" s="145"/>
      <c r="X136" s="145"/>
      <c r="Y136" s="145"/>
      <c r="Z136" s="145"/>
      <c r="AA136" s="145"/>
      <c r="AB136" s="145"/>
      <c r="AC136" s="145"/>
      <c r="AD136" s="145"/>
      <c r="AE136" s="145"/>
      <c r="AF136" s="145"/>
      <c r="AG136" s="145"/>
      <c r="AH136" s="145"/>
      <c r="AI136" s="145"/>
      <c r="AJ136" s="145"/>
      <c r="AK136" s="145"/>
      <c r="AL136" s="145"/>
      <c r="AM136" s="145"/>
      <c r="AN136" s="145"/>
      <c r="AO136" s="145"/>
      <c r="AP136" s="145"/>
      <c r="AQ136" s="145"/>
      <c r="AR136" s="145"/>
      <c r="AS136" s="145"/>
      <c r="AT136" s="145"/>
      <c r="AU136" s="145"/>
      <c r="AV136" s="145"/>
      <c r="AW136" s="145"/>
      <c r="AX136" s="145"/>
      <c r="AY136" s="145"/>
      <c r="AZ136" s="145"/>
      <c r="BA136" s="145"/>
      <c r="BB136" s="145"/>
      <c r="BC136" s="145"/>
      <c r="BD136" s="145"/>
      <c r="BE136" s="143"/>
    </row>
    <row r="137" spans="2:64" x14ac:dyDescent="0.25">
      <c r="B137" s="190"/>
      <c r="C137" s="145"/>
      <c r="D137" s="145"/>
      <c r="E137" s="145"/>
      <c r="F137" s="145"/>
      <c r="G137" s="145"/>
      <c r="H137" s="145"/>
      <c r="I137" s="145"/>
      <c r="J137" s="145"/>
      <c r="K137" s="145"/>
      <c r="L137" s="145"/>
      <c r="M137" s="145"/>
      <c r="N137" s="145"/>
      <c r="O137" s="145"/>
      <c r="P137" s="145"/>
      <c r="Q137" s="145"/>
      <c r="R137" s="145"/>
      <c r="S137" s="145"/>
      <c r="T137" s="145"/>
      <c r="U137" s="145"/>
      <c r="V137" s="145"/>
      <c r="W137" s="145"/>
      <c r="X137" s="145"/>
      <c r="Y137" s="145"/>
      <c r="Z137" s="145"/>
      <c r="AA137" s="145"/>
      <c r="AB137" s="145"/>
      <c r="AC137" s="145"/>
      <c r="AD137" s="145"/>
      <c r="AE137" s="145"/>
      <c r="AF137" s="145"/>
      <c r="AG137" s="145"/>
      <c r="AH137" s="145"/>
      <c r="AI137" s="145"/>
      <c r="AJ137" s="145"/>
      <c r="AK137" s="145"/>
      <c r="AL137" s="145"/>
      <c r="AM137" s="145"/>
      <c r="AN137" s="145"/>
      <c r="AO137" s="145"/>
      <c r="AP137" s="145"/>
      <c r="AQ137" s="145"/>
      <c r="AR137" s="145"/>
      <c r="AS137" s="145"/>
      <c r="AT137" s="145"/>
      <c r="AU137" s="145"/>
      <c r="AV137" s="145"/>
      <c r="AW137" s="145"/>
      <c r="AX137" s="145"/>
      <c r="AY137" s="145"/>
      <c r="AZ137" s="145"/>
      <c r="BA137" s="145"/>
      <c r="BB137" s="145"/>
      <c r="BC137" s="145"/>
      <c r="BD137" s="145"/>
      <c r="BE137" s="143"/>
    </row>
    <row r="138" spans="2:64" x14ac:dyDescent="0.25">
      <c r="B138" s="190"/>
      <c r="C138" s="145"/>
      <c r="D138" s="145"/>
      <c r="E138" s="145"/>
      <c r="F138" s="145"/>
      <c r="G138" s="145"/>
      <c r="H138" s="145"/>
      <c r="I138" s="145"/>
      <c r="J138" s="145"/>
      <c r="K138" s="145"/>
      <c r="L138" s="145"/>
      <c r="M138" s="145"/>
      <c r="N138" s="145"/>
      <c r="O138" s="145"/>
      <c r="P138" s="145"/>
      <c r="Q138" s="145"/>
      <c r="R138" s="145"/>
      <c r="S138" s="145"/>
      <c r="T138" s="145"/>
      <c r="U138" s="145"/>
      <c r="V138" s="145"/>
      <c r="W138" s="145"/>
      <c r="X138" s="145"/>
      <c r="Y138" s="145"/>
      <c r="Z138" s="145"/>
      <c r="AA138" s="145"/>
      <c r="AB138" s="145"/>
      <c r="AC138" s="145"/>
      <c r="AD138" s="145"/>
      <c r="AE138" s="145"/>
      <c r="AF138" s="145"/>
      <c r="AG138" s="145"/>
      <c r="AH138" s="145"/>
      <c r="AI138" s="145"/>
      <c r="AJ138" s="145"/>
      <c r="AK138" s="145"/>
      <c r="AL138" s="145"/>
      <c r="AM138" s="145"/>
      <c r="AN138" s="145"/>
      <c r="AO138" s="145"/>
      <c r="AP138" s="145"/>
      <c r="AQ138" s="145"/>
      <c r="AR138" s="145"/>
      <c r="AS138" s="145"/>
      <c r="AT138" s="145"/>
      <c r="AU138" s="145"/>
      <c r="AV138" s="145"/>
      <c r="AW138" s="145"/>
      <c r="AX138" s="145"/>
      <c r="AY138" s="145"/>
      <c r="AZ138" s="145"/>
      <c r="BA138" s="145"/>
      <c r="BB138" s="145"/>
      <c r="BC138" s="145"/>
      <c r="BD138" s="145"/>
      <c r="BE138" s="143"/>
    </row>
    <row r="139" spans="2:64" x14ac:dyDescent="0.25">
      <c r="B139" s="190"/>
      <c r="C139" s="145"/>
      <c r="D139" s="145"/>
      <c r="E139" s="145"/>
      <c r="F139" s="145"/>
      <c r="G139" s="145"/>
      <c r="H139" s="145"/>
      <c r="I139" s="145"/>
      <c r="J139" s="145"/>
      <c r="K139" s="145"/>
      <c r="L139" s="145"/>
      <c r="M139" s="145"/>
      <c r="N139" s="145"/>
      <c r="O139" s="145"/>
      <c r="P139" s="145"/>
      <c r="Q139" s="145"/>
      <c r="R139" s="145"/>
      <c r="S139" s="145"/>
      <c r="T139" s="145"/>
      <c r="U139" s="145"/>
      <c r="V139" s="145"/>
      <c r="W139" s="145"/>
      <c r="X139" s="145"/>
      <c r="Y139" s="145"/>
      <c r="Z139" s="145"/>
      <c r="AA139" s="145"/>
      <c r="AB139" s="145"/>
      <c r="AC139" s="145"/>
      <c r="AD139" s="145"/>
      <c r="AE139" s="145"/>
      <c r="AF139" s="145"/>
      <c r="AG139" s="145"/>
      <c r="AH139" s="145"/>
      <c r="AI139" s="145"/>
      <c r="AJ139" s="145"/>
      <c r="AK139" s="145"/>
      <c r="AL139" s="145"/>
      <c r="AM139" s="145"/>
      <c r="AN139" s="145"/>
      <c r="AO139" s="145"/>
      <c r="AP139" s="145"/>
      <c r="AQ139" s="145"/>
      <c r="AR139" s="145"/>
      <c r="AS139" s="145"/>
      <c r="AT139" s="145"/>
      <c r="AU139" s="145"/>
      <c r="AV139" s="145"/>
      <c r="AW139" s="145"/>
      <c r="AX139" s="145"/>
      <c r="AY139" s="145"/>
      <c r="AZ139" s="145"/>
      <c r="BA139" s="145"/>
      <c r="BB139" s="145"/>
      <c r="BC139" s="145"/>
      <c r="BD139" s="145"/>
      <c r="BE139" s="143"/>
    </row>
    <row r="140" spans="2:64" x14ac:dyDescent="0.25">
      <c r="B140" s="190"/>
      <c r="C140" s="145"/>
      <c r="D140" s="145"/>
      <c r="E140" s="145"/>
      <c r="F140" s="145"/>
      <c r="G140" s="145"/>
      <c r="H140" s="145"/>
      <c r="I140" s="145"/>
      <c r="J140" s="145"/>
      <c r="K140" s="145"/>
      <c r="L140" s="145"/>
      <c r="M140" s="145"/>
      <c r="N140" s="145"/>
      <c r="O140" s="145"/>
      <c r="P140" s="145"/>
      <c r="Q140" s="145"/>
      <c r="R140" s="145"/>
      <c r="S140" s="145"/>
      <c r="T140" s="145"/>
      <c r="U140" s="145"/>
      <c r="V140" s="145"/>
      <c r="W140" s="145"/>
      <c r="X140" s="145"/>
      <c r="Y140" s="145"/>
      <c r="Z140" s="145"/>
      <c r="AA140" s="145"/>
      <c r="AB140" s="145"/>
      <c r="AC140" s="145"/>
      <c r="AD140" s="145"/>
      <c r="AE140" s="145"/>
      <c r="AF140" s="145"/>
      <c r="AG140" s="145"/>
      <c r="AH140" s="145"/>
      <c r="AI140" s="145"/>
      <c r="AJ140" s="145"/>
      <c r="AK140" s="145"/>
      <c r="AL140" s="145"/>
      <c r="AM140" s="145"/>
      <c r="AN140" s="145"/>
      <c r="AO140" s="145"/>
      <c r="AP140" s="145"/>
      <c r="AQ140" s="145"/>
      <c r="AR140" s="145"/>
      <c r="AS140" s="145"/>
      <c r="AT140" s="145"/>
      <c r="AU140" s="145"/>
      <c r="AV140" s="145"/>
      <c r="AW140" s="145"/>
      <c r="AX140" s="145"/>
      <c r="AY140" s="145"/>
      <c r="AZ140" s="145"/>
      <c r="BA140" s="145"/>
      <c r="BB140" s="145"/>
      <c r="BC140" s="145"/>
      <c r="BD140" s="145"/>
      <c r="BE140" s="143"/>
    </row>
    <row r="141" spans="2:64" x14ac:dyDescent="0.25">
      <c r="B141" s="190"/>
      <c r="C141" s="145"/>
      <c r="D141" s="145"/>
      <c r="E141" s="145"/>
      <c r="F141" s="145"/>
      <c r="G141" s="145"/>
      <c r="H141" s="145"/>
      <c r="I141" s="145"/>
      <c r="J141" s="145"/>
      <c r="K141" s="145"/>
      <c r="L141" s="145"/>
      <c r="M141" s="145"/>
      <c r="N141" s="145"/>
      <c r="O141" s="145"/>
      <c r="P141" s="145"/>
      <c r="Q141" s="145"/>
      <c r="R141" s="145"/>
      <c r="S141" s="145"/>
      <c r="T141" s="145"/>
      <c r="U141" s="145"/>
      <c r="V141" s="145"/>
      <c r="W141" s="145"/>
      <c r="X141" s="145"/>
      <c r="Y141" s="145"/>
      <c r="Z141" s="145"/>
      <c r="AA141" s="145"/>
      <c r="AB141" s="145"/>
      <c r="AC141" s="145"/>
      <c r="AD141" s="145"/>
      <c r="AE141" s="145"/>
      <c r="AF141" s="145"/>
      <c r="AG141" s="145"/>
      <c r="AH141" s="145"/>
      <c r="AI141" s="145"/>
      <c r="AJ141" s="145"/>
      <c r="AK141" s="145"/>
      <c r="AL141" s="145"/>
      <c r="AM141" s="145"/>
      <c r="AN141" s="145"/>
      <c r="AO141" s="145"/>
      <c r="AP141" s="145"/>
      <c r="AQ141" s="145"/>
      <c r="AR141" s="145"/>
      <c r="AS141" s="145"/>
      <c r="AT141" s="145"/>
      <c r="AU141" s="145"/>
      <c r="AV141" s="145"/>
      <c r="AW141" s="145"/>
      <c r="AX141" s="145"/>
      <c r="AY141" s="145"/>
      <c r="AZ141" s="145"/>
      <c r="BA141" s="145"/>
      <c r="BB141" s="145"/>
      <c r="BC141" s="145"/>
      <c r="BD141" s="145"/>
      <c r="BE141" s="143"/>
    </row>
    <row r="142" spans="2:64" x14ac:dyDescent="0.25">
      <c r="B142" s="190"/>
      <c r="C142" s="145"/>
      <c r="D142" s="145"/>
      <c r="E142" s="145"/>
      <c r="F142" s="145"/>
      <c r="G142" s="145"/>
      <c r="H142" s="145"/>
      <c r="I142" s="145"/>
      <c r="J142" s="145"/>
      <c r="K142" s="145"/>
      <c r="L142" s="145"/>
      <c r="M142" s="145"/>
      <c r="N142" s="145"/>
      <c r="O142" s="145"/>
      <c r="P142" s="145"/>
      <c r="Q142" s="145"/>
      <c r="R142" s="145"/>
      <c r="S142" s="145"/>
      <c r="T142" s="145"/>
      <c r="U142" s="145"/>
      <c r="V142" s="145"/>
      <c r="W142" s="145"/>
      <c r="X142" s="145"/>
      <c r="Y142" s="145"/>
      <c r="Z142" s="145"/>
      <c r="AA142" s="145"/>
      <c r="AB142" s="145"/>
      <c r="AC142" s="145"/>
      <c r="AD142" s="145"/>
      <c r="AE142" s="145"/>
      <c r="AF142" s="145"/>
      <c r="AG142" s="145"/>
      <c r="AH142" s="145"/>
      <c r="AI142" s="145"/>
      <c r="AJ142" s="145"/>
      <c r="AK142" s="145"/>
      <c r="AL142" s="145"/>
      <c r="AM142" s="145"/>
      <c r="AN142" s="145"/>
      <c r="AO142" s="145"/>
      <c r="AP142" s="145"/>
      <c r="AQ142" s="145"/>
      <c r="AR142" s="145"/>
      <c r="AS142" s="145"/>
      <c r="AT142" s="145"/>
      <c r="AU142" s="145"/>
      <c r="AV142" s="145"/>
      <c r="AW142" s="145"/>
      <c r="AX142" s="145"/>
      <c r="AY142" s="145"/>
      <c r="AZ142" s="145"/>
      <c r="BA142" s="145"/>
      <c r="BB142" s="145"/>
      <c r="BC142" s="145"/>
      <c r="BD142" s="145"/>
      <c r="BE142" s="143"/>
    </row>
    <row r="143" spans="2:64" x14ac:dyDescent="0.25">
      <c r="B143" s="190"/>
      <c r="C143" s="145"/>
      <c r="D143" s="145"/>
      <c r="E143" s="145"/>
      <c r="F143" s="145"/>
      <c r="G143" s="145"/>
      <c r="H143" s="145"/>
      <c r="I143" s="145"/>
      <c r="J143" s="145"/>
      <c r="K143" s="145"/>
      <c r="L143" s="145"/>
      <c r="M143" s="145"/>
      <c r="N143" s="145"/>
      <c r="O143" s="145"/>
      <c r="P143" s="145"/>
      <c r="Q143" s="145"/>
      <c r="R143" s="145"/>
      <c r="S143" s="145"/>
      <c r="T143" s="145"/>
      <c r="U143" s="145"/>
      <c r="V143" s="145"/>
      <c r="W143" s="145"/>
      <c r="X143" s="145"/>
      <c r="Y143" s="145"/>
      <c r="Z143" s="145"/>
      <c r="AA143" s="145"/>
      <c r="AB143" s="145"/>
      <c r="AC143" s="145"/>
      <c r="AD143" s="145"/>
      <c r="AE143" s="145"/>
      <c r="AF143" s="145"/>
      <c r="AG143" s="145"/>
      <c r="AH143" s="145"/>
      <c r="AI143" s="145"/>
      <c r="AJ143" s="145"/>
      <c r="AK143" s="145"/>
      <c r="AL143" s="145"/>
      <c r="AM143" s="145"/>
      <c r="AN143" s="145"/>
      <c r="AO143" s="145"/>
      <c r="AP143" s="145"/>
      <c r="AQ143" s="145"/>
      <c r="AR143" s="145"/>
      <c r="AS143" s="145"/>
      <c r="AT143" s="145"/>
      <c r="AU143" s="145"/>
      <c r="AV143" s="145"/>
      <c r="AW143" s="145"/>
      <c r="AX143" s="145"/>
      <c r="AY143" s="145"/>
      <c r="AZ143" s="145"/>
      <c r="BA143" s="145"/>
      <c r="BB143" s="145"/>
      <c r="BC143" s="145"/>
      <c r="BD143" s="145"/>
      <c r="BE143" s="143"/>
    </row>
    <row r="144" spans="2:64" x14ac:dyDescent="0.25">
      <c r="B144" s="190"/>
      <c r="C144" s="145"/>
      <c r="D144" s="145"/>
      <c r="E144" s="145"/>
      <c r="F144" s="145"/>
      <c r="G144" s="145"/>
      <c r="H144" s="145"/>
      <c r="I144" s="145"/>
      <c r="J144" s="145"/>
      <c r="K144" s="145"/>
      <c r="L144" s="145"/>
      <c r="M144" s="145"/>
      <c r="N144" s="145"/>
      <c r="O144" s="145"/>
      <c r="P144" s="145"/>
      <c r="Q144" s="145"/>
      <c r="R144" s="145"/>
      <c r="S144" s="145"/>
      <c r="T144" s="145"/>
      <c r="U144" s="145"/>
      <c r="V144" s="145"/>
      <c r="W144" s="145"/>
      <c r="X144" s="145"/>
      <c r="Y144" s="145"/>
      <c r="Z144" s="145"/>
      <c r="AA144" s="145"/>
      <c r="AB144" s="145"/>
      <c r="AC144" s="145"/>
      <c r="AD144" s="145"/>
      <c r="AE144" s="145"/>
      <c r="AF144" s="145"/>
      <c r="AG144" s="145"/>
      <c r="AH144" s="145"/>
      <c r="AI144" s="145"/>
      <c r="AJ144" s="145"/>
      <c r="AK144" s="145"/>
      <c r="AL144" s="145"/>
      <c r="AM144" s="145"/>
      <c r="AN144" s="145"/>
      <c r="AO144" s="145"/>
      <c r="AP144" s="145"/>
      <c r="AQ144" s="145"/>
      <c r="AR144" s="145"/>
      <c r="AS144" s="145"/>
      <c r="AT144" s="145"/>
      <c r="AU144" s="145"/>
      <c r="AV144" s="145"/>
      <c r="AW144" s="145"/>
      <c r="AX144" s="145"/>
      <c r="AY144" s="145"/>
      <c r="AZ144" s="145"/>
      <c r="BA144" s="145"/>
      <c r="BB144" s="145"/>
      <c r="BC144" s="145"/>
      <c r="BD144" s="145"/>
      <c r="BE144" s="143"/>
    </row>
    <row r="145" spans="2:57" x14ac:dyDescent="0.25">
      <c r="B145" s="190"/>
      <c r="C145" s="145"/>
      <c r="D145" s="145"/>
      <c r="E145" s="145"/>
      <c r="F145" s="145"/>
      <c r="G145" s="145"/>
      <c r="H145" s="145"/>
      <c r="I145" s="145"/>
      <c r="J145" s="145"/>
      <c r="K145" s="145"/>
      <c r="L145" s="145"/>
      <c r="M145" s="145"/>
      <c r="N145" s="145"/>
      <c r="O145" s="145"/>
      <c r="P145" s="145"/>
      <c r="Q145" s="145"/>
      <c r="R145" s="145"/>
      <c r="S145" s="145"/>
      <c r="T145" s="145"/>
      <c r="U145" s="145"/>
      <c r="V145" s="145"/>
      <c r="W145" s="145"/>
      <c r="X145" s="145"/>
      <c r="Y145" s="145"/>
      <c r="Z145" s="145"/>
      <c r="AA145" s="145"/>
      <c r="AB145" s="145"/>
      <c r="AC145" s="145"/>
      <c r="AD145" s="145"/>
      <c r="AE145" s="145"/>
      <c r="AF145" s="145"/>
      <c r="AG145" s="145"/>
      <c r="AH145" s="145"/>
      <c r="AI145" s="145"/>
      <c r="AJ145" s="145"/>
      <c r="AK145" s="145"/>
      <c r="AL145" s="145"/>
      <c r="AM145" s="145"/>
      <c r="AN145" s="145"/>
      <c r="AO145" s="145"/>
      <c r="AP145" s="145"/>
      <c r="AQ145" s="145"/>
      <c r="AR145" s="145"/>
      <c r="AS145" s="145"/>
      <c r="AT145" s="145"/>
      <c r="AU145" s="145"/>
      <c r="AV145" s="145"/>
      <c r="AW145" s="145"/>
      <c r="AX145" s="145"/>
      <c r="AY145" s="145"/>
      <c r="AZ145" s="145"/>
      <c r="BA145" s="145"/>
      <c r="BB145" s="145"/>
      <c r="BC145" s="145"/>
      <c r="BD145" s="145"/>
      <c r="BE145" s="143"/>
    </row>
    <row r="146" spans="2:57" x14ac:dyDescent="0.25">
      <c r="B146" s="190"/>
      <c r="C146" s="145"/>
      <c r="D146" s="145"/>
      <c r="E146" s="145"/>
      <c r="F146" s="145"/>
      <c r="G146" s="145"/>
      <c r="H146" s="145"/>
      <c r="I146" s="145"/>
      <c r="J146" s="145"/>
      <c r="K146" s="145"/>
      <c r="L146" s="145"/>
      <c r="M146" s="145"/>
      <c r="N146" s="145"/>
      <c r="O146" s="145"/>
      <c r="P146" s="145"/>
      <c r="Q146" s="145"/>
      <c r="R146" s="145"/>
      <c r="S146" s="145"/>
      <c r="T146" s="145"/>
      <c r="U146" s="145"/>
      <c r="V146" s="145"/>
      <c r="W146" s="145"/>
      <c r="X146" s="145"/>
      <c r="Y146" s="145"/>
      <c r="Z146" s="145"/>
      <c r="AA146" s="145"/>
      <c r="AB146" s="145"/>
      <c r="AC146" s="145"/>
      <c r="AD146" s="145"/>
      <c r="AE146" s="145"/>
      <c r="AF146" s="145"/>
      <c r="AG146" s="145"/>
      <c r="AH146" s="145"/>
      <c r="AI146" s="145"/>
      <c r="AJ146" s="145"/>
      <c r="AK146" s="145"/>
      <c r="AL146" s="145"/>
      <c r="AM146" s="145"/>
      <c r="AN146" s="145"/>
      <c r="AO146" s="145"/>
      <c r="AP146" s="145"/>
      <c r="AQ146" s="145"/>
      <c r="AR146" s="145"/>
      <c r="AS146" s="145"/>
      <c r="AT146" s="145"/>
      <c r="AU146" s="145"/>
      <c r="AV146" s="145"/>
      <c r="AW146" s="145"/>
      <c r="AX146" s="145"/>
      <c r="AY146" s="145"/>
      <c r="AZ146" s="145"/>
      <c r="BA146" s="145"/>
      <c r="BB146" s="145"/>
      <c r="BC146" s="145"/>
      <c r="BD146" s="145"/>
      <c r="BE146" s="143"/>
    </row>
    <row r="147" spans="2:57" x14ac:dyDescent="0.25">
      <c r="B147" s="190"/>
      <c r="C147" s="145"/>
      <c r="D147" s="145"/>
      <c r="E147" s="145"/>
      <c r="F147" s="145"/>
      <c r="G147" s="145"/>
      <c r="H147" s="145"/>
      <c r="I147" s="145"/>
      <c r="J147" s="145"/>
      <c r="K147" s="145"/>
      <c r="L147" s="145"/>
      <c r="M147" s="145"/>
      <c r="N147" s="145"/>
      <c r="O147" s="145"/>
      <c r="P147" s="145"/>
      <c r="Q147" s="145"/>
      <c r="R147" s="145"/>
      <c r="S147" s="145"/>
      <c r="T147" s="145"/>
      <c r="U147" s="145"/>
      <c r="V147" s="145"/>
      <c r="W147" s="145"/>
      <c r="X147" s="145"/>
      <c r="Y147" s="145"/>
      <c r="Z147" s="145"/>
      <c r="AA147" s="145"/>
      <c r="AB147" s="145"/>
      <c r="AC147" s="145"/>
      <c r="AD147" s="145"/>
      <c r="AE147" s="145"/>
      <c r="AF147" s="145"/>
      <c r="AG147" s="145"/>
      <c r="AH147" s="145"/>
      <c r="AI147" s="145"/>
      <c r="AJ147" s="145"/>
      <c r="AK147" s="145"/>
      <c r="AL147" s="145"/>
      <c r="AM147" s="145"/>
      <c r="AN147" s="145"/>
      <c r="AO147" s="145"/>
      <c r="AP147" s="145"/>
      <c r="AQ147" s="145"/>
      <c r="AR147" s="145"/>
      <c r="AS147" s="145"/>
      <c r="AT147" s="145"/>
      <c r="AU147" s="145"/>
      <c r="AV147" s="145"/>
      <c r="AW147" s="145"/>
      <c r="AX147" s="145"/>
      <c r="AY147" s="145"/>
      <c r="AZ147" s="145"/>
      <c r="BA147" s="145"/>
      <c r="BB147" s="145"/>
      <c r="BC147" s="145"/>
      <c r="BD147" s="145"/>
      <c r="BE147" s="143"/>
    </row>
    <row r="148" spans="2:57" x14ac:dyDescent="0.25">
      <c r="B148" s="190"/>
      <c r="C148" s="145"/>
      <c r="D148" s="145"/>
      <c r="E148" s="145"/>
      <c r="F148" s="145"/>
      <c r="G148" s="145"/>
      <c r="H148" s="145"/>
      <c r="I148" s="145"/>
      <c r="J148" s="145"/>
      <c r="K148" s="145"/>
      <c r="L148" s="145"/>
      <c r="M148" s="145"/>
      <c r="N148" s="145"/>
      <c r="O148" s="145"/>
      <c r="P148" s="145"/>
      <c r="Q148" s="145"/>
      <c r="R148" s="145"/>
      <c r="S148" s="145"/>
      <c r="T148" s="145"/>
      <c r="U148" s="145"/>
      <c r="V148" s="145"/>
      <c r="W148" s="145"/>
      <c r="X148" s="145"/>
      <c r="Y148" s="145"/>
      <c r="Z148" s="145"/>
      <c r="AA148" s="145"/>
      <c r="AB148" s="145"/>
      <c r="AC148" s="145"/>
      <c r="AD148" s="145"/>
      <c r="AE148" s="145"/>
      <c r="AF148" s="145"/>
      <c r="AG148" s="145"/>
      <c r="AH148" s="145"/>
      <c r="AI148" s="145"/>
      <c r="AJ148" s="145"/>
      <c r="AK148" s="145"/>
      <c r="AL148" s="145"/>
      <c r="AM148" s="145"/>
      <c r="AN148" s="145"/>
      <c r="AO148" s="145"/>
      <c r="AP148" s="145"/>
      <c r="AQ148" s="145"/>
      <c r="AR148" s="145"/>
      <c r="AS148" s="145"/>
      <c r="AT148" s="145"/>
      <c r="AU148" s="145"/>
      <c r="AV148" s="145"/>
      <c r="AW148" s="145"/>
      <c r="AX148" s="145"/>
      <c r="AY148" s="145"/>
      <c r="AZ148" s="145"/>
      <c r="BA148" s="145"/>
      <c r="BB148" s="145"/>
      <c r="BC148" s="145"/>
      <c r="BD148" s="145"/>
      <c r="BE148" s="143"/>
    </row>
    <row r="149" spans="2:57" x14ac:dyDescent="0.25">
      <c r="B149" s="190"/>
      <c r="C149" s="145"/>
      <c r="D149" s="145"/>
      <c r="E149" s="145"/>
      <c r="F149" s="145"/>
      <c r="G149" s="145"/>
      <c r="H149" s="145"/>
      <c r="I149" s="145"/>
      <c r="J149" s="145"/>
      <c r="K149" s="145"/>
      <c r="L149" s="145"/>
      <c r="M149" s="145"/>
      <c r="N149" s="145"/>
      <c r="O149" s="145"/>
      <c r="P149" s="145"/>
      <c r="Q149" s="145"/>
      <c r="R149" s="145"/>
      <c r="S149" s="145"/>
      <c r="T149" s="145"/>
      <c r="U149" s="145"/>
      <c r="V149" s="145"/>
      <c r="W149" s="145"/>
      <c r="X149" s="145"/>
      <c r="Y149" s="145"/>
      <c r="Z149" s="145"/>
      <c r="AA149" s="145"/>
      <c r="AB149" s="145"/>
      <c r="AC149" s="145"/>
      <c r="AD149" s="145"/>
      <c r="AE149" s="145"/>
      <c r="AF149" s="145"/>
      <c r="AG149" s="145"/>
      <c r="AH149" s="145"/>
      <c r="AI149" s="145"/>
      <c r="AJ149" s="145"/>
      <c r="AK149" s="145"/>
      <c r="AL149" s="145"/>
      <c r="AM149" s="145"/>
      <c r="AN149" s="145"/>
      <c r="AO149" s="145"/>
      <c r="AP149" s="145"/>
      <c r="AQ149" s="145"/>
      <c r="AR149" s="145"/>
      <c r="AS149" s="145"/>
      <c r="AT149" s="145"/>
      <c r="AU149" s="145"/>
      <c r="AV149" s="145"/>
      <c r="AW149" s="145"/>
      <c r="AX149" s="145"/>
      <c r="AY149" s="145"/>
      <c r="AZ149" s="145"/>
      <c r="BA149" s="145"/>
      <c r="BB149" s="145"/>
      <c r="BC149" s="145"/>
      <c r="BD149" s="145"/>
      <c r="BE149" s="143"/>
    </row>
    <row r="150" spans="2:57" x14ac:dyDescent="0.25">
      <c r="B150" s="190"/>
      <c r="C150" s="145"/>
      <c r="D150" s="145"/>
      <c r="E150" s="145"/>
      <c r="F150" s="145"/>
      <c r="G150" s="145"/>
      <c r="H150" s="145"/>
      <c r="I150" s="145"/>
      <c r="J150" s="145"/>
      <c r="K150" s="145"/>
      <c r="L150" s="145"/>
      <c r="M150" s="145"/>
      <c r="N150" s="145"/>
      <c r="O150" s="145"/>
      <c r="P150" s="145"/>
      <c r="Q150" s="145"/>
      <c r="R150" s="145"/>
      <c r="S150" s="145"/>
      <c r="T150" s="145"/>
      <c r="U150" s="145"/>
      <c r="V150" s="145"/>
      <c r="W150" s="145"/>
      <c r="X150" s="145"/>
      <c r="Y150" s="145"/>
      <c r="Z150" s="145"/>
      <c r="AA150" s="145"/>
      <c r="AB150" s="145"/>
      <c r="AC150" s="145"/>
      <c r="AD150" s="145"/>
      <c r="AE150" s="145"/>
      <c r="AF150" s="145"/>
      <c r="AG150" s="145"/>
      <c r="AH150" s="145"/>
      <c r="AI150" s="145"/>
      <c r="AJ150" s="145"/>
      <c r="AK150" s="145"/>
      <c r="AL150" s="145"/>
      <c r="AM150" s="145"/>
      <c r="AN150" s="145"/>
      <c r="AO150" s="145"/>
      <c r="AP150" s="145"/>
      <c r="AQ150" s="145"/>
      <c r="AR150" s="145"/>
      <c r="AS150" s="145"/>
      <c r="AT150" s="145"/>
      <c r="AU150" s="145"/>
      <c r="AV150" s="145"/>
      <c r="AW150" s="145"/>
      <c r="AX150" s="145"/>
      <c r="AY150" s="145"/>
      <c r="AZ150" s="145"/>
      <c r="BA150" s="145"/>
      <c r="BB150" s="145"/>
      <c r="BC150" s="145"/>
      <c r="BD150" s="145"/>
      <c r="BE150" s="143"/>
    </row>
    <row r="151" spans="2:57" x14ac:dyDescent="0.25">
      <c r="B151" s="190"/>
      <c r="C151" s="145"/>
      <c r="D151" s="145"/>
      <c r="E151" s="145"/>
      <c r="F151" s="145"/>
      <c r="G151" s="145"/>
      <c r="H151" s="145"/>
      <c r="I151" s="145"/>
      <c r="J151" s="145"/>
      <c r="K151" s="145"/>
      <c r="L151" s="145"/>
      <c r="M151" s="145"/>
      <c r="N151" s="145"/>
      <c r="O151" s="145"/>
      <c r="P151" s="145"/>
      <c r="Q151" s="145"/>
      <c r="R151" s="145"/>
      <c r="S151" s="145"/>
      <c r="T151" s="145"/>
      <c r="U151" s="145"/>
      <c r="V151" s="145"/>
      <c r="W151" s="145"/>
      <c r="X151" s="145"/>
      <c r="Y151" s="145"/>
      <c r="Z151" s="145"/>
      <c r="AA151" s="145"/>
      <c r="AB151" s="145"/>
      <c r="AC151" s="145"/>
      <c r="AD151" s="145"/>
      <c r="AE151" s="145"/>
      <c r="AF151" s="145"/>
      <c r="AG151" s="145"/>
      <c r="AH151" s="145"/>
      <c r="AI151" s="145"/>
      <c r="AJ151" s="145"/>
      <c r="AK151" s="145"/>
      <c r="AL151" s="145"/>
      <c r="AM151" s="145"/>
      <c r="AN151" s="145"/>
      <c r="AO151" s="145"/>
      <c r="AP151" s="145"/>
      <c r="AQ151" s="145"/>
      <c r="AR151" s="145"/>
      <c r="AS151" s="145"/>
      <c r="AT151" s="145"/>
      <c r="AU151" s="145"/>
      <c r="AV151" s="145"/>
      <c r="AW151" s="145"/>
      <c r="AX151" s="145"/>
      <c r="AY151" s="145"/>
      <c r="AZ151" s="145"/>
      <c r="BA151" s="145"/>
      <c r="BB151" s="145"/>
      <c r="BC151" s="145"/>
      <c r="BD151" s="145"/>
      <c r="BE151" s="143"/>
    </row>
    <row r="152" spans="2:57" x14ac:dyDescent="0.25">
      <c r="B152" s="190"/>
      <c r="C152" s="145"/>
      <c r="D152" s="145"/>
      <c r="E152" s="145"/>
      <c r="F152" s="145"/>
      <c r="G152" s="145"/>
      <c r="H152" s="145"/>
      <c r="I152" s="145"/>
      <c r="J152" s="145"/>
      <c r="K152" s="145"/>
      <c r="L152" s="145"/>
      <c r="M152" s="145"/>
      <c r="N152" s="145"/>
      <c r="O152" s="145"/>
      <c r="P152" s="145"/>
      <c r="Q152" s="145"/>
      <c r="R152" s="145"/>
      <c r="S152" s="145"/>
      <c r="T152" s="145"/>
      <c r="U152" s="145"/>
      <c r="V152" s="145"/>
      <c r="W152" s="145"/>
      <c r="X152" s="145"/>
      <c r="Y152" s="145"/>
      <c r="Z152" s="145"/>
      <c r="AA152" s="145"/>
      <c r="AB152" s="145"/>
      <c r="AC152" s="145"/>
      <c r="AD152" s="145"/>
      <c r="AE152" s="145"/>
      <c r="AF152" s="145"/>
      <c r="AG152" s="145"/>
      <c r="AH152" s="145"/>
      <c r="AI152" s="145"/>
      <c r="AJ152" s="145"/>
      <c r="AK152" s="145"/>
      <c r="AL152" s="145"/>
      <c r="AM152" s="145"/>
      <c r="AN152" s="145"/>
      <c r="AO152" s="145"/>
      <c r="AP152" s="145"/>
      <c r="AQ152" s="145"/>
      <c r="AR152" s="145"/>
      <c r="AS152" s="145"/>
      <c r="AT152" s="145"/>
      <c r="AU152" s="145"/>
      <c r="AV152" s="145"/>
      <c r="AW152" s="145"/>
      <c r="AX152" s="145"/>
      <c r="AY152" s="145"/>
      <c r="AZ152" s="145"/>
      <c r="BA152" s="145"/>
      <c r="BB152" s="145"/>
      <c r="BC152" s="145"/>
      <c r="BD152" s="145"/>
      <c r="BE152" s="143"/>
    </row>
    <row r="153" spans="2:57" x14ac:dyDescent="0.25">
      <c r="B153" s="190"/>
      <c r="C153" s="145"/>
      <c r="D153" s="145"/>
      <c r="E153" s="145"/>
      <c r="F153" s="145"/>
      <c r="G153" s="145"/>
      <c r="H153" s="145"/>
      <c r="I153" s="145"/>
      <c r="J153" s="145"/>
      <c r="K153" s="145"/>
      <c r="L153" s="145"/>
      <c r="M153" s="145"/>
      <c r="N153" s="145"/>
      <c r="O153" s="145"/>
      <c r="P153" s="145"/>
      <c r="Q153" s="145"/>
      <c r="R153" s="145"/>
      <c r="S153" s="145"/>
      <c r="T153" s="145"/>
      <c r="U153" s="145"/>
      <c r="V153" s="145"/>
      <c r="W153" s="145"/>
      <c r="X153" s="145"/>
      <c r="Y153" s="145"/>
      <c r="Z153" s="145"/>
      <c r="AA153" s="145"/>
      <c r="AB153" s="145"/>
      <c r="AC153" s="145"/>
      <c r="AD153" s="145"/>
      <c r="AE153" s="145"/>
      <c r="AF153" s="145"/>
      <c r="AG153" s="145"/>
      <c r="AH153" s="145"/>
      <c r="AI153" s="145"/>
      <c r="AJ153" s="145"/>
      <c r="AK153" s="145"/>
      <c r="AL153" s="145"/>
      <c r="AM153" s="145"/>
      <c r="AN153" s="145"/>
      <c r="AO153" s="145"/>
      <c r="AP153" s="145"/>
      <c r="AQ153" s="145"/>
      <c r="AR153" s="145"/>
      <c r="AS153" s="145"/>
      <c r="AT153" s="145"/>
      <c r="AU153" s="145"/>
      <c r="AV153" s="145"/>
      <c r="AW153" s="145"/>
      <c r="AX153" s="145"/>
      <c r="AY153" s="145"/>
      <c r="AZ153" s="145"/>
      <c r="BA153" s="145"/>
      <c r="BB153" s="145"/>
      <c r="BC153" s="145"/>
      <c r="BD153" s="145"/>
      <c r="BE153" s="143"/>
    </row>
    <row r="154" spans="2:57" x14ac:dyDescent="0.25">
      <c r="B154" s="190"/>
      <c r="C154" s="145"/>
      <c r="D154" s="145"/>
      <c r="E154" s="145"/>
      <c r="F154" s="145"/>
      <c r="G154" s="145"/>
      <c r="H154" s="145"/>
      <c r="I154" s="145"/>
      <c r="J154" s="145"/>
      <c r="K154" s="145"/>
      <c r="L154" s="145"/>
      <c r="M154" s="145"/>
      <c r="N154" s="145"/>
      <c r="O154" s="145"/>
      <c r="P154" s="145"/>
      <c r="Q154" s="145"/>
      <c r="R154" s="145"/>
      <c r="S154" s="145"/>
      <c r="T154" s="145"/>
      <c r="U154" s="145"/>
      <c r="V154" s="145"/>
      <c r="W154" s="145"/>
      <c r="X154" s="145"/>
      <c r="Y154" s="145"/>
      <c r="Z154" s="145"/>
      <c r="AA154" s="145"/>
      <c r="AB154" s="145"/>
      <c r="AC154" s="145"/>
      <c r="AD154" s="145"/>
      <c r="AE154" s="145"/>
      <c r="AF154" s="145"/>
      <c r="AG154" s="145"/>
      <c r="AH154" s="145"/>
      <c r="AI154" s="145"/>
      <c r="AJ154" s="145"/>
      <c r="AK154" s="145"/>
      <c r="AL154" s="145"/>
      <c r="AM154" s="145"/>
      <c r="AN154" s="145"/>
      <c r="AO154" s="145"/>
      <c r="AP154" s="145"/>
      <c r="AQ154" s="145"/>
      <c r="AR154" s="145"/>
      <c r="AS154" s="145"/>
      <c r="AT154" s="145"/>
      <c r="AU154" s="145"/>
      <c r="AV154" s="145"/>
      <c r="AW154" s="145"/>
      <c r="AX154" s="145"/>
      <c r="AY154" s="145"/>
      <c r="AZ154" s="145"/>
      <c r="BA154" s="145"/>
      <c r="BB154" s="145"/>
      <c r="BC154" s="145"/>
      <c r="BD154" s="145"/>
      <c r="BE154" s="143"/>
    </row>
    <row r="155" spans="2:57" x14ac:dyDescent="0.25">
      <c r="B155" s="190"/>
      <c r="C155" s="145"/>
      <c r="D155" s="145"/>
      <c r="E155" s="145"/>
      <c r="F155" s="145"/>
      <c r="G155" s="145"/>
      <c r="H155" s="145"/>
      <c r="I155" s="145"/>
      <c r="J155" s="145"/>
      <c r="K155" s="145"/>
      <c r="L155" s="145"/>
      <c r="M155" s="145"/>
      <c r="N155" s="145"/>
      <c r="O155" s="145"/>
      <c r="P155" s="145"/>
      <c r="Q155" s="145"/>
      <c r="R155" s="145"/>
      <c r="S155" s="145"/>
      <c r="T155" s="145"/>
      <c r="U155" s="145"/>
      <c r="V155" s="145"/>
      <c r="W155" s="145"/>
      <c r="X155" s="145"/>
      <c r="Y155" s="145"/>
      <c r="Z155" s="145"/>
      <c r="AA155" s="145"/>
      <c r="AB155" s="145"/>
      <c r="AC155" s="145"/>
      <c r="AD155" s="145"/>
      <c r="AE155" s="145"/>
      <c r="AF155" s="145"/>
      <c r="AG155" s="145"/>
      <c r="AH155" s="145"/>
      <c r="AI155" s="145"/>
      <c r="AJ155" s="145"/>
      <c r="AK155" s="145"/>
      <c r="AL155" s="145"/>
      <c r="AM155" s="145"/>
      <c r="AN155" s="145"/>
      <c r="AO155" s="145"/>
      <c r="AP155" s="145"/>
      <c r="AQ155" s="145"/>
      <c r="AR155" s="145"/>
      <c r="AS155" s="145"/>
      <c r="AT155" s="145"/>
      <c r="AU155" s="145"/>
      <c r="AV155" s="145"/>
      <c r="AW155" s="145"/>
      <c r="AX155" s="145"/>
      <c r="AY155" s="145"/>
      <c r="AZ155" s="145"/>
      <c r="BA155" s="145"/>
      <c r="BB155" s="145"/>
      <c r="BC155" s="145"/>
      <c r="BD155" s="145"/>
      <c r="BE155" s="143"/>
    </row>
    <row r="156" spans="2:57" x14ac:dyDescent="0.25">
      <c r="B156" s="190"/>
      <c r="C156" s="145"/>
      <c r="D156" s="145"/>
      <c r="E156" s="145"/>
      <c r="F156" s="145"/>
      <c r="G156" s="145"/>
      <c r="H156" s="145"/>
      <c r="I156" s="145"/>
      <c r="J156" s="145"/>
      <c r="K156" s="145"/>
      <c r="L156" s="145"/>
      <c r="M156" s="145"/>
      <c r="N156" s="145"/>
      <c r="O156" s="145"/>
      <c r="P156" s="145"/>
      <c r="Q156" s="145"/>
      <c r="R156" s="145"/>
      <c r="S156" s="145"/>
      <c r="T156" s="145"/>
      <c r="U156" s="145"/>
      <c r="V156" s="145"/>
      <c r="W156" s="145"/>
      <c r="X156" s="145"/>
      <c r="Y156" s="145"/>
      <c r="Z156" s="145"/>
      <c r="AA156" s="145"/>
      <c r="AB156" s="145"/>
      <c r="AC156" s="145"/>
      <c r="AD156" s="145"/>
      <c r="AE156" s="145"/>
      <c r="AF156" s="145"/>
      <c r="AG156" s="145"/>
      <c r="AH156" s="145"/>
      <c r="AI156" s="145"/>
      <c r="AJ156" s="145"/>
      <c r="AK156" s="145"/>
      <c r="AL156" s="145"/>
      <c r="AM156" s="145"/>
      <c r="AN156" s="145"/>
      <c r="AO156" s="145"/>
      <c r="AP156" s="145"/>
      <c r="AQ156" s="145"/>
      <c r="AR156" s="145"/>
      <c r="AS156" s="145"/>
      <c r="AT156" s="145"/>
      <c r="AU156" s="145"/>
      <c r="AV156" s="145"/>
      <c r="AW156" s="145"/>
      <c r="AX156" s="145"/>
      <c r="AY156" s="145"/>
      <c r="AZ156" s="145"/>
      <c r="BA156" s="145"/>
      <c r="BB156" s="145"/>
      <c r="BC156" s="145"/>
      <c r="BD156" s="145"/>
      <c r="BE156" s="143"/>
    </row>
    <row r="157" spans="2:57" x14ac:dyDescent="0.25">
      <c r="B157" s="190"/>
      <c r="C157" s="145"/>
      <c r="D157" s="145"/>
      <c r="E157" s="145"/>
      <c r="F157" s="145"/>
      <c r="G157" s="145"/>
      <c r="H157" s="145"/>
      <c r="I157" s="145"/>
      <c r="J157" s="145"/>
      <c r="K157" s="145"/>
      <c r="L157" s="145"/>
      <c r="M157" s="145"/>
      <c r="N157" s="145"/>
      <c r="O157" s="145"/>
      <c r="P157" s="145"/>
      <c r="Q157" s="145"/>
      <c r="R157" s="145"/>
      <c r="S157" s="145"/>
      <c r="T157" s="145"/>
      <c r="U157" s="145"/>
      <c r="V157" s="145"/>
      <c r="W157" s="145"/>
      <c r="X157" s="145"/>
      <c r="Y157" s="145"/>
      <c r="Z157" s="145"/>
      <c r="AA157" s="145"/>
      <c r="AB157" s="145"/>
      <c r="AC157" s="145"/>
      <c r="AD157" s="145"/>
      <c r="AE157" s="145"/>
      <c r="AF157" s="145"/>
      <c r="AG157" s="145"/>
      <c r="AH157" s="145"/>
      <c r="AI157" s="145"/>
      <c r="AJ157" s="145"/>
      <c r="AK157" s="145"/>
      <c r="AL157" s="145"/>
      <c r="AM157" s="145"/>
      <c r="AN157" s="145"/>
      <c r="AO157" s="145"/>
      <c r="AP157" s="145"/>
      <c r="AQ157" s="145"/>
      <c r="AR157" s="145"/>
      <c r="AS157" s="145"/>
      <c r="AT157" s="145"/>
      <c r="AU157" s="145"/>
      <c r="AV157" s="145"/>
      <c r="AW157" s="145"/>
      <c r="AX157" s="145"/>
      <c r="AY157" s="145"/>
      <c r="AZ157" s="145"/>
      <c r="BA157" s="145"/>
      <c r="BB157" s="145"/>
      <c r="BC157" s="145"/>
      <c r="BD157" s="145"/>
      <c r="BE157" s="143"/>
    </row>
    <row r="158" spans="2:57" x14ac:dyDescent="0.25">
      <c r="B158" s="190"/>
      <c r="C158" s="145"/>
      <c r="D158" s="145"/>
      <c r="E158" s="145"/>
      <c r="F158" s="145"/>
      <c r="G158" s="145"/>
      <c r="H158" s="145"/>
      <c r="I158" s="145"/>
      <c r="J158" s="145"/>
      <c r="K158" s="145"/>
      <c r="L158" s="145"/>
      <c r="M158" s="145"/>
      <c r="N158" s="145"/>
      <c r="O158" s="145"/>
      <c r="P158" s="145"/>
      <c r="Q158" s="145"/>
      <c r="R158" s="145"/>
      <c r="S158" s="145"/>
      <c r="T158" s="145"/>
      <c r="U158" s="145"/>
      <c r="V158" s="145"/>
      <c r="W158" s="145"/>
      <c r="X158" s="145"/>
      <c r="Y158" s="145"/>
      <c r="Z158" s="145"/>
      <c r="AA158" s="145"/>
      <c r="AB158" s="145"/>
      <c r="AC158" s="145"/>
      <c r="AD158" s="145"/>
      <c r="AE158" s="145"/>
      <c r="AF158" s="145"/>
      <c r="AG158" s="145"/>
      <c r="AH158" s="145"/>
      <c r="AI158" s="145"/>
      <c r="AJ158" s="145"/>
      <c r="AK158" s="145"/>
      <c r="AL158" s="145"/>
      <c r="AM158" s="145"/>
      <c r="AN158" s="145"/>
      <c r="AO158" s="145"/>
      <c r="AP158" s="145"/>
      <c r="AQ158" s="145"/>
      <c r="AR158" s="145"/>
      <c r="AS158" s="145"/>
      <c r="AT158" s="145"/>
      <c r="AU158" s="145"/>
      <c r="AV158" s="145"/>
      <c r="AW158" s="145"/>
      <c r="AX158" s="145"/>
      <c r="AY158" s="145"/>
      <c r="AZ158" s="145"/>
      <c r="BA158" s="145"/>
      <c r="BB158" s="145"/>
      <c r="BC158" s="145"/>
      <c r="BD158" s="145"/>
      <c r="BE158" s="143"/>
    </row>
    <row r="159" spans="2:57" x14ac:dyDescent="0.25">
      <c r="B159" s="190"/>
      <c r="C159" s="145"/>
      <c r="D159" s="145"/>
      <c r="E159" s="145"/>
      <c r="F159" s="145"/>
      <c r="G159" s="145"/>
      <c r="H159" s="145"/>
      <c r="I159" s="145"/>
      <c r="J159" s="145"/>
      <c r="K159" s="145"/>
      <c r="L159" s="145"/>
      <c r="M159" s="145"/>
      <c r="N159" s="145"/>
      <c r="O159" s="145"/>
      <c r="P159" s="145"/>
      <c r="Q159" s="145"/>
      <c r="R159" s="145"/>
      <c r="S159" s="145"/>
      <c r="T159" s="145"/>
      <c r="U159" s="145"/>
      <c r="V159" s="145"/>
      <c r="W159" s="145"/>
      <c r="X159" s="145"/>
      <c r="Y159" s="145"/>
      <c r="Z159" s="145"/>
      <c r="AA159" s="145"/>
      <c r="AB159" s="145"/>
      <c r="AC159" s="145"/>
      <c r="AD159" s="145"/>
      <c r="AE159" s="145"/>
      <c r="AF159" s="145"/>
      <c r="AG159" s="145"/>
      <c r="AH159" s="145"/>
      <c r="AI159" s="145"/>
      <c r="AJ159" s="145"/>
      <c r="AK159" s="145"/>
      <c r="AL159" s="145"/>
      <c r="AM159" s="145"/>
      <c r="AN159" s="145"/>
      <c r="AO159" s="145"/>
      <c r="AP159" s="145"/>
      <c r="AQ159" s="145"/>
      <c r="AR159" s="145"/>
      <c r="AS159" s="145"/>
      <c r="AT159" s="145"/>
      <c r="AU159" s="145"/>
      <c r="AV159" s="145"/>
      <c r="AW159" s="145"/>
      <c r="AX159" s="145"/>
      <c r="AY159" s="145"/>
      <c r="AZ159" s="145"/>
      <c r="BA159" s="145"/>
      <c r="BB159" s="145"/>
      <c r="BC159" s="145"/>
      <c r="BD159" s="145"/>
      <c r="BE159" s="143"/>
    </row>
    <row r="160" spans="2:57" x14ac:dyDescent="0.25">
      <c r="B160" s="190"/>
      <c r="C160" s="145"/>
      <c r="D160" s="145"/>
      <c r="E160" s="145"/>
      <c r="F160" s="145"/>
      <c r="G160" s="145"/>
      <c r="H160" s="145"/>
      <c r="I160" s="145"/>
      <c r="J160" s="145"/>
      <c r="K160" s="145"/>
      <c r="L160" s="145"/>
      <c r="M160" s="145"/>
      <c r="N160" s="145"/>
      <c r="O160" s="145"/>
      <c r="P160" s="145"/>
      <c r="Q160" s="145"/>
      <c r="R160" s="145"/>
      <c r="S160" s="145"/>
      <c r="T160" s="145"/>
      <c r="U160" s="145"/>
      <c r="V160" s="145"/>
      <c r="W160" s="145"/>
      <c r="X160" s="145"/>
      <c r="Y160" s="145"/>
      <c r="Z160" s="145"/>
      <c r="AA160" s="145"/>
      <c r="AB160" s="145"/>
      <c r="AC160" s="145"/>
      <c r="AD160" s="145"/>
      <c r="AE160" s="145"/>
      <c r="AF160" s="145"/>
      <c r="AG160" s="145"/>
      <c r="AH160" s="145"/>
      <c r="AI160" s="145"/>
      <c r="AJ160" s="145"/>
      <c r="AK160" s="145"/>
      <c r="AL160" s="145"/>
      <c r="AM160" s="145"/>
      <c r="AN160" s="145"/>
      <c r="AO160" s="145"/>
      <c r="AP160" s="145"/>
      <c r="AQ160" s="145"/>
      <c r="AR160" s="145"/>
      <c r="AS160" s="145"/>
      <c r="AT160" s="145"/>
      <c r="AU160" s="145"/>
      <c r="AV160" s="145"/>
      <c r="AW160" s="145"/>
      <c r="AX160" s="145"/>
      <c r="AY160" s="145"/>
      <c r="AZ160" s="145"/>
      <c r="BA160" s="145"/>
      <c r="BB160" s="145"/>
      <c r="BC160" s="145"/>
      <c r="BD160" s="145"/>
      <c r="BE160" s="143"/>
    </row>
    <row r="161" spans="2:57" x14ac:dyDescent="0.25">
      <c r="B161" s="190"/>
      <c r="C161" s="145"/>
      <c r="D161" s="145"/>
      <c r="E161" s="145"/>
      <c r="F161" s="145"/>
      <c r="G161" s="145"/>
      <c r="H161" s="145"/>
      <c r="I161" s="145"/>
      <c r="J161" s="145"/>
      <c r="K161" s="145"/>
      <c r="L161" s="145"/>
      <c r="M161" s="145"/>
      <c r="N161" s="145"/>
      <c r="O161" s="145"/>
      <c r="P161" s="145"/>
      <c r="Q161" s="145"/>
      <c r="R161" s="145"/>
      <c r="S161" s="145"/>
      <c r="T161" s="145"/>
      <c r="U161" s="145"/>
      <c r="V161" s="145"/>
      <c r="W161" s="145"/>
      <c r="X161" s="145"/>
      <c r="Y161" s="145"/>
      <c r="Z161" s="145"/>
      <c r="AA161" s="145"/>
      <c r="AB161" s="145"/>
      <c r="AC161" s="145"/>
      <c r="AD161" s="145"/>
      <c r="AE161" s="145"/>
      <c r="AF161" s="145"/>
      <c r="AG161" s="145"/>
      <c r="AH161" s="145"/>
      <c r="AI161" s="145"/>
      <c r="AJ161" s="145"/>
      <c r="AK161" s="145"/>
      <c r="AL161" s="145"/>
      <c r="AM161" s="145"/>
      <c r="AN161" s="145"/>
      <c r="AO161" s="145"/>
      <c r="AP161" s="145"/>
      <c r="AQ161" s="145"/>
      <c r="AR161" s="145"/>
      <c r="AS161" s="145"/>
      <c r="AT161" s="145"/>
      <c r="AU161" s="145"/>
      <c r="AV161" s="145"/>
      <c r="AW161" s="145"/>
      <c r="AX161" s="145"/>
      <c r="AY161" s="145"/>
      <c r="AZ161" s="145"/>
      <c r="BA161" s="145"/>
      <c r="BB161" s="145"/>
      <c r="BC161" s="145"/>
      <c r="BD161" s="145"/>
      <c r="BE161" s="143"/>
    </row>
    <row r="162" spans="2:57" x14ac:dyDescent="0.25">
      <c r="B162" s="190"/>
      <c r="C162" s="145"/>
      <c r="D162" s="145"/>
      <c r="E162" s="145"/>
      <c r="F162" s="145"/>
      <c r="G162" s="145"/>
      <c r="H162" s="145"/>
      <c r="I162" s="145"/>
      <c r="J162" s="145"/>
      <c r="K162" s="145"/>
      <c r="L162" s="145"/>
      <c r="M162" s="145"/>
      <c r="N162" s="145"/>
      <c r="O162" s="145"/>
      <c r="P162" s="145"/>
      <c r="Q162" s="145"/>
      <c r="R162" s="145"/>
      <c r="S162" s="145"/>
      <c r="T162" s="145"/>
      <c r="U162" s="145"/>
      <c r="V162" s="145"/>
      <c r="W162" s="145"/>
      <c r="X162" s="145"/>
      <c r="Y162" s="145"/>
      <c r="Z162" s="145"/>
      <c r="AA162" s="145"/>
      <c r="AB162" s="145"/>
      <c r="AC162" s="145"/>
      <c r="AD162" s="145"/>
      <c r="AE162" s="145"/>
      <c r="AF162" s="145"/>
      <c r="AG162" s="145"/>
      <c r="AH162" s="145"/>
      <c r="AI162" s="145"/>
      <c r="AJ162" s="145"/>
      <c r="AK162" s="145"/>
      <c r="AL162" s="145"/>
      <c r="AM162" s="145"/>
      <c r="AN162" s="145"/>
      <c r="AO162" s="145"/>
      <c r="AP162" s="145"/>
      <c r="AQ162" s="145"/>
      <c r="AR162" s="145"/>
      <c r="AS162" s="145"/>
      <c r="AT162" s="145"/>
      <c r="AU162" s="145"/>
      <c r="AV162" s="145"/>
      <c r="AW162" s="145"/>
      <c r="AX162" s="145"/>
      <c r="AY162" s="145"/>
      <c r="AZ162" s="145"/>
      <c r="BA162" s="145"/>
      <c r="BB162" s="145"/>
      <c r="BC162" s="145"/>
      <c r="BD162" s="145"/>
      <c r="BE162" s="143"/>
    </row>
    <row r="163" spans="2:57" x14ac:dyDescent="0.25">
      <c r="B163" s="190"/>
      <c r="C163" s="145"/>
      <c r="D163" s="145"/>
      <c r="E163" s="145"/>
      <c r="F163" s="145"/>
      <c r="G163" s="145"/>
      <c r="H163" s="145"/>
      <c r="I163" s="145"/>
      <c r="J163" s="145"/>
      <c r="K163" s="145"/>
      <c r="L163" s="145"/>
      <c r="M163" s="145"/>
      <c r="N163" s="145"/>
      <c r="O163" s="145"/>
      <c r="P163" s="145"/>
      <c r="Q163" s="145"/>
      <c r="R163" s="145"/>
      <c r="S163" s="145"/>
      <c r="T163" s="145"/>
      <c r="U163" s="145"/>
      <c r="V163" s="145"/>
      <c r="W163" s="145"/>
      <c r="X163" s="145"/>
      <c r="Y163" s="145"/>
      <c r="Z163" s="145"/>
      <c r="AA163" s="145"/>
      <c r="AB163" s="145"/>
      <c r="AC163" s="145"/>
      <c r="AD163" s="145"/>
      <c r="AE163" s="145"/>
      <c r="AF163" s="145"/>
      <c r="AG163" s="145"/>
      <c r="AH163" s="145"/>
      <c r="AI163" s="145"/>
      <c r="AJ163" s="145"/>
      <c r="AK163" s="145"/>
      <c r="AL163" s="145"/>
      <c r="AM163" s="145"/>
      <c r="AN163" s="145"/>
      <c r="AO163" s="145"/>
      <c r="AP163" s="145"/>
      <c r="AQ163" s="145"/>
      <c r="AR163" s="145"/>
      <c r="AS163" s="145"/>
      <c r="AT163" s="145"/>
      <c r="AU163" s="145"/>
      <c r="AV163" s="145"/>
      <c r="AW163" s="145"/>
      <c r="AX163" s="145"/>
      <c r="AY163" s="145"/>
      <c r="AZ163" s="145"/>
      <c r="BA163" s="145"/>
      <c r="BB163" s="145"/>
      <c r="BC163" s="145"/>
      <c r="BD163" s="145"/>
      <c r="BE163" s="143"/>
    </row>
    <row r="164" spans="2:57" ht="15.75" thickBot="1" x14ac:dyDescent="0.3">
      <c r="B164" s="191"/>
      <c r="C164" s="192"/>
      <c r="D164" s="192"/>
      <c r="E164" s="192"/>
      <c r="F164" s="192"/>
      <c r="G164" s="192"/>
      <c r="H164" s="192"/>
      <c r="I164" s="192"/>
      <c r="J164" s="192"/>
      <c r="K164" s="192"/>
      <c r="L164" s="192"/>
      <c r="M164" s="192"/>
      <c r="N164" s="192"/>
      <c r="O164" s="192"/>
      <c r="P164" s="192"/>
      <c r="Q164" s="192"/>
      <c r="R164" s="192"/>
      <c r="S164" s="192"/>
      <c r="T164" s="192"/>
      <c r="U164" s="192"/>
      <c r="V164" s="192"/>
      <c r="W164" s="192"/>
      <c r="X164" s="192"/>
      <c r="Y164" s="192"/>
      <c r="Z164" s="192"/>
      <c r="AA164" s="192"/>
      <c r="AB164" s="192"/>
      <c r="AC164" s="192"/>
      <c r="AD164" s="192"/>
      <c r="AE164" s="192"/>
      <c r="AF164" s="192"/>
      <c r="AG164" s="192"/>
      <c r="AH164" s="192"/>
      <c r="AI164" s="192"/>
      <c r="AJ164" s="192"/>
      <c r="AK164" s="192"/>
      <c r="AL164" s="192"/>
      <c r="AM164" s="192"/>
      <c r="AN164" s="192"/>
      <c r="AO164" s="192"/>
      <c r="AP164" s="192"/>
      <c r="AQ164" s="192"/>
      <c r="AR164" s="192"/>
      <c r="AS164" s="192"/>
      <c r="AT164" s="192"/>
      <c r="AU164" s="192"/>
      <c r="AV164" s="192"/>
      <c r="AW164" s="192"/>
      <c r="AX164" s="192"/>
      <c r="AY164" s="192"/>
      <c r="AZ164" s="192"/>
      <c r="BA164" s="192"/>
      <c r="BB164" s="192"/>
      <c r="BC164" s="192"/>
      <c r="BD164" s="192"/>
      <c r="BE164" s="193"/>
    </row>
  </sheetData>
  <mergeCells count="8">
    <mergeCell ref="AF3:AN3"/>
    <mergeCell ref="AF58:AN58"/>
    <mergeCell ref="AU3:BC3"/>
    <mergeCell ref="AU58:BC58"/>
    <mergeCell ref="D3:L3"/>
    <mergeCell ref="R3:Z3"/>
    <mergeCell ref="R58:Z58"/>
    <mergeCell ref="D58:L58"/>
  </mergeCells>
  <pageMargins left="0.7" right="0.7" top="0.75" bottom="0.75" header="0.3" footer="0.3"/>
  <drawing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623D5-5050-43FA-BA0B-ECB347261337}">
  <dimension ref="A14:BC131"/>
  <sheetViews>
    <sheetView topLeftCell="A109" zoomScale="55" zoomScaleNormal="55" workbookViewId="0">
      <selection activeCell="B23" sqref="B23"/>
    </sheetView>
  </sheetViews>
  <sheetFormatPr defaultColWidth="27.28515625" defaultRowHeight="15" x14ac:dyDescent="0.25"/>
  <cols>
    <col min="1" max="1" width="38.85546875" style="27" bestFit="1" customWidth="1"/>
    <col min="2" max="2" width="31.5703125" style="27" bestFit="1" customWidth="1"/>
    <col min="3" max="3" width="18.28515625" style="27" bestFit="1" customWidth="1"/>
    <col min="4" max="6" width="18.85546875" style="27" bestFit="1" customWidth="1"/>
    <col min="7" max="8" width="27.28515625" style="27"/>
    <col min="9" max="9" width="31.5703125" style="27" bestFit="1" customWidth="1"/>
    <col min="10" max="10" width="18.28515625" style="27" bestFit="1" customWidth="1"/>
    <col min="11" max="13" width="18.85546875" style="27" bestFit="1" customWidth="1"/>
    <col min="14" max="15" width="27.28515625" style="27"/>
    <col min="16" max="16" width="31.5703125" style="27" bestFit="1" customWidth="1"/>
    <col min="17" max="17" width="18.28515625" style="27" bestFit="1" customWidth="1"/>
    <col min="18" max="20" width="18.85546875" style="27" bestFit="1" customWidth="1"/>
    <col min="21" max="22" width="27.28515625" style="27"/>
    <col min="23" max="23" width="31.5703125" style="27" bestFit="1" customWidth="1"/>
    <col min="24" max="24" width="18.28515625" style="27" bestFit="1" customWidth="1"/>
    <col min="25" max="27" width="18.85546875" style="27" bestFit="1" customWidth="1"/>
    <col min="28" max="29" width="27.28515625" style="27"/>
    <col min="30" max="30" width="31.5703125" style="27" bestFit="1" customWidth="1"/>
    <col min="31" max="31" width="18.28515625" style="27" bestFit="1" customWidth="1"/>
    <col min="32" max="34" width="18.85546875" style="27" bestFit="1" customWidth="1"/>
    <col min="35" max="36" width="27.28515625" style="27"/>
    <col min="37" max="37" width="31.5703125" style="27" bestFit="1" customWidth="1"/>
    <col min="38" max="38" width="18.28515625" style="27" bestFit="1" customWidth="1"/>
    <col min="39" max="41" width="18.85546875" style="27" bestFit="1" customWidth="1"/>
    <col min="42" max="43" width="27.28515625" style="27"/>
    <col min="44" max="44" width="31.5703125" style="27" bestFit="1" customWidth="1"/>
    <col min="45" max="45" width="18.28515625" style="27" bestFit="1" customWidth="1"/>
    <col min="46" max="48" width="18.85546875" style="27" bestFit="1" customWidth="1"/>
    <col min="49" max="50" width="27.28515625" style="27"/>
    <col min="51" max="51" width="31.5703125" style="27" bestFit="1" customWidth="1"/>
    <col min="52" max="52" width="18.28515625" style="27" bestFit="1" customWidth="1"/>
    <col min="53" max="55" width="18.85546875" style="27" bestFit="1" customWidth="1"/>
    <col min="56" max="16384" width="27.28515625" style="27"/>
  </cols>
  <sheetData>
    <row r="14" spans="6:6" x14ac:dyDescent="0.25">
      <c r="F14" s="185"/>
    </row>
    <row r="30" spans="3:55" x14ac:dyDescent="0.25">
      <c r="D30" s="186"/>
    </row>
    <row r="32" spans="3:55" x14ac:dyDescent="0.25">
      <c r="C32" s="229" t="s">
        <v>1365</v>
      </c>
      <c r="D32" s="229"/>
      <c r="E32" s="229"/>
      <c r="F32" s="229"/>
      <c r="J32" s="228" t="s">
        <v>1373</v>
      </c>
      <c r="K32" s="228"/>
      <c r="L32" s="228"/>
      <c r="M32" s="228"/>
      <c r="Q32" s="228" t="s">
        <v>1375</v>
      </c>
      <c r="R32" s="228"/>
      <c r="S32" s="228"/>
      <c r="T32" s="228"/>
      <c r="X32" s="228" t="s">
        <v>1376</v>
      </c>
      <c r="Y32" s="228"/>
      <c r="Z32" s="228"/>
      <c r="AA32" s="228"/>
      <c r="AE32" s="228" t="s">
        <v>1377</v>
      </c>
      <c r="AF32" s="228"/>
      <c r="AG32" s="228"/>
      <c r="AH32" s="228"/>
      <c r="AL32" s="228" t="s">
        <v>1378</v>
      </c>
      <c r="AM32" s="228"/>
      <c r="AN32" s="228"/>
      <c r="AO32" s="228"/>
      <c r="AS32" s="228" t="s">
        <v>1379</v>
      </c>
      <c r="AT32" s="228"/>
      <c r="AU32" s="228"/>
      <c r="AV32" s="228"/>
      <c r="AZ32" s="228" t="s">
        <v>1380</v>
      </c>
      <c r="BA32" s="228"/>
      <c r="BB32" s="228"/>
      <c r="BC32" s="228"/>
    </row>
    <row r="33" spans="1:55" x14ac:dyDescent="0.25">
      <c r="A33" s="194" t="s">
        <v>248</v>
      </c>
      <c r="B33" s="194" t="s">
        <v>1383</v>
      </c>
      <c r="C33" s="200" t="s">
        <v>1361</v>
      </c>
      <c r="D33" s="200" t="s">
        <v>1362</v>
      </c>
      <c r="E33" s="200" t="s">
        <v>1363</v>
      </c>
      <c r="F33" s="200" t="s">
        <v>1364</v>
      </c>
      <c r="I33" s="194" t="s">
        <v>248</v>
      </c>
      <c r="J33" s="200" t="s">
        <v>1361</v>
      </c>
      <c r="K33" s="200" t="s">
        <v>1362</v>
      </c>
      <c r="L33" s="200" t="s">
        <v>1363</v>
      </c>
      <c r="M33" s="200" t="s">
        <v>1364</v>
      </c>
      <c r="P33" s="194" t="s">
        <v>248</v>
      </c>
      <c r="Q33" s="200" t="s">
        <v>1361</v>
      </c>
      <c r="R33" s="200" t="s">
        <v>1362</v>
      </c>
      <c r="S33" s="200" t="s">
        <v>1363</v>
      </c>
      <c r="T33" s="200" t="s">
        <v>1364</v>
      </c>
      <c r="W33" s="194" t="s">
        <v>248</v>
      </c>
      <c r="X33" s="200" t="s">
        <v>1361</v>
      </c>
      <c r="Y33" s="200" t="s">
        <v>1362</v>
      </c>
      <c r="Z33" s="200" t="s">
        <v>1363</v>
      </c>
      <c r="AA33" s="200" t="s">
        <v>1364</v>
      </c>
      <c r="AD33" s="194" t="s">
        <v>248</v>
      </c>
      <c r="AE33" s="200" t="s">
        <v>1361</v>
      </c>
      <c r="AF33" s="200" t="s">
        <v>1362</v>
      </c>
      <c r="AG33" s="200" t="s">
        <v>1363</v>
      </c>
      <c r="AH33" s="200" t="s">
        <v>1364</v>
      </c>
      <c r="AK33" s="194" t="s">
        <v>248</v>
      </c>
      <c r="AL33" s="200" t="s">
        <v>1361</v>
      </c>
      <c r="AM33" s="200" t="s">
        <v>1362</v>
      </c>
      <c r="AN33" s="200" t="s">
        <v>1363</v>
      </c>
      <c r="AO33" s="200" t="s">
        <v>1364</v>
      </c>
      <c r="AR33" s="194" t="s">
        <v>248</v>
      </c>
      <c r="AS33" s="200" t="s">
        <v>1361</v>
      </c>
      <c r="AT33" s="200" t="s">
        <v>1362</v>
      </c>
      <c r="AU33" s="200" t="s">
        <v>1363</v>
      </c>
      <c r="AV33" s="200" t="s">
        <v>1364</v>
      </c>
      <c r="AY33" s="194" t="s">
        <v>248</v>
      </c>
      <c r="AZ33" s="200" t="s">
        <v>1361</v>
      </c>
      <c r="BA33" s="200" t="s">
        <v>1362</v>
      </c>
      <c r="BB33" s="200" t="s">
        <v>1363</v>
      </c>
      <c r="BC33" s="200" t="s">
        <v>1364</v>
      </c>
    </row>
    <row r="34" spans="1:55" x14ac:dyDescent="0.25">
      <c r="A34" s="187" t="s">
        <v>242</v>
      </c>
      <c r="B34" s="187" t="s">
        <v>242</v>
      </c>
      <c r="C34" s="186">
        <f>Dashboard2015!E12</f>
        <v>1.6824937485681069</v>
      </c>
      <c r="D34" s="186">
        <f>Dashboard2020!E12</f>
        <v>1.5694802056511934</v>
      </c>
      <c r="E34" s="186">
        <f>Dashboard2021!E12</f>
        <v>1.5770285289621531</v>
      </c>
      <c r="F34" s="186">
        <f>DashboardFutureUS!E12</f>
        <v>1.5381475950913748</v>
      </c>
      <c r="I34" s="187" t="s">
        <v>242</v>
      </c>
      <c r="J34" s="186">
        <f>Dashboard2015!J12</f>
        <v>247.43294161690278</v>
      </c>
      <c r="K34" s="186">
        <f>Dashboard2020!J12</f>
        <v>262.5075766923058</v>
      </c>
      <c r="L34" s="186">
        <f>Dashboard2021!J12</f>
        <v>265.00831786259511</v>
      </c>
      <c r="M34" s="186">
        <f>DashboardFutureUS!J12</f>
        <v>249.39211771936488</v>
      </c>
      <c r="P34" s="187" t="s">
        <v>242</v>
      </c>
      <c r="Q34" s="186">
        <f>Dashboard2015!O12</f>
        <v>275.42309124448491</v>
      </c>
      <c r="R34" s="186">
        <f>Dashboard2020!O12</f>
        <v>260.85603579073785</v>
      </c>
      <c r="S34" s="186">
        <f>Dashboard2021!O12</f>
        <v>263.37327031786117</v>
      </c>
      <c r="T34" s="186">
        <f>DashboardFutureUS!O12</f>
        <v>246.0586205935474</v>
      </c>
      <c r="W34" s="187" t="s">
        <v>242</v>
      </c>
      <c r="X34" s="27">
        <f>Dashboard2015!T12</f>
        <v>1257.729551403374</v>
      </c>
      <c r="Y34" s="27">
        <f>Dashboard2020!T12</f>
        <v>1193.3466358090873</v>
      </c>
      <c r="Z34" s="27">
        <f>Dashboard2021!T12</f>
        <v>1205.6633489558262</v>
      </c>
      <c r="AA34" s="27">
        <f>DashboardFutureUS!T12</f>
        <v>1150.9611861299161</v>
      </c>
      <c r="AD34" s="187" t="s">
        <v>242</v>
      </c>
      <c r="AE34" s="27">
        <f>Dashboard2015!Y12</f>
        <v>1658.5737248831704</v>
      </c>
      <c r="AF34" s="27">
        <f>Dashboard2020!Y12</f>
        <v>1705.4931010866985</v>
      </c>
      <c r="AG34" s="27">
        <f>Dashboard2021!Y12</f>
        <v>1722.8246621513738</v>
      </c>
      <c r="AH34" s="27">
        <f>DashboardFutureUS!Y12</f>
        <v>1631.7950697531858</v>
      </c>
      <c r="AK34" s="187" t="s">
        <v>242</v>
      </c>
      <c r="AL34" s="27">
        <f>Dashboard2015!AD12</f>
        <v>2275.9259966084028</v>
      </c>
      <c r="AM34" s="27">
        <f>Dashboard2020!AD12</f>
        <v>2396.7354470782334</v>
      </c>
      <c r="AN34" s="27">
        <f>Dashboard2021!AD12</f>
        <v>2420.9849343483575</v>
      </c>
      <c r="AO34" s="27">
        <f>DashboardFutureUS!AD12</f>
        <v>2251.6741839385345</v>
      </c>
      <c r="AR34" s="187" t="s">
        <v>242</v>
      </c>
      <c r="AS34" s="185">
        <f>Dashboard2015!AI12</f>
        <v>2684.0456461606623</v>
      </c>
      <c r="AT34" s="27">
        <f>Dashboard2020!AI12</f>
        <v>2811.19788222328</v>
      </c>
      <c r="AU34" s="185">
        <f>Dashboard2021!AI12</f>
        <v>2839.6124381791892</v>
      </c>
      <c r="AV34" s="185">
        <f>DashboardFutureUS!AI12</f>
        <v>2644.7952122247993</v>
      </c>
      <c r="AY34" s="187" t="s">
        <v>242</v>
      </c>
      <c r="AZ34" s="185">
        <f>Dashboard2015!AN12</f>
        <v>3360.0280499701262</v>
      </c>
      <c r="BA34" s="27">
        <f>Dashboard2020!AN12</f>
        <v>3511.0823219999997</v>
      </c>
      <c r="BB34" s="185">
        <f>Dashboard2021!AN12</f>
        <v>3546.4978387000006</v>
      </c>
      <c r="BC34" s="185">
        <f>DashboardFutureUS!AN12</f>
        <v>3341.1219200000005</v>
      </c>
    </row>
    <row r="35" spans="1:55" x14ac:dyDescent="0.25">
      <c r="A35" s="188" t="s">
        <v>1366</v>
      </c>
      <c r="B35" s="188" t="s">
        <v>1366</v>
      </c>
      <c r="C35" s="186">
        <f>Dashboard2015!E13</f>
        <v>2.7197478457947412E-5</v>
      </c>
      <c r="D35" s="186">
        <f>Dashboard2020!E13</f>
        <v>3.391663155382051E-5</v>
      </c>
      <c r="E35" s="186">
        <f>Dashboard2021!E13</f>
        <v>3.4155995427786261E-5</v>
      </c>
      <c r="F35" s="186">
        <f>DashboardFutureUS!E13</f>
        <v>3.3532776009311074E-5</v>
      </c>
      <c r="I35" s="188" t="s">
        <v>1366</v>
      </c>
      <c r="J35" s="186">
        <f>Dashboard2015!J13</f>
        <v>3.471279489952859E-3</v>
      </c>
      <c r="K35" s="186">
        <f>Dashboard2020!J13</f>
        <v>6.7733399885709531E-3</v>
      </c>
      <c r="L35" s="186">
        <f>Dashboard2021!J13</f>
        <v>6.8325203188282363E-3</v>
      </c>
      <c r="M35" s="186">
        <f>DashboardFutureUS!J13</f>
        <v>3.5421803511659316E-3</v>
      </c>
      <c r="P35" s="188" t="s">
        <v>1366</v>
      </c>
      <c r="Q35" s="186">
        <f>Dashboard2015!O13</f>
        <v>1.0297959743983502E-3</v>
      </c>
      <c r="R35" s="186">
        <f>Dashboard2020!O13</f>
        <v>5.9006045913883448E-3</v>
      </c>
      <c r="S35" s="186">
        <f>Dashboard2021!O13</f>
        <v>5.9353504414712205E-3</v>
      </c>
      <c r="T35" s="186">
        <f>DashboardFutureUS!O13</f>
        <v>9.8552545714075657E-4</v>
      </c>
      <c r="W35" s="188" t="s">
        <v>1366</v>
      </c>
      <c r="X35" s="27">
        <f>Dashboard2015!T13</f>
        <v>4.9283982413886786E-3</v>
      </c>
      <c r="Y35" s="27">
        <f>Dashboard2020!T13</f>
        <v>2.3199433934690133E-2</v>
      </c>
      <c r="Z35" s="27">
        <f>Dashboard2021!T13</f>
        <v>2.3359399743558096E-2</v>
      </c>
      <c r="AA35" s="27">
        <f>DashboardFutureUS!T13</f>
        <v>4.9296258189232972E-3</v>
      </c>
      <c r="AD35" s="188" t="s">
        <v>1366</v>
      </c>
      <c r="AE35" s="27">
        <f>Dashboard2015!Y13</f>
        <v>8.7260165658938887E-3</v>
      </c>
      <c r="AF35" s="27">
        <f>Dashboard2020!Y13</f>
        <v>3.4710885362408433E-2</v>
      </c>
      <c r="AG35" s="27">
        <f>Dashboard2021!Y13</f>
        <v>3.4935142823477504E-2</v>
      </c>
      <c r="AH35" s="27">
        <f>DashboardFutureUS!Y13</f>
        <v>6.6601085171772087E-3</v>
      </c>
      <c r="AK35" s="188" t="s">
        <v>1366</v>
      </c>
      <c r="AL35" s="27">
        <f>Dashboard2015!AD13</f>
        <v>8.2408586424356819E-2</v>
      </c>
      <c r="AM35" s="27">
        <f>Dashboard2020!AD13</f>
        <v>6.2074401336679998E-2</v>
      </c>
      <c r="AN35" s="27">
        <f>Dashboard2021!AD13</f>
        <v>6.256304385092E-2</v>
      </c>
      <c r="AO35" s="27">
        <f>DashboardFutureUS!AD13</f>
        <v>5.8826865791999999E-2</v>
      </c>
      <c r="AR35" s="188" t="s">
        <v>1366</v>
      </c>
      <c r="AS35" s="185">
        <f>Dashboard2015!AI13</f>
        <v>8.4597401257156993E-2</v>
      </c>
      <c r="AT35" s="27">
        <f>Dashboard2020!AI13</f>
        <v>7.0744184484000008E-2</v>
      </c>
      <c r="AU35" s="185">
        <f>Dashboard2021!AI13</f>
        <v>7.1286007935000006E-2</v>
      </c>
      <c r="AV35" s="185">
        <f>DashboardFutureUS!AI13</f>
        <v>6.115677189999999E-2</v>
      </c>
      <c r="AY35" s="188" t="s">
        <v>1366</v>
      </c>
      <c r="AZ35" s="185">
        <f>Dashboard2015!AN13</f>
        <v>0.11137867438912441</v>
      </c>
      <c r="BA35" s="27">
        <f>Dashboard2020!AN13</f>
        <v>8.5838999999999999E-2</v>
      </c>
      <c r="BB35" s="185">
        <f>Dashboard2021!AN13</f>
        <v>8.6525900000000003E-2</v>
      </c>
      <c r="BC35" s="185">
        <f>DashboardFutureUS!AN13</f>
        <v>7.5200000000000003E-2</v>
      </c>
    </row>
    <row r="36" spans="1:55" x14ac:dyDescent="0.25">
      <c r="A36" s="188" t="s">
        <v>1367</v>
      </c>
      <c r="B36" s="188" t="s">
        <v>1367</v>
      </c>
      <c r="C36" s="186">
        <f>Dashboard2015!E14</f>
        <v>1.5247790492128668</v>
      </c>
      <c r="D36" s="186">
        <f>Dashboard2020!E14</f>
        <v>1.4192746026908902</v>
      </c>
      <c r="E36" s="186">
        <f>Dashboard2021!E14</f>
        <v>1.4249336245777704</v>
      </c>
      <c r="F36" s="186">
        <f>DashboardFutureUS!E14</f>
        <v>1.3864525867677013</v>
      </c>
      <c r="I36" s="188" t="s">
        <v>1367</v>
      </c>
      <c r="J36" s="186">
        <f>Dashboard2015!J14</f>
        <v>195.00782849368989</v>
      </c>
      <c r="K36" s="186">
        <f>Dashboard2020!J14</f>
        <v>193.15342655650969</v>
      </c>
      <c r="L36" s="186">
        <f>Dashboard2021!J14</f>
        <v>195.34695413696019</v>
      </c>
      <c r="M36" s="186">
        <f>DashboardFutureUS!J14</f>
        <v>164.37889654674117</v>
      </c>
      <c r="P36" s="188" t="s">
        <v>1367</v>
      </c>
      <c r="Q36" s="186">
        <f>Dashboard2015!O14</f>
        <v>218.66627324811589</v>
      </c>
      <c r="R36" s="186">
        <f>Dashboard2020!O14</f>
        <v>187.0364664624241</v>
      </c>
      <c r="S36" s="186">
        <f>Dashboard2021!O14</f>
        <v>189.73050369553829</v>
      </c>
      <c r="T36" s="186">
        <f>DashboardFutureUS!O14</f>
        <v>152.69204821992523</v>
      </c>
      <c r="W36" s="188" t="s">
        <v>1367</v>
      </c>
      <c r="X36" s="27">
        <f>Dashboard2015!T14</f>
        <v>851.50360751284427</v>
      </c>
      <c r="Y36" s="27">
        <f>Dashboard2020!T14</f>
        <v>728.26637195464934</v>
      </c>
      <c r="Z36" s="27">
        <f>Dashboard2021!T14</f>
        <v>735.96788959149433</v>
      </c>
      <c r="AA36" s="27">
        <f>DashboardFutureUS!T14</f>
        <v>623.53106673919217</v>
      </c>
      <c r="AD36" s="188" t="s">
        <v>1367</v>
      </c>
      <c r="AE36" s="27">
        <f>Dashboard2015!Y14</f>
        <v>1200.5702072718843</v>
      </c>
      <c r="AF36" s="27">
        <f>Dashboard2020!Y14</f>
        <v>1106.696591698402</v>
      </c>
      <c r="AG36" s="27">
        <f>Dashboard2021!Y14</f>
        <v>1118.8139961772431</v>
      </c>
      <c r="AH36" s="27">
        <f>DashboardFutureUS!Y14</f>
        <v>929.25717404575232</v>
      </c>
      <c r="AK36" s="188" t="s">
        <v>1367</v>
      </c>
      <c r="AL36" s="27">
        <f>Dashboard2015!AD14</f>
        <v>1672.8787684918548</v>
      </c>
      <c r="AM36" s="27">
        <f>Dashboard2020!AD14</f>
        <v>1684.605102211312</v>
      </c>
      <c r="AN36" s="27">
        <f>Dashboard2021!AD14</f>
        <v>1702.4470004251148</v>
      </c>
      <c r="AO36" s="27">
        <f>DashboardFutureUS!AD14</f>
        <v>1593.0770690273282</v>
      </c>
      <c r="AR36" s="188" t="s">
        <v>1367</v>
      </c>
      <c r="AS36" s="185">
        <f>Dashboard2015!AI14</f>
        <v>2019.0423002995744</v>
      </c>
      <c r="AT36" s="27">
        <f>Dashboard2020!AI14</f>
        <v>2007.183449552668</v>
      </c>
      <c r="AU36" s="185">
        <f>Dashboard2021!AI14</f>
        <v>2028.0558825584151</v>
      </c>
      <c r="AV36" s="185">
        <f>DashboardFutureUS!AI14</f>
        <v>1865.8700055491997</v>
      </c>
      <c r="AY36" s="188" t="s">
        <v>1367</v>
      </c>
      <c r="AZ36" s="185">
        <f>Dashboard2015!AN14</f>
        <v>2591.470184282276</v>
      </c>
      <c r="BA36" s="27">
        <f>Dashboard2020!AN14</f>
        <v>2608.2769453999999</v>
      </c>
      <c r="BB36" s="185">
        <f>Dashboard2021!AN14</f>
        <v>2635.1280985000003</v>
      </c>
      <c r="BC36" s="185">
        <f>DashboardFutureUS!AN14</f>
        <v>2458.6896700000002</v>
      </c>
    </row>
    <row r="37" spans="1:55" x14ac:dyDescent="0.25">
      <c r="A37" s="188" t="s">
        <v>1368</v>
      </c>
      <c r="B37" s="188" t="s">
        <v>1368</v>
      </c>
      <c r="C37" s="186">
        <f>Dashboard2015!E15</f>
        <v>1.8311344522673641E-2</v>
      </c>
      <c r="D37" s="186">
        <f>Dashboard2020!E15</f>
        <v>1.5086059720972992E-2</v>
      </c>
      <c r="E37" s="186">
        <f>Dashboard2021!E15</f>
        <v>1.530727320363544E-2</v>
      </c>
      <c r="F37" s="186">
        <f>DashboardFutureUS!E15</f>
        <v>1.5356647741944989E-2</v>
      </c>
      <c r="I37" s="188" t="s">
        <v>1368</v>
      </c>
      <c r="J37" s="186">
        <f>Dashboard2015!J15</f>
        <v>11.740583887737904</v>
      </c>
      <c r="K37" s="186">
        <f>Dashboard2020!J15</f>
        <v>11.273707339039722</v>
      </c>
      <c r="L37" s="186">
        <f>Dashboard2021!J15</f>
        <v>11.297874800427515</v>
      </c>
      <c r="M37" s="186">
        <f>DashboardFutureUS!J15</f>
        <v>6.3356647285951802</v>
      </c>
      <c r="P37" s="188" t="s">
        <v>1368</v>
      </c>
      <c r="Q37" s="186">
        <f>Dashboard2015!O15</f>
        <v>37.268789216404024</v>
      </c>
      <c r="R37" s="186">
        <f>Dashboard2020!O15</f>
        <v>35.716567636658667</v>
      </c>
      <c r="S37" s="186">
        <f>Dashboard2021!O15</f>
        <v>35.777118058935983</v>
      </c>
      <c r="T37" s="186">
        <f>DashboardFutureUS!O15</f>
        <v>29.756587249653624</v>
      </c>
      <c r="W37" s="188" t="s">
        <v>1368</v>
      </c>
      <c r="X37" s="27">
        <f>Dashboard2015!T15</f>
        <v>330.50766974556547</v>
      </c>
      <c r="Y37" s="27">
        <f>Dashboard2020!T15</f>
        <v>317.69875316327648</v>
      </c>
      <c r="Z37" s="27">
        <f>Dashboard2021!T15</f>
        <v>320.52866601833944</v>
      </c>
      <c r="AA37" s="27">
        <f>DashboardFutureUS!T15</f>
        <v>294.1160346728567</v>
      </c>
      <c r="AD37" s="188" t="s">
        <v>1368</v>
      </c>
      <c r="AE37" s="27">
        <f>Dashboard2015!Y15</f>
        <v>337.21227037077045</v>
      </c>
      <c r="AF37" s="27">
        <f>Dashboard2020!Y15</f>
        <v>369.21231561484757</v>
      </c>
      <c r="AG37" s="27">
        <f>Dashboard2021!Y15</f>
        <v>372.25535537053929</v>
      </c>
      <c r="AH37" s="27">
        <f>DashboardFutureUS!Y15</f>
        <v>331.94547691334412</v>
      </c>
      <c r="AK37" s="188" t="s">
        <v>1368</v>
      </c>
      <c r="AL37" s="27">
        <f>Dashboard2015!AD15</f>
        <v>362.32826339683919</v>
      </c>
      <c r="AM37" s="27">
        <f>Dashboard2020!AD15</f>
        <v>394.05604008312997</v>
      </c>
      <c r="AN37" s="27">
        <f>Dashboard2021!AD15</f>
        <v>397.34027610033633</v>
      </c>
      <c r="AO37" s="27">
        <f>DashboardFutureUS!AD15</f>
        <v>353.94072334542199</v>
      </c>
      <c r="AR37" s="188" t="s">
        <v>1368</v>
      </c>
      <c r="AS37" s="185">
        <f>Dashboard2015!AI15</f>
        <v>387.79116723406054</v>
      </c>
      <c r="AT37" s="27">
        <f>Dashboard2020!AI15</f>
        <v>418.819537502537</v>
      </c>
      <c r="AU37" s="185">
        <f>Dashboard2021!AI15</f>
        <v>422.32537252885197</v>
      </c>
      <c r="AV37" s="185">
        <f>DashboardFutureUS!AI15</f>
        <v>368.57661001370002</v>
      </c>
      <c r="AY37" s="188" t="s">
        <v>1368</v>
      </c>
      <c r="AZ37" s="185">
        <f>Dashboard2015!AN15</f>
        <v>418.99803395171466</v>
      </c>
      <c r="BA37" s="27">
        <f>Dashboard2020!AN15</f>
        <v>447.68989540000001</v>
      </c>
      <c r="BB37" s="185">
        <f>Dashboard2021!AN15</f>
        <v>451.4793507</v>
      </c>
      <c r="BC37" s="185">
        <f>DashboardFutureUS!AN15</f>
        <v>395.75788</v>
      </c>
    </row>
    <row r="38" spans="1:55" x14ac:dyDescent="0.25">
      <c r="A38" s="188" t="s">
        <v>1369</v>
      </c>
      <c r="B38" s="188" t="s">
        <v>1369</v>
      </c>
      <c r="C38" s="186">
        <f>Dashboard2015!E16</f>
        <v>4.9374538309544636E-2</v>
      </c>
      <c r="D38" s="186">
        <f>Dashboard2020!E16</f>
        <v>3.1164275518843289E-2</v>
      </c>
      <c r="E38" s="186">
        <f>Dashboard2021!E16</f>
        <v>3.1742774046438577E-2</v>
      </c>
      <c r="F38" s="186">
        <f>DashboardFutureUS!E16</f>
        <v>3.2190643874254299E-2</v>
      </c>
      <c r="I38" s="188" t="s">
        <v>1369</v>
      </c>
      <c r="J38" s="186">
        <f>Dashboard2015!J16</f>
        <v>8.9081577511945955</v>
      </c>
      <c r="K38" s="186">
        <f>Dashboard2020!J16</f>
        <v>24.360543622859335</v>
      </c>
      <c r="L38" s="186">
        <f>Dashboard2021!J16</f>
        <v>24.3289365747966</v>
      </c>
      <c r="M38" s="186">
        <f>DashboardFutureUS!J16</f>
        <v>42.026774740692943</v>
      </c>
      <c r="P38" s="188" t="s">
        <v>1369</v>
      </c>
      <c r="Q38" s="186">
        <f>Dashboard2015!O16</f>
        <v>10.841252508540194</v>
      </c>
      <c r="R38" s="186">
        <f>Dashboard2020!O16</f>
        <v>27.927811559036517</v>
      </c>
      <c r="S38" s="186">
        <f>Dashboard2021!O16</f>
        <v>27.623827540828543</v>
      </c>
      <c r="T38" s="186">
        <f>DashboardFutureUS!O16</f>
        <v>49.129618440719241</v>
      </c>
      <c r="W38" s="188" t="s">
        <v>1369</v>
      </c>
      <c r="X38" s="27">
        <f>Dashboard2015!T16</f>
        <v>35.677602055147133</v>
      </c>
      <c r="Y38" s="27">
        <f>Dashboard2020!T16</f>
        <v>99.817522685324874</v>
      </c>
      <c r="Z38" s="27">
        <f>Dashboard2021!T16</f>
        <v>101.07201133852641</v>
      </c>
      <c r="AA38" s="27">
        <f>DashboardFutureUS!T16</f>
        <v>175.31259041378772</v>
      </c>
      <c r="AD38" s="188" t="s">
        <v>1369</v>
      </c>
      <c r="AE38" s="27">
        <f>Dashboard2015!Y16</f>
        <v>66.510602686119668</v>
      </c>
      <c r="AF38" s="27">
        <f>Dashboard2020!Y16</f>
        <v>163.6400506619766</v>
      </c>
      <c r="AG38" s="27">
        <f>Dashboard2021!Y16</f>
        <v>165.11758029768211</v>
      </c>
      <c r="AH38" s="27">
        <f>DashboardFutureUS!Y16</f>
        <v>286.42727515622306</v>
      </c>
      <c r="AK38" s="188" t="s">
        <v>1369</v>
      </c>
      <c r="AL38" s="27">
        <f>Dashboard2015!AD16</f>
        <v>162.89970028721544</v>
      </c>
      <c r="AM38" s="27">
        <f>Dashboard2020!AD16</f>
        <v>228.9113137231611</v>
      </c>
      <c r="AN38" s="27">
        <f>Dashboard2021!AD16</f>
        <v>231.10367932715914</v>
      </c>
      <c r="AO38" s="27">
        <f>DashboardFutureUS!AD16</f>
        <v>214.371029073648</v>
      </c>
      <c r="AR38" s="188" t="s">
        <v>1369</v>
      </c>
      <c r="AS38" s="185">
        <f>Dashboard2015!AI16</f>
        <v>189.03520705153272</v>
      </c>
      <c r="AT38" s="27">
        <f>Dashboard2020!AI16</f>
        <v>283.12700886123997</v>
      </c>
      <c r="AU38" s="185">
        <f>Dashboard2021!AI16</f>
        <v>286.08442596683</v>
      </c>
      <c r="AV38" s="185">
        <f>DashboardFutureUS!AI16</f>
        <v>302.62666329539996</v>
      </c>
      <c r="AY38" s="188" t="s">
        <v>1369</v>
      </c>
      <c r="AZ38" s="185">
        <f>Dashboard2015!AN16</f>
        <v>234.62712501314704</v>
      </c>
      <c r="BA38" s="27">
        <f>Dashboard2020!AN16</f>
        <v>325.83727390000001</v>
      </c>
      <c r="BB38" s="185">
        <f>Dashboard2021!AN16</f>
        <v>329.25944420000002</v>
      </c>
      <c r="BC38" s="185">
        <f>DashboardFutureUS!AN16</f>
        <v>350.99387000000002</v>
      </c>
    </row>
    <row r="39" spans="1:55" x14ac:dyDescent="0.25">
      <c r="A39" s="189" t="s">
        <v>1370</v>
      </c>
      <c r="B39" s="189" t="s">
        <v>1370</v>
      </c>
      <c r="C39" s="186">
        <f>Dashboard2015!E17</f>
        <v>8.7085799853055104E-2</v>
      </c>
      <c r="D39" s="186">
        <f>Dashboard2020!E17</f>
        <v>9.9545289646317231E-2</v>
      </c>
      <c r="E39" s="186">
        <f>Dashboard2021!E17</f>
        <v>0.10055610696604017</v>
      </c>
      <c r="F39" s="186">
        <f>DashboardFutureUS!E17</f>
        <v>9.9604383581931785E-2</v>
      </c>
      <c r="I39" s="189" t="s">
        <v>1370</v>
      </c>
      <c r="J39" s="186">
        <f>Dashboard2015!J17</f>
        <v>30.195216324761752</v>
      </c>
      <c r="K39" s="186">
        <f>Dashboard2020!J17</f>
        <v>30.618884138290341</v>
      </c>
      <c r="L39" s="186">
        <f>Dashboard2021!J17</f>
        <v>30.906014717466569</v>
      </c>
      <c r="M39" s="186">
        <f>DashboardFutureUS!J17</f>
        <v>31.657084959976032</v>
      </c>
      <c r="P39" s="189" t="s">
        <v>1370</v>
      </c>
      <c r="Q39" s="186">
        <f>Dashboard2015!O17</f>
        <v>6.70527257996235</v>
      </c>
      <c r="R39" s="186">
        <f>Dashboard2020!O17</f>
        <v>6.6661680784583544</v>
      </c>
      <c r="S39" s="186">
        <f>Dashboard2021!O17</f>
        <v>6.7002830987452962</v>
      </c>
      <c r="T39" s="186">
        <f>DashboardFutureUS!O17</f>
        <v>8.0411640142307874</v>
      </c>
      <c r="W39" s="189" t="s">
        <v>1370</v>
      </c>
      <c r="X39" s="27">
        <f>Dashboard2015!T17</f>
        <v>33.646617335016813</v>
      </c>
      <c r="Y39" s="27">
        <f>Dashboard2020!T17</f>
        <v>34.510213455753814</v>
      </c>
      <c r="Z39" s="27">
        <f>Dashboard2021!T17</f>
        <v>34.868959014862448</v>
      </c>
      <c r="AA39" s="27">
        <f>DashboardFutureUS!T17</f>
        <v>38.543031535115041</v>
      </c>
      <c r="AD39" s="189" t="s">
        <v>1370</v>
      </c>
      <c r="AE39" s="27">
        <f>Dashboard2015!Y17</f>
        <v>41.128654798474493</v>
      </c>
      <c r="AF39" s="27">
        <f>Dashboard2020!Y17</f>
        <v>44.680837357091107</v>
      </c>
      <c r="AG39" s="27">
        <f>Dashboard2021!Y17</f>
        <v>45.106025559051375</v>
      </c>
      <c r="AH39" s="27">
        <f>DashboardFutureUS!Y17</f>
        <v>51.503329124137757</v>
      </c>
      <c r="AK39" s="189" t="s">
        <v>1370</v>
      </c>
      <c r="AL39" s="27">
        <f>Dashboard2015!AD17</f>
        <v>58.501378183147168</v>
      </c>
      <c r="AM39" s="27">
        <f>Dashboard2020!AD17</f>
        <v>59.661791090124346</v>
      </c>
      <c r="AN39" s="27">
        <f>Dashboard2021!AD17</f>
        <v>60.235983601831144</v>
      </c>
      <c r="AO39" s="27">
        <f>DashboardFutureUS!AD17</f>
        <v>55.493461999672</v>
      </c>
      <c r="AR39" s="189" t="s">
        <v>1370</v>
      </c>
      <c r="AS39" s="185">
        <f>Dashboard2015!AI17</f>
        <v>65.443414948925977</v>
      </c>
      <c r="AT39" s="27">
        <f>Dashboard2020!AI17</f>
        <v>65.471365560646987</v>
      </c>
      <c r="AU39" s="185">
        <f>Dashboard2021!AI17</f>
        <v>66.100924410320005</v>
      </c>
      <c r="AV39" s="185">
        <f>DashboardFutureUS!AI17</f>
        <v>63.1475045464</v>
      </c>
      <c r="AY39" s="189" t="s">
        <v>1370</v>
      </c>
      <c r="AZ39" s="185">
        <f>Dashboard2015!AN17</f>
        <v>89.66044604483784</v>
      </c>
      <c r="BA39" s="27">
        <f>Dashboard2020!AN17</f>
        <v>87.791253000000012</v>
      </c>
      <c r="BB39" s="185">
        <f>Dashboard2021!AN17</f>
        <v>88.64217099999999</v>
      </c>
      <c r="BC39" s="185">
        <f>DashboardFutureUS!AN17</f>
        <v>85.769000000000005</v>
      </c>
    </row>
    <row r="40" spans="1:55" x14ac:dyDescent="0.25">
      <c r="A40" s="188" t="s">
        <v>1371</v>
      </c>
      <c r="B40" s="188" t="s">
        <v>1371</v>
      </c>
      <c r="C40" s="186">
        <f>Dashboard2015!E18</f>
        <v>2.9158191915085417E-3</v>
      </c>
      <c r="D40" s="186">
        <f>Dashboard2020!E18</f>
        <v>4.376061442616019E-3</v>
      </c>
      <c r="E40" s="186">
        <f>Dashboard2021!E18</f>
        <v>4.454594172840649E-3</v>
      </c>
      <c r="F40" s="186">
        <f>DashboardFutureUS!E18</f>
        <v>4.5098003495332118E-3</v>
      </c>
      <c r="I40" s="188" t="s">
        <v>1371</v>
      </c>
      <c r="J40" s="186">
        <f>Dashboard2015!J18</f>
        <v>1.5776838800286677</v>
      </c>
      <c r="K40" s="186">
        <f>Dashboard2020!J18</f>
        <v>3.094241695618194</v>
      </c>
      <c r="L40" s="186">
        <f>Dashboard2021!J18</f>
        <v>3.1217051126254241</v>
      </c>
      <c r="M40" s="186">
        <f>DashboardFutureUS!J18</f>
        <v>4.9901545630083959</v>
      </c>
      <c r="P40" s="188" t="s">
        <v>1371</v>
      </c>
      <c r="Q40" s="186">
        <f>Dashboard2015!O18</f>
        <v>1.9404738954880139</v>
      </c>
      <c r="R40" s="186">
        <f>Dashboard2020!O18</f>
        <v>3.503121449568884</v>
      </c>
      <c r="S40" s="186">
        <f>Dashboard2021!O18</f>
        <v>3.5356025733716532</v>
      </c>
      <c r="T40" s="186">
        <f>DashboardFutureUS!O18</f>
        <v>6.438217143561392</v>
      </c>
      <c r="W40" s="188" t="s">
        <v>1371</v>
      </c>
      <c r="X40" s="27">
        <f>Dashboard2015!T18</f>
        <v>6.3891263565587995</v>
      </c>
      <c r="Y40" s="27">
        <f>Dashboard2020!T18</f>
        <v>13.03057511614848</v>
      </c>
      <c r="Z40" s="27">
        <f>Dashboard2021!T18</f>
        <v>13.202463592860092</v>
      </c>
      <c r="AA40" s="27">
        <f>DashboardFutureUS!T18</f>
        <v>19.453533143145535</v>
      </c>
      <c r="AD40" s="188" t="s">
        <v>1371</v>
      </c>
      <c r="AE40" s="27">
        <f>Dashboard2015!Y18</f>
        <v>13.143263739355511</v>
      </c>
      <c r="AF40" s="27">
        <f>Dashboard2020!Y18</f>
        <v>21.228594869018981</v>
      </c>
      <c r="AG40" s="27">
        <f>Dashboard2021!Y18</f>
        <v>21.496769604034409</v>
      </c>
      <c r="AH40" s="27">
        <f>DashboardFutureUS!Y18</f>
        <v>32.655154405211356</v>
      </c>
      <c r="AK40" s="188" t="s">
        <v>1371</v>
      </c>
      <c r="AL40" s="27">
        <f>Dashboard2015!AD18</f>
        <v>19.235477662921976</v>
      </c>
      <c r="AM40" s="27">
        <f>Dashboard2020!AD18</f>
        <v>29.439125569168844</v>
      </c>
      <c r="AN40" s="27">
        <f>Dashboard2021!AD18</f>
        <v>29.795431850064542</v>
      </c>
      <c r="AO40" s="27">
        <f>DashboardFutureUS!AD18</f>
        <v>34.733073626672002</v>
      </c>
      <c r="AR40" s="188" t="s">
        <v>1371</v>
      </c>
      <c r="AS40" s="185">
        <f>Dashboard2015!AI18</f>
        <v>22.64895922531117</v>
      </c>
      <c r="AT40" s="27">
        <f>Dashboard2020!AI18</f>
        <v>36.525776561703999</v>
      </c>
      <c r="AU40" s="185">
        <f>Dashboard2021!AI18</f>
        <v>36.974546706836989</v>
      </c>
      <c r="AV40" s="185">
        <f>DashboardFutureUS!AI18</f>
        <v>44.513272048200001</v>
      </c>
      <c r="AY40" s="188" t="s">
        <v>1371</v>
      </c>
      <c r="AZ40" s="185">
        <f>Dashboard2015!AN18</f>
        <v>25.160882003761202</v>
      </c>
      <c r="BA40" s="27">
        <f>Dashboard2020!AN18</f>
        <v>41.401115300000008</v>
      </c>
      <c r="BB40" s="185">
        <f>Dashboard2021!AN18</f>
        <v>41.902248400000012</v>
      </c>
      <c r="BC40" s="185">
        <f>DashboardFutureUS!AN18</f>
        <v>49.836300000000001</v>
      </c>
    </row>
    <row r="41" spans="1:55" ht="17.25" x14ac:dyDescent="0.25">
      <c r="A41" s="201" t="s">
        <v>1372</v>
      </c>
      <c r="B41" s="201" t="s">
        <v>1372</v>
      </c>
      <c r="C41" s="186">
        <f>Dashboard2015!E20</f>
        <v>0.15096167894170223</v>
      </c>
      <c r="D41" s="186">
        <f>Dashboard2020!E20</f>
        <v>0.13535154931804214</v>
      </c>
      <c r="E41" s="186">
        <f>Dashboard2021!E20</f>
        <v>0.13621502057462084</v>
      </c>
      <c r="F41" s="186">
        <f>DashboardFutureUS!E20</f>
        <v>0.13346676379265099</v>
      </c>
      <c r="I41" s="201" t="s">
        <v>1372</v>
      </c>
      <c r="J41" s="186">
        <f>Dashboard2015!J20</f>
        <v>24.725128273989089</v>
      </c>
      <c r="K41" s="186">
        <f>Dashboard2020!J20</f>
        <v>18.075672176598093</v>
      </c>
      <c r="L41" s="186">
        <f>Dashboard2021!J20</f>
        <v>18.248053967289366</v>
      </c>
      <c r="M41" s="186">
        <f>DashboardFutureUS!J20</f>
        <v>15.26934595548515</v>
      </c>
      <c r="P41" s="201" t="s">
        <v>1372</v>
      </c>
      <c r="Q41" s="186">
        <f>Dashboard2015!O20</f>
        <v>23.424257042625925</v>
      </c>
      <c r="R41" s="186">
        <f>Dashboard2020!O20</f>
        <v>15.673265434646646</v>
      </c>
      <c r="S41" s="186">
        <f>Dashboard2021!O20</f>
        <v>15.828325915597819</v>
      </c>
      <c r="T41" s="186">
        <f>DashboardFutureUS!O20</f>
        <v>12.34544364319212</v>
      </c>
      <c r="W41" s="201" t="s">
        <v>1372</v>
      </c>
      <c r="X41" s="195">
        <f>Dashboard2015!T20</f>
        <v>88.542759948705026</v>
      </c>
      <c r="Y41" s="195">
        <f>Dashboard2020!T20</f>
        <v>59.903565284121463</v>
      </c>
      <c r="Z41" s="195">
        <f>Dashboard2021!T20</f>
        <v>60.482423357067503</v>
      </c>
      <c r="AA41" s="195">
        <f>DashboardFutureUS!T20</f>
        <v>49.444487316585487</v>
      </c>
      <c r="AD41" s="201" t="s">
        <v>1372</v>
      </c>
      <c r="AE41" s="195">
        <f>Dashboard2015!Y20</f>
        <v>129.5548275730612</v>
      </c>
      <c r="AF41" s="195">
        <f>Dashboard2020!Y20</f>
        <v>92.09180803444427</v>
      </c>
      <c r="AG41" s="195">
        <f>Dashboard2021!Y20</f>
        <v>92.960754308447605</v>
      </c>
      <c r="AH41" s="195">
        <f>DashboardFutureUS!Y20</f>
        <v>74.495094301252649</v>
      </c>
      <c r="AK41" s="201" t="s">
        <v>1372</v>
      </c>
      <c r="AL41" s="195">
        <f>Dashboard2015!AD20</f>
        <v>166.27542921962205</v>
      </c>
      <c r="AM41" s="195">
        <f>Dashboard2020!AD20</f>
        <v>129.00456342244678</v>
      </c>
      <c r="AN41" s="195">
        <f>Dashboard2021!AD20</f>
        <v>130.23305794659603</v>
      </c>
      <c r="AO41" s="195">
        <f>DashboardFutureUS!AD20</f>
        <v>122.12641172374799</v>
      </c>
      <c r="AR41" s="201" t="s">
        <v>1372</v>
      </c>
      <c r="AS41" s="186">
        <f>Dashboard2015!AI20</f>
        <v>208.35269832144866</v>
      </c>
      <c r="AT41" s="195">
        <f>Dashboard2020!AI20</f>
        <v>159.81648594846297</v>
      </c>
      <c r="AU41" s="186">
        <f>Dashboard2021!AI20</f>
        <v>161.31866102317397</v>
      </c>
      <c r="AV41" s="186">
        <f>DashboardFutureUS!AI20</f>
        <v>147.98973755450001</v>
      </c>
      <c r="AY41" s="201" t="s">
        <v>1372</v>
      </c>
      <c r="AZ41" s="186">
        <f>Dashboard2015!AN20</f>
        <v>255.87019151673729</v>
      </c>
      <c r="BA41" s="195">
        <f>Dashboard2020!AN20</f>
        <v>208.56293860000002</v>
      </c>
      <c r="BB41" s="186">
        <f>Dashboard2021!AN20</f>
        <v>210.54689220000003</v>
      </c>
      <c r="BC41" s="186">
        <f>DashboardFutureUS!AN20</f>
        <v>195.91400999999999</v>
      </c>
    </row>
    <row r="66" spans="1:6" x14ac:dyDescent="0.25">
      <c r="B66" s="229"/>
      <c r="C66" s="229"/>
      <c r="D66" s="229"/>
      <c r="E66" s="229"/>
    </row>
    <row r="67" spans="1:6" x14ac:dyDescent="0.25">
      <c r="A67" s="200" t="s">
        <v>1384</v>
      </c>
      <c r="B67" s="194" t="s">
        <v>248</v>
      </c>
      <c r="C67" s="200" t="s">
        <v>1361</v>
      </c>
      <c r="D67" s="200" t="s">
        <v>1362</v>
      </c>
      <c r="E67" s="200" t="s">
        <v>1363</v>
      </c>
      <c r="F67" s="200" t="s">
        <v>1364</v>
      </c>
    </row>
    <row r="68" spans="1:6" x14ac:dyDescent="0.25">
      <c r="A68" s="27" t="s">
        <v>1365</v>
      </c>
      <c r="B68" s="202" t="s">
        <v>242</v>
      </c>
      <c r="C68" s="186">
        <f>C34</f>
        <v>1.6824937485681069</v>
      </c>
      <c r="D68" s="186">
        <f t="shared" ref="D68:F68" si="0">D34</f>
        <v>1.5694802056511934</v>
      </c>
      <c r="E68" s="186">
        <f t="shared" si="0"/>
        <v>1.5770285289621531</v>
      </c>
      <c r="F68" s="186">
        <f t="shared" si="0"/>
        <v>1.5381475950913748</v>
      </c>
    </row>
    <row r="69" spans="1:6" x14ac:dyDescent="0.25">
      <c r="A69" s="27" t="s">
        <v>1365</v>
      </c>
      <c r="B69" s="203" t="s">
        <v>1366</v>
      </c>
      <c r="C69" s="186">
        <f t="shared" ref="C69:F69" si="1">C35</f>
        <v>2.7197478457947412E-5</v>
      </c>
      <c r="D69" s="186">
        <f t="shared" si="1"/>
        <v>3.391663155382051E-5</v>
      </c>
      <c r="E69" s="186">
        <f t="shared" si="1"/>
        <v>3.4155995427786261E-5</v>
      </c>
      <c r="F69" s="186">
        <f t="shared" si="1"/>
        <v>3.3532776009311074E-5</v>
      </c>
    </row>
    <row r="70" spans="1:6" x14ac:dyDescent="0.25">
      <c r="A70" s="27" t="s">
        <v>1365</v>
      </c>
      <c r="B70" s="203" t="s">
        <v>1367</v>
      </c>
      <c r="C70" s="186">
        <f t="shared" ref="C70:F70" si="2">C36</f>
        <v>1.5247790492128668</v>
      </c>
      <c r="D70" s="186">
        <f t="shared" si="2"/>
        <v>1.4192746026908902</v>
      </c>
      <c r="E70" s="186">
        <f t="shared" si="2"/>
        <v>1.4249336245777704</v>
      </c>
      <c r="F70" s="186">
        <f t="shared" si="2"/>
        <v>1.3864525867677013</v>
      </c>
    </row>
    <row r="71" spans="1:6" x14ac:dyDescent="0.25">
      <c r="A71" s="27" t="s">
        <v>1365</v>
      </c>
      <c r="B71" s="203" t="s">
        <v>1368</v>
      </c>
      <c r="C71" s="186">
        <f t="shared" ref="C71:F71" si="3">C37</f>
        <v>1.8311344522673641E-2</v>
      </c>
      <c r="D71" s="186">
        <f t="shared" si="3"/>
        <v>1.5086059720972992E-2</v>
      </c>
      <c r="E71" s="186">
        <f t="shared" si="3"/>
        <v>1.530727320363544E-2</v>
      </c>
      <c r="F71" s="186">
        <f t="shared" si="3"/>
        <v>1.5356647741944989E-2</v>
      </c>
    </row>
    <row r="72" spans="1:6" x14ac:dyDescent="0.25">
      <c r="A72" s="27" t="s">
        <v>1365</v>
      </c>
      <c r="B72" s="203" t="s">
        <v>1369</v>
      </c>
      <c r="C72" s="186">
        <f t="shared" ref="C72:F72" si="4">C38</f>
        <v>4.9374538309544636E-2</v>
      </c>
      <c r="D72" s="186">
        <f t="shared" si="4"/>
        <v>3.1164275518843289E-2</v>
      </c>
      <c r="E72" s="186">
        <f t="shared" si="4"/>
        <v>3.1742774046438577E-2</v>
      </c>
      <c r="F72" s="186">
        <f t="shared" si="4"/>
        <v>3.2190643874254299E-2</v>
      </c>
    </row>
    <row r="73" spans="1:6" x14ac:dyDescent="0.25">
      <c r="A73" s="27" t="s">
        <v>1365</v>
      </c>
      <c r="B73" s="204" t="s">
        <v>1370</v>
      </c>
      <c r="C73" s="186">
        <f t="shared" ref="C73:F73" si="5">C39</f>
        <v>8.7085799853055104E-2</v>
      </c>
      <c r="D73" s="186">
        <f t="shared" si="5"/>
        <v>9.9545289646317231E-2</v>
      </c>
      <c r="E73" s="186">
        <f t="shared" si="5"/>
        <v>0.10055610696604017</v>
      </c>
      <c r="F73" s="186">
        <f t="shared" si="5"/>
        <v>9.9604383581931785E-2</v>
      </c>
    </row>
    <row r="74" spans="1:6" x14ac:dyDescent="0.25">
      <c r="A74" s="27" t="s">
        <v>1365</v>
      </c>
      <c r="B74" s="203" t="s">
        <v>1371</v>
      </c>
      <c r="C74" s="186">
        <f t="shared" ref="C74:F74" si="6">C40</f>
        <v>2.9158191915085417E-3</v>
      </c>
      <c r="D74" s="186">
        <f t="shared" si="6"/>
        <v>4.376061442616019E-3</v>
      </c>
      <c r="E74" s="186">
        <f t="shared" si="6"/>
        <v>4.454594172840649E-3</v>
      </c>
      <c r="F74" s="186">
        <f t="shared" si="6"/>
        <v>4.5098003495332118E-3</v>
      </c>
    </row>
    <row r="75" spans="1:6" ht="16.5" x14ac:dyDescent="0.25">
      <c r="A75" s="27" t="s">
        <v>1365</v>
      </c>
      <c r="B75" s="205" t="s">
        <v>1386</v>
      </c>
      <c r="C75" s="186">
        <f t="shared" ref="C75:F75" si="7">C41</f>
        <v>0.15096167894170223</v>
      </c>
      <c r="D75" s="186">
        <f t="shared" si="7"/>
        <v>0.13535154931804214</v>
      </c>
      <c r="E75" s="186">
        <f t="shared" si="7"/>
        <v>0.13621502057462084</v>
      </c>
      <c r="F75" s="186">
        <f t="shared" si="7"/>
        <v>0.13346676379265099</v>
      </c>
    </row>
    <row r="76" spans="1:6" x14ac:dyDescent="0.25">
      <c r="A76" t="s">
        <v>1373</v>
      </c>
      <c r="B76" s="202" t="s">
        <v>242</v>
      </c>
      <c r="C76" s="186">
        <f>J34</f>
        <v>247.43294161690278</v>
      </c>
      <c r="D76" s="186">
        <f t="shared" ref="D76:F76" si="8">K34</f>
        <v>262.5075766923058</v>
      </c>
      <c r="E76" s="186">
        <f t="shared" si="8"/>
        <v>265.00831786259511</v>
      </c>
      <c r="F76" s="186">
        <f t="shared" si="8"/>
        <v>249.39211771936488</v>
      </c>
    </row>
    <row r="77" spans="1:6" x14ac:dyDescent="0.25">
      <c r="A77" t="s">
        <v>1373</v>
      </c>
      <c r="B77" s="203" t="s">
        <v>1366</v>
      </c>
      <c r="C77" s="186">
        <f t="shared" ref="C77:C83" si="9">J35</f>
        <v>3.471279489952859E-3</v>
      </c>
      <c r="D77" s="186">
        <f t="shared" ref="D77:D83" si="10">K35</f>
        <v>6.7733399885709531E-3</v>
      </c>
      <c r="E77" s="186">
        <f t="shared" ref="E77:E83" si="11">L35</f>
        <v>6.8325203188282363E-3</v>
      </c>
      <c r="F77" s="186">
        <f t="shared" ref="F77:F83" si="12">M35</f>
        <v>3.5421803511659316E-3</v>
      </c>
    </row>
    <row r="78" spans="1:6" x14ac:dyDescent="0.25">
      <c r="A78" t="s">
        <v>1373</v>
      </c>
      <c r="B78" s="203" t="s">
        <v>1367</v>
      </c>
      <c r="C78" s="186">
        <f t="shared" si="9"/>
        <v>195.00782849368989</v>
      </c>
      <c r="D78" s="186">
        <f t="shared" si="10"/>
        <v>193.15342655650969</v>
      </c>
      <c r="E78" s="186">
        <f t="shared" si="11"/>
        <v>195.34695413696019</v>
      </c>
      <c r="F78" s="186">
        <f t="shared" si="12"/>
        <v>164.37889654674117</v>
      </c>
    </row>
    <row r="79" spans="1:6" x14ac:dyDescent="0.25">
      <c r="A79" t="s">
        <v>1373</v>
      </c>
      <c r="B79" s="203" t="s">
        <v>1368</v>
      </c>
      <c r="C79" s="186">
        <f t="shared" si="9"/>
        <v>11.740583887737904</v>
      </c>
      <c r="D79" s="186">
        <f t="shared" si="10"/>
        <v>11.273707339039722</v>
      </c>
      <c r="E79" s="186">
        <f t="shared" si="11"/>
        <v>11.297874800427515</v>
      </c>
      <c r="F79" s="186">
        <f t="shared" si="12"/>
        <v>6.3356647285951802</v>
      </c>
    </row>
    <row r="80" spans="1:6" x14ac:dyDescent="0.25">
      <c r="A80" t="s">
        <v>1373</v>
      </c>
      <c r="B80" s="203" t="s">
        <v>1369</v>
      </c>
      <c r="C80" s="186">
        <f t="shared" si="9"/>
        <v>8.9081577511945955</v>
      </c>
      <c r="D80" s="186">
        <f t="shared" si="10"/>
        <v>24.360543622859335</v>
      </c>
      <c r="E80" s="186">
        <f t="shared" si="11"/>
        <v>24.3289365747966</v>
      </c>
      <c r="F80" s="186">
        <f t="shared" si="12"/>
        <v>42.026774740692943</v>
      </c>
    </row>
    <row r="81" spans="1:6" x14ac:dyDescent="0.25">
      <c r="A81" t="s">
        <v>1373</v>
      </c>
      <c r="B81" s="204" t="s">
        <v>1370</v>
      </c>
      <c r="C81" s="186">
        <f t="shared" si="9"/>
        <v>30.195216324761752</v>
      </c>
      <c r="D81" s="186">
        <f t="shared" si="10"/>
        <v>30.618884138290341</v>
      </c>
      <c r="E81" s="186">
        <f t="shared" si="11"/>
        <v>30.906014717466569</v>
      </c>
      <c r="F81" s="186">
        <f t="shared" si="12"/>
        <v>31.657084959976032</v>
      </c>
    </row>
    <row r="82" spans="1:6" x14ac:dyDescent="0.25">
      <c r="A82" t="s">
        <v>1373</v>
      </c>
      <c r="B82" s="203" t="s">
        <v>1371</v>
      </c>
      <c r="C82" s="186">
        <f t="shared" si="9"/>
        <v>1.5776838800286677</v>
      </c>
      <c r="D82" s="186">
        <f t="shared" si="10"/>
        <v>3.094241695618194</v>
      </c>
      <c r="E82" s="186">
        <f t="shared" si="11"/>
        <v>3.1217051126254241</v>
      </c>
      <c r="F82" s="186">
        <f t="shared" si="12"/>
        <v>4.9901545630083959</v>
      </c>
    </row>
    <row r="83" spans="1:6" ht="16.5" x14ac:dyDescent="0.25">
      <c r="A83" t="s">
        <v>1373</v>
      </c>
      <c r="B83" s="205" t="s">
        <v>1386</v>
      </c>
      <c r="C83" s="186">
        <f t="shared" si="9"/>
        <v>24.725128273989089</v>
      </c>
      <c r="D83" s="186">
        <f t="shared" si="10"/>
        <v>18.075672176598093</v>
      </c>
      <c r="E83" s="186">
        <f t="shared" si="11"/>
        <v>18.248053967289366</v>
      </c>
      <c r="F83" s="186">
        <f t="shared" si="12"/>
        <v>15.26934595548515</v>
      </c>
    </row>
    <row r="84" spans="1:6" x14ac:dyDescent="0.25">
      <c r="A84" t="s">
        <v>1375</v>
      </c>
      <c r="B84" s="202" t="s">
        <v>242</v>
      </c>
      <c r="C84" s="185">
        <f>Q34</f>
        <v>275.42309124448491</v>
      </c>
      <c r="D84" s="185">
        <f t="shared" ref="D84:F84" si="13">R34</f>
        <v>260.85603579073785</v>
      </c>
      <c r="E84" s="185">
        <f t="shared" si="13"/>
        <v>263.37327031786117</v>
      </c>
      <c r="F84" s="185">
        <f t="shared" si="13"/>
        <v>246.0586205935474</v>
      </c>
    </row>
    <row r="85" spans="1:6" x14ac:dyDescent="0.25">
      <c r="A85" t="s">
        <v>1375</v>
      </c>
      <c r="B85" s="203" t="s">
        <v>1366</v>
      </c>
      <c r="C85" s="185">
        <f t="shared" ref="C85:C91" si="14">Q35</f>
        <v>1.0297959743983502E-3</v>
      </c>
      <c r="D85" s="185">
        <f t="shared" ref="D85:D91" si="15">R35</f>
        <v>5.9006045913883448E-3</v>
      </c>
      <c r="E85" s="185">
        <f t="shared" ref="E85:E91" si="16">S35</f>
        <v>5.9353504414712205E-3</v>
      </c>
      <c r="F85" s="185">
        <f t="shared" ref="F85:F91" si="17">T35</f>
        <v>9.8552545714075657E-4</v>
      </c>
    </row>
    <row r="86" spans="1:6" x14ac:dyDescent="0.25">
      <c r="A86" t="s">
        <v>1375</v>
      </c>
      <c r="B86" s="203" t="s">
        <v>1367</v>
      </c>
      <c r="C86" s="185">
        <f t="shared" si="14"/>
        <v>218.66627324811589</v>
      </c>
      <c r="D86" s="185">
        <f t="shared" si="15"/>
        <v>187.0364664624241</v>
      </c>
      <c r="E86" s="185">
        <f t="shared" si="16"/>
        <v>189.73050369553829</v>
      </c>
      <c r="F86" s="185">
        <f t="shared" si="17"/>
        <v>152.69204821992523</v>
      </c>
    </row>
    <row r="87" spans="1:6" x14ac:dyDescent="0.25">
      <c r="A87" t="s">
        <v>1375</v>
      </c>
      <c r="B87" s="203" t="s">
        <v>1368</v>
      </c>
      <c r="C87" s="185">
        <f t="shared" si="14"/>
        <v>37.268789216404024</v>
      </c>
      <c r="D87" s="185">
        <f t="shared" si="15"/>
        <v>35.716567636658667</v>
      </c>
      <c r="E87" s="185">
        <f t="shared" si="16"/>
        <v>35.777118058935983</v>
      </c>
      <c r="F87" s="185">
        <f t="shared" si="17"/>
        <v>29.756587249653624</v>
      </c>
    </row>
    <row r="88" spans="1:6" x14ac:dyDescent="0.25">
      <c r="A88" t="s">
        <v>1375</v>
      </c>
      <c r="B88" s="203" t="s">
        <v>1369</v>
      </c>
      <c r="C88" s="185">
        <f t="shared" si="14"/>
        <v>10.841252508540194</v>
      </c>
      <c r="D88" s="185">
        <f t="shared" si="15"/>
        <v>27.927811559036517</v>
      </c>
      <c r="E88" s="185">
        <f t="shared" si="16"/>
        <v>27.623827540828543</v>
      </c>
      <c r="F88" s="185">
        <f t="shared" si="17"/>
        <v>49.129618440719241</v>
      </c>
    </row>
    <row r="89" spans="1:6" x14ac:dyDescent="0.25">
      <c r="A89" t="s">
        <v>1375</v>
      </c>
      <c r="B89" s="204" t="s">
        <v>1370</v>
      </c>
      <c r="C89" s="185">
        <f t="shared" si="14"/>
        <v>6.70527257996235</v>
      </c>
      <c r="D89" s="185">
        <f t="shared" si="15"/>
        <v>6.6661680784583544</v>
      </c>
      <c r="E89" s="185">
        <f t="shared" si="16"/>
        <v>6.7002830987452962</v>
      </c>
      <c r="F89" s="185">
        <f t="shared" si="17"/>
        <v>8.0411640142307874</v>
      </c>
    </row>
    <row r="90" spans="1:6" x14ac:dyDescent="0.25">
      <c r="A90" t="s">
        <v>1375</v>
      </c>
      <c r="B90" s="203" t="s">
        <v>1371</v>
      </c>
      <c r="C90" s="185">
        <f t="shared" si="14"/>
        <v>1.9404738954880139</v>
      </c>
      <c r="D90" s="185">
        <f t="shared" si="15"/>
        <v>3.503121449568884</v>
      </c>
      <c r="E90" s="185">
        <f t="shared" si="16"/>
        <v>3.5356025733716532</v>
      </c>
      <c r="F90" s="185">
        <f t="shared" si="17"/>
        <v>6.438217143561392</v>
      </c>
    </row>
    <row r="91" spans="1:6" ht="16.5" x14ac:dyDescent="0.25">
      <c r="A91" t="s">
        <v>1375</v>
      </c>
      <c r="B91" s="205" t="s">
        <v>1386</v>
      </c>
      <c r="C91" s="185">
        <f t="shared" si="14"/>
        <v>23.424257042625925</v>
      </c>
      <c r="D91" s="185">
        <f t="shared" si="15"/>
        <v>15.673265434646646</v>
      </c>
      <c r="E91" s="185">
        <f t="shared" si="16"/>
        <v>15.828325915597819</v>
      </c>
      <c r="F91" s="185">
        <f t="shared" si="17"/>
        <v>12.34544364319212</v>
      </c>
    </row>
    <row r="92" spans="1:6" x14ac:dyDescent="0.25">
      <c r="A92" t="s">
        <v>1376</v>
      </c>
      <c r="B92" s="202" t="s">
        <v>242</v>
      </c>
      <c r="C92" s="185">
        <f>X34</f>
        <v>1257.729551403374</v>
      </c>
      <c r="D92" s="185">
        <f t="shared" ref="D92:F92" si="18">Y34</f>
        <v>1193.3466358090873</v>
      </c>
      <c r="E92" s="185">
        <f t="shared" si="18"/>
        <v>1205.6633489558262</v>
      </c>
      <c r="F92" s="185">
        <f t="shared" si="18"/>
        <v>1150.9611861299161</v>
      </c>
    </row>
    <row r="93" spans="1:6" x14ac:dyDescent="0.25">
      <c r="A93" t="s">
        <v>1376</v>
      </c>
      <c r="B93" s="203" t="s">
        <v>1366</v>
      </c>
      <c r="C93" s="185">
        <f t="shared" ref="C93:C99" si="19">X35</f>
        <v>4.9283982413886786E-3</v>
      </c>
      <c r="D93" s="185">
        <f t="shared" ref="D93:D99" si="20">Y35</f>
        <v>2.3199433934690133E-2</v>
      </c>
      <c r="E93" s="185">
        <f t="shared" ref="E93:E99" si="21">Z35</f>
        <v>2.3359399743558096E-2</v>
      </c>
      <c r="F93" s="185">
        <f t="shared" ref="F93:F99" si="22">AA35</f>
        <v>4.9296258189232972E-3</v>
      </c>
    </row>
    <row r="94" spans="1:6" x14ac:dyDescent="0.25">
      <c r="A94" t="s">
        <v>1376</v>
      </c>
      <c r="B94" s="203" t="s">
        <v>1367</v>
      </c>
      <c r="C94" s="185">
        <f t="shared" si="19"/>
        <v>851.50360751284427</v>
      </c>
      <c r="D94" s="185">
        <f t="shared" si="20"/>
        <v>728.26637195464934</v>
      </c>
      <c r="E94" s="185">
        <f t="shared" si="21"/>
        <v>735.96788959149433</v>
      </c>
      <c r="F94" s="185">
        <f t="shared" si="22"/>
        <v>623.53106673919217</v>
      </c>
    </row>
    <row r="95" spans="1:6" x14ac:dyDescent="0.25">
      <c r="A95" t="s">
        <v>1376</v>
      </c>
      <c r="B95" s="203" t="s">
        <v>1368</v>
      </c>
      <c r="C95" s="185">
        <f t="shared" si="19"/>
        <v>330.50766974556547</v>
      </c>
      <c r="D95" s="185">
        <f t="shared" si="20"/>
        <v>317.69875316327648</v>
      </c>
      <c r="E95" s="185">
        <f t="shared" si="21"/>
        <v>320.52866601833944</v>
      </c>
      <c r="F95" s="185">
        <f t="shared" si="22"/>
        <v>294.1160346728567</v>
      </c>
    </row>
    <row r="96" spans="1:6" x14ac:dyDescent="0.25">
      <c r="A96" t="s">
        <v>1376</v>
      </c>
      <c r="B96" s="203" t="s">
        <v>1369</v>
      </c>
      <c r="C96" s="185">
        <f t="shared" si="19"/>
        <v>35.677602055147133</v>
      </c>
      <c r="D96" s="185">
        <f t="shared" si="20"/>
        <v>99.817522685324874</v>
      </c>
      <c r="E96" s="185">
        <f t="shared" si="21"/>
        <v>101.07201133852641</v>
      </c>
      <c r="F96" s="185">
        <f t="shared" si="22"/>
        <v>175.31259041378772</v>
      </c>
    </row>
    <row r="97" spans="1:6" x14ac:dyDescent="0.25">
      <c r="A97" t="s">
        <v>1376</v>
      </c>
      <c r="B97" s="204" t="s">
        <v>1370</v>
      </c>
      <c r="C97" s="185">
        <f t="shared" si="19"/>
        <v>33.646617335016813</v>
      </c>
      <c r="D97" s="185">
        <f t="shared" si="20"/>
        <v>34.510213455753814</v>
      </c>
      <c r="E97" s="185">
        <f t="shared" si="21"/>
        <v>34.868959014862448</v>
      </c>
      <c r="F97" s="185">
        <f t="shared" si="22"/>
        <v>38.543031535115041</v>
      </c>
    </row>
    <row r="98" spans="1:6" x14ac:dyDescent="0.25">
      <c r="A98" t="s">
        <v>1376</v>
      </c>
      <c r="B98" s="203" t="s">
        <v>1371</v>
      </c>
      <c r="C98" s="185">
        <f t="shared" si="19"/>
        <v>6.3891263565587995</v>
      </c>
      <c r="D98" s="185">
        <f t="shared" si="20"/>
        <v>13.03057511614848</v>
      </c>
      <c r="E98" s="185">
        <f t="shared" si="21"/>
        <v>13.202463592860092</v>
      </c>
      <c r="F98" s="185">
        <f t="shared" si="22"/>
        <v>19.453533143145535</v>
      </c>
    </row>
    <row r="99" spans="1:6" ht="16.5" x14ac:dyDescent="0.25">
      <c r="A99" t="s">
        <v>1376</v>
      </c>
      <c r="B99" s="205" t="s">
        <v>1386</v>
      </c>
      <c r="C99" s="185">
        <f t="shared" si="19"/>
        <v>88.542759948705026</v>
      </c>
      <c r="D99" s="185">
        <f t="shared" si="20"/>
        <v>59.903565284121463</v>
      </c>
      <c r="E99" s="185">
        <f t="shared" si="21"/>
        <v>60.482423357067503</v>
      </c>
      <c r="F99" s="185">
        <f t="shared" si="22"/>
        <v>49.444487316585487</v>
      </c>
    </row>
    <row r="100" spans="1:6" x14ac:dyDescent="0.25">
      <c r="A100" t="s">
        <v>1382</v>
      </c>
      <c r="B100" s="202" t="s">
        <v>242</v>
      </c>
      <c r="C100" s="185">
        <f>AE34</f>
        <v>1658.5737248831704</v>
      </c>
      <c r="D100" s="185">
        <f t="shared" ref="D100:F100" si="23">AF34</f>
        <v>1705.4931010866985</v>
      </c>
      <c r="E100" s="185">
        <f t="shared" si="23"/>
        <v>1722.8246621513738</v>
      </c>
      <c r="F100" s="185">
        <f t="shared" si="23"/>
        <v>1631.7950697531858</v>
      </c>
    </row>
    <row r="101" spans="1:6" x14ac:dyDescent="0.25">
      <c r="A101" t="s">
        <v>1382</v>
      </c>
      <c r="B101" s="203" t="s">
        <v>1366</v>
      </c>
      <c r="C101" s="185">
        <f t="shared" ref="C101:C107" si="24">AE35</f>
        <v>8.7260165658938887E-3</v>
      </c>
      <c r="D101" s="185">
        <f t="shared" ref="D101:D107" si="25">AF35</f>
        <v>3.4710885362408433E-2</v>
      </c>
      <c r="E101" s="185">
        <f t="shared" ref="E101:E107" si="26">AG35</f>
        <v>3.4935142823477504E-2</v>
      </c>
      <c r="F101" s="185">
        <f t="shared" ref="F101:F107" si="27">AH35</f>
        <v>6.6601085171772087E-3</v>
      </c>
    </row>
    <row r="102" spans="1:6" x14ac:dyDescent="0.25">
      <c r="A102" t="s">
        <v>1382</v>
      </c>
      <c r="B102" s="203" t="s">
        <v>1367</v>
      </c>
      <c r="C102" s="185">
        <f t="shared" si="24"/>
        <v>1200.5702072718843</v>
      </c>
      <c r="D102" s="185">
        <f t="shared" si="25"/>
        <v>1106.696591698402</v>
      </c>
      <c r="E102" s="185">
        <f t="shared" si="26"/>
        <v>1118.8139961772431</v>
      </c>
      <c r="F102" s="185">
        <f t="shared" si="27"/>
        <v>929.25717404575232</v>
      </c>
    </row>
    <row r="103" spans="1:6" x14ac:dyDescent="0.25">
      <c r="A103" t="s">
        <v>1382</v>
      </c>
      <c r="B103" s="203" t="s">
        <v>1368</v>
      </c>
      <c r="C103" s="185">
        <f t="shared" si="24"/>
        <v>337.21227037077045</v>
      </c>
      <c r="D103" s="185">
        <f t="shared" si="25"/>
        <v>369.21231561484757</v>
      </c>
      <c r="E103" s="185">
        <f t="shared" si="26"/>
        <v>372.25535537053929</v>
      </c>
      <c r="F103" s="185">
        <f t="shared" si="27"/>
        <v>331.94547691334412</v>
      </c>
    </row>
    <row r="104" spans="1:6" x14ac:dyDescent="0.25">
      <c r="A104" t="s">
        <v>1382</v>
      </c>
      <c r="B104" s="203" t="s">
        <v>1369</v>
      </c>
      <c r="C104" s="185">
        <f t="shared" si="24"/>
        <v>66.510602686119668</v>
      </c>
      <c r="D104" s="185">
        <f t="shared" si="25"/>
        <v>163.6400506619766</v>
      </c>
      <c r="E104" s="185">
        <f t="shared" si="26"/>
        <v>165.11758029768211</v>
      </c>
      <c r="F104" s="185">
        <f t="shared" si="27"/>
        <v>286.42727515622306</v>
      </c>
    </row>
    <row r="105" spans="1:6" x14ac:dyDescent="0.25">
      <c r="A105" t="s">
        <v>1382</v>
      </c>
      <c r="B105" s="204" t="s">
        <v>1370</v>
      </c>
      <c r="C105" s="185">
        <f t="shared" si="24"/>
        <v>41.128654798474493</v>
      </c>
      <c r="D105" s="185">
        <f t="shared" si="25"/>
        <v>44.680837357091107</v>
      </c>
      <c r="E105" s="185">
        <f t="shared" si="26"/>
        <v>45.106025559051375</v>
      </c>
      <c r="F105" s="185">
        <f t="shared" si="27"/>
        <v>51.503329124137757</v>
      </c>
    </row>
    <row r="106" spans="1:6" x14ac:dyDescent="0.25">
      <c r="A106" t="s">
        <v>1382</v>
      </c>
      <c r="B106" s="203" t="s">
        <v>1371</v>
      </c>
      <c r="C106" s="185">
        <f t="shared" si="24"/>
        <v>13.143263739355511</v>
      </c>
      <c r="D106" s="185">
        <f t="shared" si="25"/>
        <v>21.228594869018981</v>
      </c>
      <c r="E106" s="185">
        <f t="shared" si="26"/>
        <v>21.496769604034409</v>
      </c>
      <c r="F106" s="185">
        <f t="shared" si="27"/>
        <v>32.655154405211356</v>
      </c>
    </row>
    <row r="107" spans="1:6" ht="16.5" x14ac:dyDescent="0.25">
      <c r="A107" t="s">
        <v>1382</v>
      </c>
      <c r="B107" s="205" t="s">
        <v>1386</v>
      </c>
      <c r="C107" s="185">
        <f t="shared" si="24"/>
        <v>129.5548275730612</v>
      </c>
      <c r="D107" s="185">
        <f t="shared" si="25"/>
        <v>92.09180803444427</v>
      </c>
      <c r="E107" s="185">
        <f t="shared" si="26"/>
        <v>92.960754308447605</v>
      </c>
      <c r="F107" s="185">
        <f t="shared" si="27"/>
        <v>74.495094301252649</v>
      </c>
    </row>
    <row r="108" spans="1:6" x14ac:dyDescent="0.25">
      <c r="A108" t="s">
        <v>1381</v>
      </c>
      <c r="B108" s="202" t="s">
        <v>242</v>
      </c>
      <c r="C108" s="185">
        <f>AL34</f>
        <v>2275.9259966084028</v>
      </c>
      <c r="D108" s="185">
        <f t="shared" ref="D108:F108" si="28">AM34</f>
        <v>2396.7354470782334</v>
      </c>
      <c r="E108" s="185">
        <f t="shared" si="28"/>
        <v>2420.9849343483575</v>
      </c>
      <c r="F108" s="185">
        <f t="shared" si="28"/>
        <v>2251.6741839385345</v>
      </c>
    </row>
    <row r="109" spans="1:6" x14ac:dyDescent="0.25">
      <c r="A109" t="s">
        <v>1381</v>
      </c>
      <c r="B109" s="203" t="s">
        <v>1366</v>
      </c>
      <c r="C109" s="185">
        <f t="shared" ref="C109:C115" si="29">AL35</f>
        <v>8.2408586424356819E-2</v>
      </c>
      <c r="D109" s="185">
        <f t="shared" ref="D109:D115" si="30">AM35</f>
        <v>6.2074401336679998E-2</v>
      </c>
      <c r="E109" s="185">
        <f t="shared" ref="E109:E115" si="31">AN35</f>
        <v>6.256304385092E-2</v>
      </c>
      <c r="F109" s="185">
        <f t="shared" ref="F109:F115" si="32">AO35</f>
        <v>5.8826865791999999E-2</v>
      </c>
    </row>
    <row r="110" spans="1:6" x14ac:dyDescent="0.25">
      <c r="A110" t="s">
        <v>1381</v>
      </c>
      <c r="B110" s="203" t="s">
        <v>1367</v>
      </c>
      <c r="C110" s="185">
        <f t="shared" si="29"/>
        <v>1672.8787684918548</v>
      </c>
      <c r="D110" s="185">
        <f t="shared" si="30"/>
        <v>1684.605102211312</v>
      </c>
      <c r="E110" s="185">
        <f t="shared" si="31"/>
        <v>1702.4470004251148</v>
      </c>
      <c r="F110" s="185">
        <f t="shared" si="32"/>
        <v>1593.0770690273282</v>
      </c>
    </row>
    <row r="111" spans="1:6" x14ac:dyDescent="0.25">
      <c r="A111" t="s">
        <v>1381</v>
      </c>
      <c r="B111" s="203" t="s">
        <v>1368</v>
      </c>
      <c r="C111" s="185">
        <f t="shared" si="29"/>
        <v>362.32826339683919</v>
      </c>
      <c r="D111" s="185">
        <f t="shared" si="30"/>
        <v>394.05604008312997</v>
      </c>
      <c r="E111" s="185">
        <f t="shared" si="31"/>
        <v>397.34027610033633</v>
      </c>
      <c r="F111" s="185">
        <f t="shared" si="32"/>
        <v>353.94072334542199</v>
      </c>
    </row>
    <row r="112" spans="1:6" x14ac:dyDescent="0.25">
      <c r="A112" t="s">
        <v>1381</v>
      </c>
      <c r="B112" s="203" t="s">
        <v>1369</v>
      </c>
      <c r="C112" s="185">
        <f t="shared" si="29"/>
        <v>162.89970028721544</v>
      </c>
      <c r="D112" s="185">
        <f t="shared" si="30"/>
        <v>228.9113137231611</v>
      </c>
      <c r="E112" s="185">
        <f t="shared" si="31"/>
        <v>231.10367932715914</v>
      </c>
      <c r="F112" s="185">
        <f t="shared" si="32"/>
        <v>214.371029073648</v>
      </c>
    </row>
    <row r="113" spans="1:6" x14ac:dyDescent="0.25">
      <c r="A113" t="s">
        <v>1381</v>
      </c>
      <c r="B113" s="204" t="s">
        <v>1370</v>
      </c>
      <c r="C113" s="185">
        <f t="shared" si="29"/>
        <v>58.501378183147168</v>
      </c>
      <c r="D113" s="185">
        <f t="shared" si="30"/>
        <v>59.661791090124346</v>
      </c>
      <c r="E113" s="185">
        <f t="shared" si="31"/>
        <v>60.235983601831144</v>
      </c>
      <c r="F113" s="185">
        <f t="shared" si="32"/>
        <v>55.493461999672</v>
      </c>
    </row>
    <row r="114" spans="1:6" x14ac:dyDescent="0.25">
      <c r="A114" t="s">
        <v>1381</v>
      </c>
      <c r="B114" s="203" t="s">
        <v>1371</v>
      </c>
      <c r="C114" s="185">
        <f t="shared" si="29"/>
        <v>19.235477662921976</v>
      </c>
      <c r="D114" s="185">
        <f t="shared" si="30"/>
        <v>29.439125569168844</v>
      </c>
      <c r="E114" s="185">
        <f t="shared" si="31"/>
        <v>29.795431850064542</v>
      </c>
      <c r="F114" s="185">
        <f t="shared" si="32"/>
        <v>34.733073626672002</v>
      </c>
    </row>
    <row r="115" spans="1:6" ht="16.5" x14ac:dyDescent="0.25">
      <c r="A115" t="s">
        <v>1381</v>
      </c>
      <c r="B115" s="205" t="s">
        <v>1386</v>
      </c>
      <c r="C115" s="185">
        <f t="shared" si="29"/>
        <v>166.27542921962205</v>
      </c>
      <c r="D115" s="185">
        <f t="shared" si="30"/>
        <v>129.00456342244678</v>
      </c>
      <c r="E115" s="185">
        <f t="shared" si="31"/>
        <v>130.23305794659603</v>
      </c>
      <c r="F115" s="185">
        <f t="shared" si="32"/>
        <v>122.12641172374799</v>
      </c>
    </row>
    <row r="116" spans="1:6" x14ac:dyDescent="0.25">
      <c r="A116" t="s">
        <v>1379</v>
      </c>
      <c r="B116" s="202" t="s">
        <v>242</v>
      </c>
      <c r="C116" s="185">
        <f>AS34</f>
        <v>2684.0456461606623</v>
      </c>
      <c r="D116" s="185">
        <f t="shared" ref="D116:F116" si="33">AT34</f>
        <v>2811.19788222328</v>
      </c>
      <c r="E116" s="185">
        <f t="shared" si="33"/>
        <v>2839.6124381791892</v>
      </c>
      <c r="F116" s="185">
        <f t="shared" si="33"/>
        <v>2644.7952122247993</v>
      </c>
    </row>
    <row r="117" spans="1:6" x14ac:dyDescent="0.25">
      <c r="A117" t="s">
        <v>1379</v>
      </c>
      <c r="B117" s="203" t="s">
        <v>1366</v>
      </c>
      <c r="C117" s="185">
        <f t="shared" ref="C117:C123" si="34">AS35</f>
        <v>8.4597401257156993E-2</v>
      </c>
      <c r="D117" s="185">
        <f t="shared" ref="D117:D123" si="35">AT35</f>
        <v>7.0744184484000008E-2</v>
      </c>
      <c r="E117" s="185">
        <f t="shared" ref="E117:E123" si="36">AU35</f>
        <v>7.1286007935000006E-2</v>
      </c>
      <c r="F117" s="185">
        <f t="shared" ref="F117:F123" si="37">AV35</f>
        <v>6.115677189999999E-2</v>
      </c>
    </row>
    <row r="118" spans="1:6" x14ac:dyDescent="0.25">
      <c r="A118" t="s">
        <v>1379</v>
      </c>
      <c r="B118" s="203" t="s">
        <v>1367</v>
      </c>
      <c r="C118" s="185">
        <f t="shared" si="34"/>
        <v>2019.0423002995744</v>
      </c>
      <c r="D118" s="185">
        <f t="shared" si="35"/>
        <v>2007.183449552668</v>
      </c>
      <c r="E118" s="185">
        <f t="shared" si="36"/>
        <v>2028.0558825584151</v>
      </c>
      <c r="F118" s="185">
        <f t="shared" si="37"/>
        <v>1865.8700055491997</v>
      </c>
    </row>
    <row r="119" spans="1:6" x14ac:dyDescent="0.25">
      <c r="A119" t="s">
        <v>1379</v>
      </c>
      <c r="B119" s="203" t="s">
        <v>1368</v>
      </c>
      <c r="C119" s="185">
        <f t="shared" si="34"/>
        <v>387.79116723406054</v>
      </c>
      <c r="D119" s="185">
        <f t="shared" si="35"/>
        <v>418.819537502537</v>
      </c>
      <c r="E119" s="185">
        <f t="shared" si="36"/>
        <v>422.32537252885197</v>
      </c>
      <c r="F119" s="185">
        <f t="shared" si="37"/>
        <v>368.57661001370002</v>
      </c>
    </row>
    <row r="120" spans="1:6" x14ac:dyDescent="0.25">
      <c r="A120" t="s">
        <v>1379</v>
      </c>
      <c r="B120" s="203" t="s">
        <v>1369</v>
      </c>
      <c r="C120" s="185">
        <f t="shared" si="34"/>
        <v>189.03520705153272</v>
      </c>
      <c r="D120" s="185">
        <f t="shared" si="35"/>
        <v>283.12700886123997</v>
      </c>
      <c r="E120" s="185">
        <f t="shared" si="36"/>
        <v>286.08442596683</v>
      </c>
      <c r="F120" s="185">
        <f t="shared" si="37"/>
        <v>302.62666329539996</v>
      </c>
    </row>
    <row r="121" spans="1:6" x14ac:dyDescent="0.25">
      <c r="A121" t="s">
        <v>1379</v>
      </c>
      <c r="B121" s="204" t="s">
        <v>1370</v>
      </c>
      <c r="C121" s="185">
        <f t="shared" si="34"/>
        <v>65.443414948925977</v>
      </c>
      <c r="D121" s="185">
        <f t="shared" si="35"/>
        <v>65.471365560646987</v>
      </c>
      <c r="E121" s="185">
        <f t="shared" si="36"/>
        <v>66.100924410320005</v>
      </c>
      <c r="F121" s="185">
        <f t="shared" si="37"/>
        <v>63.1475045464</v>
      </c>
    </row>
    <row r="122" spans="1:6" x14ac:dyDescent="0.25">
      <c r="A122" t="s">
        <v>1379</v>
      </c>
      <c r="B122" s="203" t="s">
        <v>1371</v>
      </c>
      <c r="C122" s="185">
        <f t="shared" si="34"/>
        <v>22.64895922531117</v>
      </c>
      <c r="D122" s="185">
        <f t="shared" si="35"/>
        <v>36.525776561703999</v>
      </c>
      <c r="E122" s="185">
        <f t="shared" si="36"/>
        <v>36.974546706836989</v>
      </c>
      <c r="F122" s="185">
        <f t="shared" si="37"/>
        <v>44.513272048200001</v>
      </c>
    </row>
    <row r="123" spans="1:6" ht="16.5" x14ac:dyDescent="0.25">
      <c r="A123" t="s">
        <v>1379</v>
      </c>
      <c r="B123" s="205" t="s">
        <v>1386</v>
      </c>
      <c r="C123" s="185">
        <f t="shared" si="34"/>
        <v>208.35269832144866</v>
      </c>
      <c r="D123" s="185">
        <f t="shared" si="35"/>
        <v>159.81648594846297</v>
      </c>
      <c r="E123" s="185">
        <f t="shared" si="36"/>
        <v>161.31866102317397</v>
      </c>
      <c r="F123" s="185">
        <f t="shared" si="37"/>
        <v>147.98973755450001</v>
      </c>
    </row>
    <row r="124" spans="1:6" x14ac:dyDescent="0.25">
      <c r="A124" t="s">
        <v>1385</v>
      </c>
      <c r="B124" s="202" t="s">
        <v>242</v>
      </c>
      <c r="C124" s="185">
        <f>AZ34</f>
        <v>3360.0280499701262</v>
      </c>
      <c r="D124" s="185">
        <f t="shared" ref="D124:F124" si="38">BA34</f>
        <v>3511.0823219999997</v>
      </c>
      <c r="E124" s="185">
        <f t="shared" si="38"/>
        <v>3546.4978387000006</v>
      </c>
      <c r="F124" s="185">
        <f t="shared" si="38"/>
        <v>3341.1219200000005</v>
      </c>
    </row>
    <row r="125" spans="1:6" x14ac:dyDescent="0.25">
      <c r="A125" t="s">
        <v>1385</v>
      </c>
      <c r="B125" s="203" t="s">
        <v>1366</v>
      </c>
      <c r="C125" s="185">
        <f t="shared" ref="C125:C131" si="39">AZ35</f>
        <v>0.11137867438912441</v>
      </c>
      <c r="D125" s="185">
        <f t="shared" ref="D125:D131" si="40">BA35</f>
        <v>8.5838999999999999E-2</v>
      </c>
      <c r="E125" s="185">
        <f t="shared" ref="E125:E131" si="41">BB35</f>
        <v>8.6525900000000003E-2</v>
      </c>
      <c r="F125" s="185">
        <f t="shared" ref="F125:F131" si="42">BC35</f>
        <v>7.5200000000000003E-2</v>
      </c>
    </row>
    <row r="126" spans="1:6" x14ac:dyDescent="0.25">
      <c r="A126" t="s">
        <v>1385</v>
      </c>
      <c r="B126" s="203" t="s">
        <v>1367</v>
      </c>
      <c r="C126" s="185">
        <f t="shared" si="39"/>
        <v>2591.470184282276</v>
      </c>
      <c r="D126" s="185">
        <f t="shared" si="40"/>
        <v>2608.2769453999999</v>
      </c>
      <c r="E126" s="185">
        <f t="shared" si="41"/>
        <v>2635.1280985000003</v>
      </c>
      <c r="F126" s="185">
        <f t="shared" si="42"/>
        <v>2458.6896700000002</v>
      </c>
    </row>
    <row r="127" spans="1:6" x14ac:dyDescent="0.25">
      <c r="A127" t="s">
        <v>1385</v>
      </c>
      <c r="B127" s="203" t="s">
        <v>1368</v>
      </c>
      <c r="C127" s="185">
        <f t="shared" si="39"/>
        <v>418.99803395171466</v>
      </c>
      <c r="D127" s="185">
        <f t="shared" si="40"/>
        <v>447.68989540000001</v>
      </c>
      <c r="E127" s="185">
        <f t="shared" si="41"/>
        <v>451.4793507</v>
      </c>
      <c r="F127" s="185">
        <f t="shared" si="42"/>
        <v>395.75788</v>
      </c>
    </row>
    <row r="128" spans="1:6" x14ac:dyDescent="0.25">
      <c r="A128" t="s">
        <v>1385</v>
      </c>
      <c r="B128" s="203" t="s">
        <v>1369</v>
      </c>
      <c r="C128" s="185">
        <f t="shared" si="39"/>
        <v>234.62712501314704</v>
      </c>
      <c r="D128" s="185">
        <f t="shared" si="40"/>
        <v>325.83727390000001</v>
      </c>
      <c r="E128" s="185">
        <f t="shared" si="41"/>
        <v>329.25944420000002</v>
      </c>
      <c r="F128" s="185">
        <f t="shared" si="42"/>
        <v>350.99387000000002</v>
      </c>
    </row>
    <row r="129" spans="1:6" x14ac:dyDescent="0.25">
      <c r="A129" t="s">
        <v>1385</v>
      </c>
      <c r="B129" s="204" t="s">
        <v>1370</v>
      </c>
      <c r="C129" s="185">
        <f t="shared" si="39"/>
        <v>89.66044604483784</v>
      </c>
      <c r="D129" s="185">
        <f t="shared" si="40"/>
        <v>87.791253000000012</v>
      </c>
      <c r="E129" s="185">
        <f t="shared" si="41"/>
        <v>88.64217099999999</v>
      </c>
      <c r="F129" s="185">
        <f t="shared" si="42"/>
        <v>85.769000000000005</v>
      </c>
    </row>
    <row r="130" spans="1:6" x14ac:dyDescent="0.25">
      <c r="A130" t="s">
        <v>1385</v>
      </c>
      <c r="B130" s="203" t="s">
        <v>1371</v>
      </c>
      <c r="C130" s="185">
        <f t="shared" si="39"/>
        <v>25.160882003761202</v>
      </c>
      <c r="D130" s="185">
        <f t="shared" si="40"/>
        <v>41.401115300000008</v>
      </c>
      <c r="E130" s="185">
        <f t="shared" si="41"/>
        <v>41.902248400000012</v>
      </c>
      <c r="F130" s="185">
        <f t="shared" si="42"/>
        <v>49.836300000000001</v>
      </c>
    </row>
    <row r="131" spans="1:6" ht="16.5" x14ac:dyDescent="0.25">
      <c r="A131" t="s">
        <v>1385</v>
      </c>
      <c r="B131" s="205" t="s">
        <v>1386</v>
      </c>
      <c r="C131" s="185">
        <f t="shared" si="39"/>
        <v>255.87019151673729</v>
      </c>
      <c r="D131" s="185">
        <f t="shared" si="40"/>
        <v>208.56293860000002</v>
      </c>
      <c r="E131" s="185">
        <f t="shared" si="41"/>
        <v>210.54689220000003</v>
      </c>
      <c r="F131" s="185">
        <f t="shared" si="42"/>
        <v>195.91400999999999</v>
      </c>
    </row>
  </sheetData>
  <mergeCells count="9">
    <mergeCell ref="AL32:AO32"/>
    <mergeCell ref="AS32:AV32"/>
    <mergeCell ref="AZ32:BC32"/>
    <mergeCell ref="B66:E66"/>
    <mergeCell ref="C32:F32"/>
    <mergeCell ref="J32:M32"/>
    <mergeCell ref="Q32:T32"/>
    <mergeCell ref="X32:AA32"/>
    <mergeCell ref="AE32:AH32"/>
  </mergeCells>
  <phoneticPr fontId="3" type="noConversion"/>
  <pageMargins left="0.7" right="0.7" top="0.75" bottom="0.75" header="0.3" footer="0.3"/>
  <pageSetup orientation="portrait" r:id="rId1"/>
  <drawing r:id="rId2"/>
  <tableParts count="9">
    <tablePart r:id="rId3"/>
    <tablePart r:id="rId4"/>
    <tablePart r:id="rId5"/>
    <tablePart r:id="rId6"/>
    <tablePart r:id="rId7"/>
    <tablePart r:id="rId8"/>
    <tablePart r:id="rId9"/>
    <tablePart r:id="rId10"/>
    <tablePart r:id="rId1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0088B-384A-46B4-9947-FFD59D20814F}">
  <dimension ref="A1:AV73"/>
  <sheetViews>
    <sheetView topLeftCell="L4" zoomScale="70" zoomScaleNormal="70" workbookViewId="0">
      <selection activeCell="AB22" sqref="AB22"/>
    </sheetView>
  </sheetViews>
  <sheetFormatPr defaultColWidth="17.5703125" defaultRowHeight="15" x14ac:dyDescent="0.25"/>
  <cols>
    <col min="1" max="1" width="24.28515625" style="75" customWidth="1"/>
    <col min="2" max="2" width="7.28515625" style="75" customWidth="1"/>
    <col min="3" max="3" width="14" style="75" bestFit="1" customWidth="1"/>
    <col min="4" max="4" width="4.140625" style="75" bestFit="1" customWidth="1"/>
    <col min="5" max="5" width="15.5703125" style="80" bestFit="1" customWidth="1"/>
    <col min="6" max="6" width="10.7109375" style="80" customWidth="1"/>
    <col min="7" max="7" width="7.28515625" style="75" customWidth="1"/>
    <col min="8" max="8" width="11.85546875" style="75" bestFit="1" customWidth="1"/>
    <col min="9" max="9" width="5.42578125" style="75" bestFit="1" customWidth="1"/>
    <col min="10" max="10" width="27.28515625" style="80" bestFit="1" customWidth="1"/>
    <col min="11" max="11" width="10.7109375" style="80" customWidth="1"/>
    <col min="12" max="12" width="6.42578125" style="80" customWidth="1"/>
    <col min="13" max="13" width="12.7109375" style="80" customWidth="1"/>
    <col min="14" max="14" width="9.28515625" style="80" customWidth="1"/>
    <col min="15" max="15" width="27.140625" style="80" customWidth="1"/>
    <col min="16" max="16" width="10.7109375" style="80" customWidth="1"/>
    <col min="17" max="17" width="7.28515625" style="75" customWidth="1"/>
    <col min="18" max="18" width="10.85546875" style="75" bestFit="1" customWidth="1"/>
    <col min="19" max="19" width="5.42578125" style="75" bestFit="1" customWidth="1"/>
    <col min="20" max="20" width="26.5703125" style="80" bestFit="1" customWidth="1"/>
    <col min="21" max="21" width="10.7109375" style="80" customWidth="1"/>
    <col min="22" max="22" width="7.28515625" style="75" customWidth="1"/>
    <col min="23" max="23" width="13.5703125" style="75" bestFit="1" customWidth="1"/>
    <col min="24" max="24" width="7.85546875" style="75" bestFit="1" customWidth="1"/>
    <col min="25" max="25" width="27.28515625" style="80" bestFit="1" customWidth="1"/>
    <col min="26" max="26" width="10.7109375" style="80" customWidth="1"/>
    <col min="27" max="27" width="7.28515625" style="75" customWidth="1"/>
    <col min="28" max="28" width="13.5703125" style="75" bestFit="1" customWidth="1"/>
    <col min="29" max="29" width="7.85546875" style="75" bestFit="1" customWidth="1"/>
    <col min="30" max="30" width="36.42578125" style="80" bestFit="1" customWidth="1"/>
    <col min="31" max="31" width="10.7109375" style="80" customWidth="1"/>
    <col min="32" max="32" width="7.28515625" style="75" customWidth="1"/>
    <col min="33" max="33" width="11.42578125" style="75" bestFit="1" customWidth="1"/>
    <col min="34" max="34" width="7.85546875" style="75" bestFit="1" customWidth="1"/>
    <col min="35" max="35" width="31.5703125" style="80" bestFit="1" customWidth="1"/>
    <col min="36" max="36" width="10.7109375" style="80" customWidth="1"/>
    <col min="37" max="37" width="7.28515625" style="75" customWidth="1"/>
    <col min="38" max="38" width="13.5703125" style="75" bestFit="1" customWidth="1"/>
    <col min="39" max="39" width="7.85546875" style="75" bestFit="1" customWidth="1"/>
    <col min="40" max="40" width="33.42578125" style="80" bestFit="1" customWidth="1"/>
    <col min="41" max="41" width="17.5703125" style="75"/>
    <col min="42" max="42" width="12.5703125" style="75" bestFit="1" customWidth="1"/>
    <col min="43" max="43" width="18" style="75" customWidth="1"/>
    <col min="44" max="44" width="40.140625" style="75" bestFit="1" customWidth="1"/>
    <col min="45" max="48" width="10.42578125" style="75" bestFit="1" customWidth="1"/>
    <col min="49" max="49" width="11.5703125" style="75" bestFit="1" customWidth="1"/>
    <col min="50" max="50" width="12.42578125" style="75" bestFit="1" customWidth="1"/>
    <col min="51" max="51" width="13.85546875" style="75" bestFit="1" customWidth="1"/>
    <col min="52" max="52" width="17.5703125" style="75"/>
    <col min="53" max="53" width="17.5703125" style="75" customWidth="1"/>
    <col min="54" max="54" width="59.85546875" style="75" bestFit="1" customWidth="1"/>
    <col min="55" max="16384" width="17.5703125" style="75"/>
  </cols>
  <sheetData>
    <row r="1" spans="1:48" ht="15.75" thickBot="1" x14ac:dyDescent="0.3"/>
    <row r="2" spans="1:48" ht="27" customHeight="1" thickBot="1" x14ac:dyDescent="0.35">
      <c r="A2" s="75" t="s">
        <v>239</v>
      </c>
      <c r="B2" s="221" t="s">
        <v>991</v>
      </c>
      <c r="C2" s="222"/>
      <c r="D2" s="222"/>
      <c r="E2" s="223"/>
      <c r="F2" s="83"/>
      <c r="G2" s="221" t="s">
        <v>1374</v>
      </c>
      <c r="H2" s="222"/>
      <c r="I2" s="222"/>
      <c r="J2" s="223"/>
      <c r="K2" s="83"/>
      <c r="L2" s="221" t="s">
        <v>1103</v>
      </c>
      <c r="M2" s="222"/>
      <c r="N2" s="222"/>
      <c r="O2" s="223"/>
      <c r="P2" s="83"/>
      <c r="Q2" s="221" t="s">
        <v>966</v>
      </c>
      <c r="R2" s="222"/>
      <c r="S2" s="222"/>
      <c r="T2" s="223"/>
      <c r="U2" s="83"/>
      <c r="V2" s="221" t="s">
        <v>240</v>
      </c>
      <c r="W2" s="222"/>
      <c r="X2" s="222"/>
      <c r="Y2" s="223"/>
      <c r="Z2" s="83"/>
      <c r="AA2" s="221" t="s">
        <v>992</v>
      </c>
      <c r="AB2" s="222"/>
      <c r="AC2" s="222"/>
      <c r="AD2" s="223"/>
      <c r="AE2" s="83"/>
      <c r="AF2" s="221" t="s">
        <v>241</v>
      </c>
      <c r="AG2" s="222"/>
      <c r="AH2" s="222"/>
      <c r="AI2" s="223"/>
      <c r="AJ2" s="83"/>
      <c r="AK2" s="221" t="s">
        <v>993</v>
      </c>
      <c r="AL2" s="222"/>
      <c r="AM2" s="222"/>
      <c r="AN2" s="223"/>
      <c r="AV2" s="62"/>
    </row>
    <row r="3" spans="1:48" ht="27" x14ac:dyDescent="0.25">
      <c r="A3" s="75">
        <v>2015</v>
      </c>
      <c r="B3" s="224"/>
      <c r="C3" s="225"/>
      <c r="D3" s="225"/>
      <c r="E3" s="226"/>
      <c r="F3" s="83"/>
      <c r="G3" s="224"/>
      <c r="H3" s="225"/>
      <c r="I3" s="225"/>
      <c r="J3" s="226"/>
      <c r="K3" s="83"/>
      <c r="L3" s="224"/>
      <c r="M3" s="225"/>
      <c r="N3" s="225"/>
      <c r="O3" s="226"/>
      <c r="P3" s="83"/>
      <c r="Q3" s="224"/>
      <c r="R3" s="225"/>
      <c r="S3" s="225"/>
      <c r="T3" s="226"/>
      <c r="U3" s="83"/>
      <c r="V3" s="224"/>
      <c r="W3" s="225"/>
      <c r="X3" s="225"/>
      <c r="Y3" s="226"/>
      <c r="Z3" s="83"/>
      <c r="AA3" s="224"/>
      <c r="AB3" s="225"/>
      <c r="AC3" s="225"/>
      <c r="AD3" s="226"/>
      <c r="AE3" s="83"/>
      <c r="AF3" s="224"/>
      <c r="AG3" s="225"/>
      <c r="AH3" s="225"/>
      <c r="AI3" s="226"/>
      <c r="AJ3" s="83"/>
      <c r="AK3" s="224"/>
      <c r="AL3" s="225"/>
      <c r="AM3" s="225"/>
      <c r="AN3" s="226"/>
      <c r="AP3" s="219" t="s">
        <v>1336</v>
      </c>
      <c r="AQ3" s="220"/>
    </row>
    <row r="4" spans="1:48" ht="27" x14ac:dyDescent="0.25">
      <c r="B4" s="224"/>
      <c r="C4" s="225"/>
      <c r="D4" s="225"/>
      <c r="E4" s="226"/>
      <c r="F4" s="83"/>
      <c r="G4" s="224"/>
      <c r="H4" s="225"/>
      <c r="I4" s="225"/>
      <c r="J4" s="226"/>
      <c r="K4" s="83"/>
      <c r="L4" s="224"/>
      <c r="M4" s="225"/>
      <c r="N4" s="225"/>
      <c r="O4" s="226"/>
      <c r="P4" s="83"/>
      <c r="Q4" s="224"/>
      <c r="R4" s="225"/>
      <c r="S4" s="225"/>
      <c r="T4" s="226"/>
      <c r="U4" s="83"/>
      <c r="V4" s="224"/>
      <c r="W4" s="225"/>
      <c r="X4" s="225"/>
      <c r="Y4" s="226"/>
      <c r="Z4" s="83"/>
      <c r="AA4" s="224"/>
      <c r="AB4" s="225"/>
      <c r="AC4" s="225"/>
      <c r="AD4" s="226"/>
      <c r="AE4" s="83"/>
      <c r="AF4" s="224"/>
      <c r="AG4" s="225"/>
      <c r="AH4" s="225"/>
      <c r="AI4" s="226"/>
      <c r="AJ4" s="83"/>
      <c r="AK4" s="224"/>
      <c r="AL4" s="225"/>
      <c r="AM4" s="225"/>
      <c r="AN4" s="226"/>
      <c r="AP4" s="92" t="s">
        <v>63</v>
      </c>
      <c r="AQ4" s="93">
        <v>0.32</v>
      </c>
    </row>
    <row r="5" spans="1:48" ht="27" x14ac:dyDescent="0.25">
      <c r="B5" s="224"/>
      <c r="C5" s="225"/>
      <c r="D5" s="225"/>
      <c r="E5" s="226"/>
      <c r="F5" s="83"/>
      <c r="G5" s="224"/>
      <c r="H5" s="225"/>
      <c r="I5" s="225"/>
      <c r="J5" s="226"/>
      <c r="K5" s="83"/>
      <c r="L5" s="224"/>
      <c r="M5" s="225"/>
      <c r="N5" s="225"/>
      <c r="O5" s="226"/>
      <c r="P5" s="83"/>
      <c r="Q5" s="224"/>
      <c r="R5" s="225"/>
      <c r="S5" s="225"/>
      <c r="T5" s="226"/>
      <c r="U5" s="83"/>
      <c r="V5" s="224"/>
      <c r="W5" s="225"/>
      <c r="X5" s="225"/>
      <c r="Y5" s="226"/>
      <c r="Z5" s="83"/>
      <c r="AA5" s="224"/>
      <c r="AB5" s="225"/>
      <c r="AC5" s="225"/>
      <c r="AD5" s="226"/>
      <c r="AE5" s="83"/>
      <c r="AF5" s="224"/>
      <c r="AG5" s="225"/>
      <c r="AH5" s="225"/>
      <c r="AI5" s="226"/>
      <c r="AJ5" s="83"/>
      <c r="AK5" s="224"/>
      <c r="AL5" s="225"/>
      <c r="AM5" s="225"/>
      <c r="AN5" s="226"/>
      <c r="AP5" s="92" t="s">
        <v>43</v>
      </c>
      <c r="AQ5" s="93">
        <v>0.31</v>
      </c>
    </row>
    <row r="6" spans="1:48" x14ac:dyDescent="0.25">
      <c r="B6" s="84"/>
      <c r="C6" s="85"/>
      <c r="D6" s="85"/>
      <c r="E6" s="86"/>
      <c r="G6" s="84"/>
      <c r="H6" s="85"/>
      <c r="I6" s="85"/>
      <c r="J6" s="86"/>
      <c r="L6" s="137"/>
      <c r="M6" s="89"/>
      <c r="N6" s="89"/>
      <c r="O6" s="86"/>
      <c r="Q6" s="84"/>
      <c r="R6" s="85"/>
      <c r="S6" s="85"/>
      <c r="T6" s="86"/>
      <c r="V6" s="84"/>
      <c r="W6" s="85"/>
      <c r="X6" s="85"/>
      <c r="Y6" s="86"/>
      <c r="AA6" s="84"/>
      <c r="AB6" s="85"/>
      <c r="AC6" s="85"/>
      <c r="AD6" s="86"/>
      <c r="AF6" s="84"/>
      <c r="AG6" s="85"/>
      <c r="AH6" s="85"/>
      <c r="AI6" s="86"/>
      <c r="AK6" s="84"/>
      <c r="AL6" s="85"/>
      <c r="AM6" s="85"/>
      <c r="AN6" s="86"/>
      <c r="AP6" s="92" t="s">
        <v>1325</v>
      </c>
      <c r="AQ6" s="93">
        <v>7.0000000000000007E-2</v>
      </c>
    </row>
    <row r="7" spans="1:48" x14ac:dyDescent="0.25">
      <c r="B7" s="84"/>
      <c r="C7" s="85"/>
      <c r="D7" s="85"/>
      <c r="E7" s="86"/>
      <c r="G7" s="84"/>
      <c r="H7" s="85"/>
      <c r="I7" s="85"/>
      <c r="J7" s="86"/>
      <c r="L7" s="137"/>
      <c r="M7" s="89"/>
      <c r="N7" s="89"/>
      <c r="O7" s="86"/>
      <c r="Q7" s="84"/>
      <c r="R7" s="85"/>
      <c r="S7" s="85"/>
      <c r="T7" s="86"/>
      <c r="V7" s="84"/>
      <c r="W7" s="85"/>
      <c r="X7" s="85"/>
      <c r="Y7" s="86"/>
      <c r="AA7" s="84"/>
      <c r="AB7" s="85"/>
      <c r="AC7" s="85"/>
      <c r="AD7" s="86"/>
      <c r="AF7" s="84"/>
      <c r="AG7" s="85"/>
      <c r="AH7" s="85"/>
      <c r="AI7" s="86"/>
      <c r="AK7" s="84"/>
      <c r="AL7" s="85"/>
      <c r="AM7" s="85"/>
      <c r="AN7" s="86"/>
      <c r="AP7" s="92" t="s">
        <v>1091</v>
      </c>
      <c r="AQ7" s="93">
        <v>0.06</v>
      </c>
    </row>
    <row r="8" spans="1:48" x14ac:dyDescent="0.25">
      <c r="B8" s="84"/>
      <c r="C8" s="85"/>
      <c r="D8" s="85"/>
      <c r="E8" s="86"/>
      <c r="G8" s="84"/>
      <c r="H8" s="85"/>
      <c r="I8" s="85"/>
      <c r="J8" s="86"/>
      <c r="L8" s="137"/>
      <c r="M8" s="89"/>
      <c r="N8" s="89"/>
      <c r="O8" s="86"/>
      <c r="Q8" s="84"/>
      <c r="R8" s="85"/>
      <c r="S8" s="85"/>
      <c r="T8" s="86"/>
      <c r="V8" s="84"/>
      <c r="W8" s="85"/>
      <c r="X8" s="85"/>
      <c r="Y8" s="86"/>
      <c r="AA8" s="84"/>
      <c r="AB8" s="85"/>
      <c r="AC8" s="85"/>
      <c r="AD8" s="86"/>
      <c r="AF8" s="84"/>
      <c r="AG8" s="85"/>
      <c r="AH8" s="85"/>
      <c r="AI8" s="86"/>
      <c r="AK8" s="84"/>
      <c r="AL8" s="85"/>
      <c r="AM8" s="85"/>
      <c r="AN8" s="86"/>
      <c r="AP8" s="92" t="s">
        <v>66</v>
      </c>
      <c r="AQ8" s="93">
        <v>5.0615389414599414E-2</v>
      </c>
    </row>
    <row r="9" spans="1:48" x14ac:dyDescent="0.25">
      <c r="B9" s="84"/>
      <c r="C9" s="85"/>
      <c r="D9" s="85"/>
      <c r="E9" s="86"/>
      <c r="G9" s="84"/>
      <c r="H9" s="85"/>
      <c r="I9" s="85"/>
      <c r="J9" s="86"/>
      <c r="L9" s="137"/>
      <c r="M9" s="89"/>
      <c r="N9" s="89"/>
      <c r="O9" s="86"/>
      <c r="Q9" s="84"/>
      <c r="R9" s="85"/>
      <c r="S9" s="85"/>
      <c r="T9" s="86"/>
      <c r="V9" s="84"/>
      <c r="W9" s="85"/>
      <c r="X9" s="85"/>
      <c r="Y9" s="86"/>
      <c r="AA9" s="84"/>
      <c r="AB9" s="85"/>
      <c r="AC9" s="85"/>
      <c r="AD9" s="86"/>
      <c r="AF9" s="84"/>
      <c r="AG9" s="85"/>
      <c r="AH9" s="85"/>
      <c r="AI9" s="86"/>
      <c r="AK9" s="84"/>
      <c r="AL9" s="85"/>
      <c r="AM9" s="85"/>
      <c r="AN9" s="86"/>
      <c r="AP9" s="92" t="s">
        <v>68</v>
      </c>
      <c r="AQ9" s="93">
        <v>0.05</v>
      </c>
    </row>
    <row r="10" spans="1:48" x14ac:dyDescent="0.25">
      <c r="B10" s="84"/>
      <c r="C10" s="85"/>
      <c r="D10" s="85"/>
      <c r="E10" s="86"/>
      <c r="G10" s="84"/>
      <c r="H10" s="85"/>
      <c r="I10" s="85"/>
      <c r="J10" s="86"/>
      <c r="L10" s="137"/>
      <c r="M10" s="89"/>
      <c r="N10" s="89"/>
      <c r="O10" s="86"/>
      <c r="Q10" s="84"/>
      <c r="R10" s="85"/>
      <c r="S10" s="85"/>
      <c r="T10" s="86"/>
      <c r="V10" s="84"/>
      <c r="W10" s="85"/>
      <c r="X10" s="85"/>
      <c r="Y10" s="86"/>
      <c r="AA10" s="84"/>
      <c r="AB10" s="85"/>
      <c r="AC10" s="85"/>
      <c r="AD10" s="86"/>
      <c r="AF10" s="84"/>
      <c r="AG10" s="85"/>
      <c r="AH10" s="85"/>
      <c r="AI10" s="86"/>
      <c r="AK10" s="84"/>
      <c r="AL10" s="85"/>
      <c r="AM10" s="85"/>
      <c r="AN10" s="86"/>
      <c r="AP10" s="92" t="s">
        <v>60</v>
      </c>
      <c r="AQ10" s="93">
        <v>0.15</v>
      </c>
    </row>
    <row r="11" spans="1:48" x14ac:dyDescent="0.25">
      <c r="B11" s="84"/>
      <c r="C11" s="85"/>
      <c r="D11" s="85"/>
      <c r="E11" s="110" t="s">
        <v>994</v>
      </c>
      <c r="G11" s="84"/>
      <c r="H11" s="85"/>
      <c r="I11" s="85"/>
      <c r="J11" s="110" t="s">
        <v>994</v>
      </c>
      <c r="L11" s="84"/>
      <c r="M11" s="85"/>
      <c r="N11" s="85"/>
      <c r="O11" s="110" t="s">
        <v>994</v>
      </c>
      <c r="Q11" s="84"/>
      <c r="R11" s="85"/>
      <c r="S11" s="85"/>
      <c r="T11" s="110" t="s">
        <v>994</v>
      </c>
      <c r="V11" s="84"/>
      <c r="W11" s="85"/>
      <c r="X11" s="85"/>
      <c r="Y11" s="110" t="s">
        <v>994</v>
      </c>
      <c r="AA11" s="84"/>
      <c r="AB11" s="85"/>
      <c r="AC11" s="85"/>
      <c r="AD11" s="110" t="s">
        <v>994</v>
      </c>
      <c r="AF11" s="84"/>
      <c r="AG11" s="85"/>
      <c r="AH11" s="85"/>
      <c r="AI11" s="110" t="s">
        <v>994</v>
      </c>
      <c r="AK11" s="84"/>
      <c r="AL11" s="85"/>
      <c r="AM11" s="85"/>
      <c r="AN11" s="110" t="s">
        <v>994</v>
      </c>
      <c r="AP11" s="84"/>
      <c r="AQ11" s="93"/>
    </row>
    <row r="12" spans="1:48" ht="15.75" thickBot="1" x14ac:dyDescent="0.3">
      <c r="A12" s="75" t="s">
        <v>242</v>
      </c>
      <c r="B12" s="84"/>
      <c r="C12" s="85"/>
      <c r="D12" s="85"/>
      <c r="E12" s="149">
        <f>SUM(E13:E18)</f>
        <v>1.6824937485681069</v>
      </c>
      <c r="G12" s="84"/>
      <c r="H12" s="85"/>
      <c r="I12" s="85"/>
      <c r="J12" s="149">
        <f>SUM(J13:J18)</f>
        <v>247.43294161690278</v>
      </c>
      <c r="L12" s="138"/>
      <c r="M12" s="85"/>
      <c r="N12" s="85"/>
      <c r="O12" s="111">
        <f>SUM(O13:O18)</f>
        <v>275.42309124448491</v>
      </c>
      <c r="Q12" s="84"/>
      <c r="R12" s="85"/>
      <c r="S12" s="85"/>
      <c r="T12" s="111">
        <f>SUM(T13:T18)</f>
        <v>1257.729551403374</v>
      </c>
      <c r="V12" s="84"/>
      <c r="W12" s="85"/>
      <c r="X12" s="85"/>
      <c r="Y12" s="111">
        <f>SUM(Y13:Y18)</f>
        <v>1658.5737248831704</v>
      </c>
      <c r="AA12" s="84"/>
      <c r="AB12" s="85"/>
      <c r="AC12" s="85"/>
      <c r="AD12" s="111">
        <f>SUM(AD13:AD18)</f>
        <v>2275.9259966084028</v>
      </c>
      <c r="AF12" s="84"/>
      <c r="AG12" s="85"/>
      <c r="AH12" s="85"/>
      <c r="AI12" s="149">
        <f>SUM(AI13:AI18)</f>
        <v>2684.0456461606623</v>
      </c>
      <c r="AK12" s="84"/>
      <c r="AL12" s="85"/>
      <c r="AM12" s="85"/>
      <c r="AN12" s="149">
        <f>SUM(AN13:AN18)</f>
        <v>3360.0280499701262</v>
      </c>
      <c r="AP12" s="87"/>
      <c r="AQ12" s="94"/>
    </row>
    <row r="13" spans="1:48" x14ac:dyDescent="0.25">
      <c r="A13" s="76" t="s">
        <v>132</v>
      </c>
      <c r="B13" s="84"/>
      <c r="C13" s="131">
        <v>6.9956700000000002E-6</v>
      </c>
      <c r="D13" s="96"/>
      <c r="E13" s="148">
        <f>C13*$H$23*($M$24*$W$24+$R$24*$W$23)*SUM($AB$24:$AB$25)*$AG$24*$AL$24</f>
        <v>2.7197478457947412E-5</v>
      </c>
      <c r="F13" s="81"/>
      <c r="G13" s="98"/>
      <c r="H13" s="131">
        <v>2.4107602376805151E-3</v>
      </c>
      <c r="I13" s="96"/>
      <c r="J13" s="148">
        <f>H13*($M$24*$W$24+$R$24*$W$23)*SUM($AB$24:$AB$25)*$AG$24*$AL$24</f>
        <v>3.471279489952859E-3</v>
      </c>
      <c r="K13" s="81"/>
      <c r="L13" s="84"/>
      <c r="M13" s="131">
        <v>5.5067322165623135E-3</v>
      </c>
      <c r="N13" s="96"/>
      <c r="O13" s="148">
        <f>M13*$W$24*SUM($AB$24:$AB$25)*$AG$24*$AL$24</f>
        <v>1.0297959743983502E-3</v>
      </c>
      <c r="P13" s="81"/>
      <c r="Q13" s="98"/>
      <c r="R13" s="131">
        <v>4.4888818982752651E-3</v>
      </c>
      <c r="S13" s="96"/>
      <c r="T13" s="110">
        <f>R13*$W$23*SUM($AB$24:$AB$25)*$AG$24*$AL$24</f>
        <v>4.9283982413886786E-3</v>
      </c>
      <c r="U13" s="81"/>
      <c r="V13" s="98"/>
      <c r="W13" s="131">
        <v>7.7432308755068782E-3</v>
      </c>
      <c r="X13" s="96"/>
      <c r="Y13" s="110">
        <f>W13*SUM($AB$24+$AB$25)*$AG$24*$AL$24</f>
        <v>8.7260165658938887E-3</v>
      </c>
      <c r="Z13" s="81"/>
      <c r="AA13" s="98"/>
      <c r="AB13" s="131">
        <v>8.3379574926202404E-2</v>
      </c>
      <c r="AC13" s="96"/>
      <c r="AD13" s="110">
        <f>AB13*$AG$24*$AL$24</f>
        <v>8.2408586424356819E-2</v>
      </c>
      <c r="AE13" s="81"/>
      <c r="AF13" s="98"/>
      <c r="AG13" s="131">
        <v>9.0729830500699257E-2</v>
      </c>
      <c r="AH13" s="96"/>
      <c r="AI13" s="148">
        <f>AG13*$AL$24</f>
        <v>8.4597401257156993E-2</v>
      </c>
      <c r="AJ13" s="81"/>
      <c r="AK13" s="98"/>
      <c r="AL13" s="131">
        <v>0.11137867438912441</v>
      </c>
      <c r="AM13" s="96"/>
      <c r="AN13" s="148">
        <f>AL13</f>
        <v>0.11137867438912441</v>
      </c>
    </row>
    <row r="14" spans="1:48" x14ac:dyDescent="0.25">
      <c r="A14" s="76" t="s">
        <v>126</v>
      </c>
      <c r="B14" s="84"/>
      <c r="C14" s="131">
        <v>0.39219999999999999</v>
      </c>
      <c r="D14" s="96"/>
      <c r="E14" s="148">
        <f t="shared" ref="E14:E19" si="0">C14*$H$23*($M$24*$W$24+$R$24*$W$23)*SUM($AB$24:$AB$25)*$AG$24*$AL$24</f>
        <v>1.5247790492128668</v>
      </c>
      <c r="F14" s="81"/>
      <c r="G14" s="98"/>
      <c r="H14" s="131">
        <v>135.43050057758194</v>
      </c>
      <c r="I14" s="96"/>
      <c r="J14" s="148">
        <f t="shared" ref="J14:J19" si="1">H14*($M$24*$W$24+$R$24*$W$23)*SUM($AB$24:$AB$25)*$AG$24*$AL$24</f>
        <v>195.00782849368989</v>
      </c>
      <c r="K14" s="81"/>
      <c r="L14" s="84"/>
      <c r="M14" s="131">
        <v>1169.2962892717896</v>
      </c>
      <c r="N14" s="96"/>
      <c r="O14" s="148">
        <f t="shared" ref="O14:O19" si="2">M14*$W$24*SUM($AB$24:$AB$25)*$AG$24*$AL$24</f>
        <v>218.66627324811589</v>
      </c>
      <c r="P14" s="81"/>
      <c r="Q14" s="98"/>
      <c r="R14" s="131">
        <v>775.56620688255907</v>
      </c>
      <c r="S14" s="96"/>
      <c r="T14" s="110">
        <f t="shared" ref="T14:T18" si="3">R14*$W$23*SUM($AB$24:$AB$25)*$AG$24*$AL$24</f>
        <v>851.50360751284427</v>
      </c>
      <c r="U14" s="81"/>
      <c r="V14" s="98"/>
      <c r="W14" s="131">
        <v>1065.3535008742031</v>
      </c>
      <c r="X14" s="96"/>
      <c r="Y14" s="110">
        <f t="shared" ref="Y14:Y17" si="4">W14*SUM($AB$24+$AB$25)*$AG$24*$AL$24</f>
        <v>1200.5702072718843</v>
      </c>
      <c r="Z14" s="81"/>
      <c r="AA14" s="98"/>
      <c r="AB14" s="131">
        <v>1692.5896520255533</v>
      </c>
      <c r="AC14" s="96"/>
      <c r="AD14" s="110">
        <f t="shared" ref="AD14:AD18" si="5">AB14*$AG$24*$AL$24</f>
        <v>1672.8787684918548</v>
      </c>
      <c r="AE14" s="81"/>
      <c r="AF14" s="98"/>
      <c r="AG14" s="131">
        <v>2165.4018085387056</v>
      </c>
      <c r="AH14" s="96"/>
      <c r="AI14" s="110">
        <f t="shared" ref="AI14:AI18" si="6">AG14*$AL$24</f>
        <v>2019.0423002995744</v>
      </c>
      <c r="AJ14" s="81"/>
      <c r="AK14" s="98"/>
      <c r="AL14" s="131">
        <v>2591.470184282276</v>
      </c>
      <c r="AM14" s="96"/>
      <c r="AN14" s="110">
        <f t="shared" ref="AN14:AN20" si="7">AL14</f>
        <v>2591.470184282276</v>
      </c>
    </row>
    <row r="15" spans="1:48" x14ac:dyDescent="0.25">
      <c r="A15" s="76" t="s">
        <v>136</v>
      </c>
      <c r="B15" s="84"/>
      <c r="C15" s="131">
        <v>4.7099999999999998E-3</v>
      </c>
      <c r="D15" s="96"/>
      <c r="E15" s="148">
        <f t="shared" si="0"/>
        <v>1.8311344522673641E-2</v>
      </c>
      <c r="F15" s="81"/>
      <c r="G15" s="98"/>
      <c r="H15" s="131">
        <v>8.1536888301942607</v>
      </c>
      <c r="I15" s="96"/>
      <c r="J15" s="148">
        <f t="shared" si="1"/>
        <v>11.740583887737904</v>
      </c>
      <c r="K15" s="81"/>
      <c r="L15" s="84"/>
      <c r="M15" s="131">
        <v>199.29116771906752</v>
      </c>
      <c r="N15" s="96"/>
      <c r="O15" s="148">
        <f t="shared" si="2"/>
        <v>37.268789216404024</v>
      </c>
      <c r="P15" s="81"/>
      <c r="Q15" s="98"/>
      <c r="R15" s="131">
        <v>301.03287585460436</v>
      </c>
      <c r="S15" s="96"/>
      <c r="T15" s="110">
        <f t="shared" si="3"/>
        <v>330.50766974556547</v>
      </c>
      <c r="U15" s="81"/>
      <c r="V15" s="98"/>
      <c r="W15" s="131">
        <v>299.23303993489969</v>
      </c>
      <c r="X15" s="96"/>
      <c r="Y15" s="110">
        <f t="shared" si="4"/>
        <v>337.21227037077045</v>
      </c>
      <c r="Z15" s="81"/>
      <c r="AA15" s="98"/>
      <c r="AB15" s="131">
        <v>366.59743719191391</v>
      </c>
      <c r="AC15" s="96"/>
      <c r="AD15" s="110">
        <f t="shared" si="5"/>
        <v>362.32826339683919</v>
      </c>
      <c r="AE15" s="81"/>
      <c r="AF15" s="98"/>
      <c r="AG15" s="131">
        <v>415.90198221175291</v>
      </c>
      <c r="AH15" s="96"/>
      <c r="AI15" s="110">
        <f t="shared" si="6"/>
        <v>387.79116723406054</v>
      </c>
      <c r="AJ15" s="81"/>
      <c r="AK15" s="98"/>
      <c r="AL15" s="131">
        <v>418.99803395171466</v>
      </c>
      <c r="AM15" s="96"/>
      <c r="AN15" s="110">
        <f t="shared" si="7"/>
        <v>418.99803395171466</v>
      </c>
    </row>
    <row r="16" spans="1:48" x14ac:dyDescent="0.25">
      <c r="A16" s="76" t="s">
        <v>130</v>
      </c>
      <c r="B16" s="84"/>
      <c r="C16" s="131">
        <v>1.2699999999999999E-2</v>
      </c>
      <c r="D16" s="96"/>
      <c r="E16" s="148">
        <f t="shared" si="0"/>
        <v>4.9374538309544636E-2</v>
      </c>
      <c r="F16" s="81"/>
      <c r="G16" s="98"/>
      <c r="H16" s="131">
        <v>6.1866042650046165</v>
      </c>
      <c r="I16" s="96"/>
      <c r="J16" s="148">
        <f t="shared" si="1"/>
        <v>8.9081577511945955</v>
      </c>
      <c r="K16" s="81"/>
      <c r="L16" s="84"/>
      <c r="M16" s="131">
        <v>57.972526540069694</v>
      </c>
      <c r="N16" s="96"/>
      <c r="O16" s="148">
        <f t="shared" si="2"/>
        <v>10.841252508540194</v>
      </c>
      <c r="P16" s="81"/>
      <c r="Q16" s="98"/>
      <c r="R16" s="131">
        <v>32.495860560588966</v>
      </c>
      <c r="S16" s="96"/>
      <c r="T16" s="110">
        <f t="shared" si="3"/>
        <v>35.677602055147133</v>
      </c>
      <c r="U16" s="81"/>
      <c r="V16" s="98"/>
      <c r="W16" s="131">
        <v>59.019708291715276</v>
      </c>
      <c r="X16" s="96"/>
      <c r="Y16" s="110">
        <f t="shared" si="4"/>
        <v>66.510602686119668</v>
      </c>
      <c r="Z16" s="81"/>
      <c r="AA16" s="98"/>
      <c r="AB16" s="131">
        <v>164.81908445330799</v>
      </c>
      <c r="AC16" s="96"/>
      <c r="AD16" s="110">
        <f t="shared" si="5"/>
        <v>162.89970028721544</v>
      </c>
      <c r="AE16" s="81"/>
      <c r="AF16" s="98"/>
      <c r="AG16" s="131">
        <v>202.73828793291869</v>
      </c>
      <c r="AH16" s="96"/>
      <c r="AI16" s="110">
        <f t="shared" si="6"/>
        <v>189.03520705153272</v>
      </c>
      <c r="AJ16" s="81"/>
      <c r="AK16" s="98"/>
      <c r="AL16" s="131">
        <v>234.62712501314704</v>
      </c>
      <c r="AM16" s="96"/>
      <c r="AN16" s="110">
        <f t="shared" si="7"/>
        <v>234.62712501314704</v>
      </c>
    </row>
    <row r="17" spans="1:40" x14ac:dyDescent="0.25">
      <c r="A17" s="75" t="s">
        <v>123</v>
      </c>
      <c r="B17" s="84"/>
      <c r="C17" s="131">
        <v>2.24E-2</v>
      </c>
      <c r="D17" s="96"/>
      <c r="E17" s="148">
        <f t="shared" si="0"/>
        <v>8.7085799853055104E-2</v>
      </c>
      <c r="F17" s="81"/>
      <c r="G17" s="98"/>
      <c r="H17" s="131">
        <v>20.970200496556899</v>
      </c>
      <c r="I17" s="96"/>
      <c r="J17" s="148">
        <f t="shared" si="1"/>
        <v>30.195216324761752</v>
      </c>
      <c r="K17" s="81"/>
      <c r="L17" s="84"/>
      <c r="M17" s="131">
        <v>35.855782557785972</v>
      </c>
      <c r="N17" s="96"/>
      <c r="O17" s="148">
        <f t="shared" si="2"/>
        <v>6.70527257996235</v>
      </c>
      <c r="P17" s="81"/>
      <c r="Q17" s="98"/>
      <c r="R17" s="131">
        <v>30.645999794609597</v>
      </c>
      <c r="S17" s="96"/>
      <c r="T17" s="110">
        <f t="shared" si="3"/>
        <v>33.646617335016813</v>
      </c>
      <c r="U17" s="81"/>
      <c r="V17" s="98"/>
      <c r="W17" s="131">
        <v>36.496454859868578</v>
      </c>
      <c r="X17" s="96"/>
      <c r="Y17" s="110">
        <f t="shared" si="4"/>
        <v>41.128654798474493</v>
      </c>
      <c r="Z17" s="81"/>
      <c r="AA17" s="98"/>
      <c r="AB17" s="131">
        <v>59.190677296536251</v>
      </c>
      <c r="AC17" s="96"/>
      <c r="AD17" s="110">
        <f t="shared" si="5"/>
        <v>58.501378183147168</v>
      </c>
      <c r="AE17" s="81"/>
      <c r="AF17" s="98"/>
      <c r="AG17" s="131">
        <v>70.187379960453001</v>
      </c>
      <c r="AH17" s="96"/>
      <c r="AI17" s="110">
        <f t="shared" si="6"/>
        <v>65.443414948925977</v>
      </c>
      <c r="AJ17" s="81"/>
      <c r="AK17" s="98"/>
      <c r="AL17" s="131">
        <v>89.66044604483784</v>
      </c>
      <c r="AM17" s="96"/>
      <c r="AN17" s="110">
        <f t="shared" si="7"/>
        <v>89.66044604483784</v>
      </c>
    </row>
    <row r="18" spans="1:40" x14ac:dyDescent="0.25">
      <c r="A18" s="76" t="s">
        <v>1101</v>
      </c>
      <c r="B18" s="84"/>
      <c r="C18" s="131">
        <v>7.5000000000000002E-4</v>
      </c>
      <c r="D18" s="96"/>
      <c r="E18" s="148">
        <f t="shared" si="0"/>
        <v>2.9158191915085417E-3</v>
      </c>
      <c r="F18" s="81"/>
      <c r="G18" s="98"/>
      <c r="H18" s="131">
        <v>1.09568174404023</v>
      </c>
      <c r="I18" s="96"/>
      <c r="J18" s="148">
        <f t="shared" si="1"/>
        <v>1.5776838800286677</v>
      </c>
      <c r="K18" s="81"/>
      <c r="L18" s="84"/>
      <c r="M18" s="131">
        <v>10.376492413388034</v>
      </c>
      <c r="N18" s="96"/>
      <c r="O18" s="148">
        <f t="shared" si="2"/>
        <v>1.9404738954880139</v>
      </c>
      <c r="P18" s="81"/>
      <c r="Q18" s="98"/>
      <c r="R18" s="131">
        <v>5.819341750205032</v>
      </c>
      <c r="S18" s="96"/>
      <c r="T18" s="110">
        <f t="shared" si="3"/>
        <v>6.3891263565587995</v>
      </c>
      <c r="U18" s="81"/>
      <c r="V18" s="98"/>
      <c r="W18" s="131">
        <v>11.662976436382934</v>
      </c>
      <c r="X18" s="96"/>
      <c r="Y18" s="110">
        <f>W18*SUM($AB$24+$AB$25)*$AG$24*$AL$24</f>
        <v>13.143263739355511</v>
      </c>
      <c r="Z18" s="81"/>
      <c r="AA18" s="98"/>
      <c r="AB18" s="131">
        <v>19.462121856793075</v>
      </c>
      <c r="AC18" s="96"/>
      <c r="AD18" s="110">
        <f t="shared" si="5"/>
        <v>19.235477662921976</v>
      </c>
      <c r="AE18" s="81"/>
      <c r="AF18" s="98"/>
      <c r="AG18" s="131">
        <v>24.290772541383266</v>
      </c>
      <c r="AH18" s="96"/>
      <c r="AI18" s="110">
        <f t="shared" si="6"/>
        <v>22.64895922531117</v>
      </c>
      <c r="AJ18" s="81"/>
      <c r="AK18" s="98"/>
      <c r="AL18" s="131">
        <v>25.160882003761202</v>
      </c>
      <c r="AM18" s="96"/>
      <c r="AN18" s="110">
        <f t="shared" si="7"/>
        <v>25.160882003761202</v>
      </c>
    </row>
    <row r="19" spans="1:40" x14ac:dyDescent="0.25">
      <c r="B19" s="84"/>
      <c r="C19" s="131"/>
      <c r="D19" s="96"/>
      <c r="E19" s="148">
        <f t="shared" si="0"/>
        <v>0</v>
      </c>
      <c r="F19" s="81"/>
      <c r="G19" s="98"/>
      <c r="H19" s="131"/>
      <c r="I19" s="96"/>
      <c r="J19" s="148">
        <f t="shared" si="1"/>
        <v>0</v>
      </c>
      <c r="K19" s="81"/>
      <c r="L19" s="84"/>
      <c r="M19" s="131"/>
      <c r="N19" s="96"/>
      <c r="O19" s="148">
        <f t="shared" si="2"/>
        <v>0</v>
      </c>
      <c r="P19" s="81"/>
      <c r="Q19" s="98"/>
      <c r="R19" s="131"/>
      <c r="S19" s="96"/>
      <c r="T19" s="110" t="s">
        <v>995</v>
      </c>
      <c r="U19" s="81"/>
      <c r="V19" s="98"/>
      <c r="W19" s="131"/>
      <c r="X19" s="96"/>
      <c r="Y19" s="110" t="s">
        <v>995</v>
      </c>
      <c r="Z19" s="81"/>
      <c r="AA19" s="98"/>
      <c r="AB19" s="131"/>
      <c r="AC19" s="96"/>
      <c r="AD19" s="110" t="s">
        <v>995</v>
      </c>
      <c r="AE19" s="81"/>
      <c r="AF19" s="98"/>
      <c r="AG19" s="131"/>
      <c r="AH19" s="96"/>
      <c r="AI19" s="110" t="s">
        <v>995</v>
      </c>
      <c r="AJ19" s="81"/>
      <c r="AK19" s="98"/>
      <c r="AL19" s="131"/>
      <c r="AM19" s="96"/>
      <c r="AN19" s="110" t="s">
        <v>995</v>
      </c>
    </row>
    <row r="20" spans="1:40" x14ac:dyDescent="0.25">
      <c r="A20" s="76" t="s">
        <v>444</v>
      </c>
      <c r="B20" s="84"/>
      <c r="C20" s="131">
        <v>3.8830000000000003E-2</v>
      </c>
      <c r="D20" s="96"/>
      <c r="E20" s="148">
        <f>C20*$H$23*($M$24*$W$24+$R$24*$W$23)*SUM($AB$24:$AB$25)*$AG$24*$AL$24</f>
        <v>0.15096167894170223</v>
      </c>
      <c r="F20" s="81"/>
      <c r="G20" s="98"/>
      <c r="H20" s="131">
        <v>17.171292685306835</v>
      </c>
      <c r="I20" s="96"/>
      <c r="J20" s="148">
        <f>H20*($M$24*$W$24+$R$24*$W$23)*SUM($AB$24:$AB$25)*$AG$24*$AL$24</f>
        <v>24.725128273989089</v>
      </c>
      <c r="K20" s="81"/>
      <c r="L20" s="138"/>
      <c r="M20" s="131">
        <v>125.25889993017969</v>
      </c>
      <c r="N20" s="96"/>
      <c r="O20" s="148">
        <f>M20*$W$24*SUM($AB$24:$AB$25)*$AG$24*$AL$24</f>
        <v>23.424257042625925</v>
      </c>
      <c r="P20" s="81"/>
      <c r="Q20" s="98"/>
      <c r="R20" s="131">
        <v>80.646484494540786</v>
      </c>
      <c r="S20" s="96"/>
      <c r="T20" s="111">
        <f>R20*$W$23*SUM($AB$24:$AB$25)*$AG$24*$AL$24</f>
        <v>88.542759948705026</v>
      </c>
      <c r="U20" s="81"/>
      <c r="V20" s="98"/>
      <c r="W20" s="131">
        <v>114.96344676397399</v>
      </c>
      <c r="X20" s="96"/>
      <c r="Y20" s="111">
        <f>W20*SUM($AB$24+$AB$25)*$AG$24*$AL$24</f>
        <v>129.5548275730612</v>
      </c>
      <c r="Z20" s="81"/>
      <c r="AA20" s="98"/>
      <c r="AB20" s="131">
        <v>168.23458829414267</v>
      </c>
      <c r="AC20" s="96"/>
      <c r="AD20" s="111">
        <f>AB20*$AG$24*$AL$24</f>
        <v>166.27542921962205</v>
      </c>
      <c r="AE20" s="81"/>
      <c r="AF20" s="98"/>
      <c r="AG20" s="131">
        <v>223.45609583922166</v>
      </c>
      <c r="AH20" s="96"/>
      <c r="AI20" s="111">
        <f>AG20*$AL$24</f>
        <v>208.35269832144866</v>
      </c>
      <c r="AJ20" s="81"/>
      <c r="AK20" s="98"/>
      <c r="AL20" s="131">
        <v>255.87019151673729</v>
      </c>
      <c r="AM20" s="96"/>
      <c r="AN20" s="111">
        <f t="shared" si="7"/>
        <v>255.87019151673729</v>
      </c>
    </row>
    <row r="21" spans="1:40" x14ac:dyDescent="0.25">
      <c r="B21" s="84"/>
      <c r="C21" s="96"/>
      <c r="D21" s="96"/>
      <c r="E21" s="97"/>
      <c r="F21" s="81"/>
      <c r="G21" s="98"/>
      <c r="H21" s="96"/>
      <c r="I21" s="96"/>
      <c r="J21" s="97"/>
      <c r="K21" s="81"/>
      <c r="L21" s="98"/>
      <c r="M21" s="96"/>
      <c r="N21" s="96"/>
      <c r="O21" s="97"/>
      <c r="P21" s="81"/>
      <c r="Q21" s="98"/>
      <c r="R21" s="96"/>
      <c r="S21" s="96"/>
      <c r="T21" s="97"/>
      <c r="U21" s="81"/>
      <c r="V21" s="98"/>
      <c r="W21" s="96"/>
      <c r="X21" s="96"/>
      <c r="Y21" s="97"/>
      <c r="Z21" s="81"/>
      <c r="AA21" s="98"/>
      <c r="AB21" s="96"/>
      <c r="AC21" s="96"/>
      <c r="AD21" s="97"/>
      <c r="AE21" s="81"/>
      <c r="AF21" s="98"/>
      <c r="AG21" s="96"/>
      <c r="AH21" s="96"/>
      <c r="AI21" s="97"/>
      <c r="AJ21" s="81"/>
      <c r="AK21" s="98"/>
      <c r="AL21" s="96"/>
      <c r="AM21" s="96"/>
      <c r="AN21" s="97"/>
    </row>
    <row r="22" spans="1:40" x14ac:dyDescent="0.25">
      <c r="A22" s="76" t="s">
        <v>243</v>
      </c>
      <c r="B22" s="84"/>
      <c r="C22" s="101">
        <f>'9.Base Case'!G27</f>
        <v>0.20000000000000043</v>
      </c>
      <c r="D22" s="102" t="s">
        <v>92</v>
      </c>
      <c r="E22" s="103" t="s">
        <v>276</v>
      </c>
      <c r="F22" s="82"/>
      <c r="G22" s="98"/>
      <c r="H22" s="102">
        <f>'9.Base Case'!P56</f>
        <v>11.000000000000002</v>
      </c>
      <c r="I22" s="102" t="s">
        <v>87</v>
      </c>
      <c r="J22" s="103" t="s">
        <v>295</v>
      </c>
      <c r="K22" s="82"/>
      <c r="L22" s="139"/>
      <c r="M22" s="102">
        <v>121.47568487535203</v>
      </c>
      <c r="N22" s="102" t="s">
        <v>87</v>
      </c>
      <c r="O22" s="103" t="s">
        <v>449</v>
      </c>
      <c r="P22" s="82"/>
      <c r="Q22" s="98"/>
      <c r="R22" s="102">
        <f>'9.Base Case'!P140</f>
        <v>110.00000000000006</v>
      </c>
      <c r="S22" s="102" t="s">
        <v>87</v>
      </c>
      <c r="T22" s="103" t="s">
        <v>449</v>
      </c>
      <c r="U22" s="82"/>
      <c r="V22" s="98"/>
      <c r="W22" s="102">
        <f>'9.Base Case'!O195</f>
        <v>19.295000000000012</v>
      </c>
      <c r="X22" s="102" t="s">
        <v>87</v>
      </c>
      <c r="Y22" s="103" t="s">
        <v>295</v>
      </c>
      <c r="Z22" s="82"/>
      <c r="AA22" s="98"/>
      <c r="AB22" s="102">
        <f>'9.Base Case'!O241</f>
        <v>8</v>
      </c>
      <c r="AC22" s="102" t="s">
        <v>87</v>
      </c>
      <c r="AD22" s="103" t="s">
        <v>295</v>
      </c>
      <c r="AE22" s="82"/>
      <c r="AF22" s="98"/>
      <c r="AG22" s="102">
        <f>'9.Base Case'!O320</f>
        <v>30.243000000000038</v>
      </c>
      <c r="AH22" s="102" t="s">
        <v>87</v>
      </c>
      <c r="AI22" s="103" t="s">
        <v>295</v>
      </c>
      <c r="AJ22" s="82"/>
      <c r="AK22" s="98"/>
      <c r="AL22" s="102">
        <f>'9.Base Case'!O412</f>
        <v>4.7106999999999983</v>
      </c>
      <c r="AM22" s="102" t="s">
        <v>87</v>
      </c>
      <c r="AN22" s="103" t="s">
        <v>295</v>
      </c>
    </row>
    <row r="23" spans="1:40" x14ac:dyDescent="0.25">
      <c r="B23" s="84"/>
      <c r="C23" s="101">
        <f>'9.Base Case'!G28</f>
        <v>1.0400000000000018</v>
      </c>
      <c r="D23" s="102" t="s">
        <v>86</v>
      </c>
      <c r="E23" s="103" t="s">
        <v>266</v>
      </c>
      <c r="F23" s="82"/>
      <c r="G23" s="98"/>
      <c r="H23" s="102">
        <v>2.7</v>
      </c>
      <c r="I23" s="102" t="s">
        <v>86</v>
      </c>
      <c r="J23" s="103" t="s">
        <v>279</v>
      </c>
      <c r="K23" s="82"/>
      <c r="L23" s="139"/>
      <c r="M23" s="102">
        <v>129.57406386704164</v>
      </c>
      <c r="N23" s="102" t="s">
        <v>92</v>
      </c>
      <c r="O23" s="103" t="s">
        <v>277</v>
      </c>
      <c r="P23" s="82"/>
      <c r="Q23" s="98"/>
      <c r="R23" s="102">
        <f>'9.Base Case'!P141</f>
        <v>185.0000000000004</v>
      </c>
      <c r="S23" s="102" t="s">
        <v>92</v>
      </c>
      <c r="T23" s="103" t="s">
        <v>277</v>
      </c>
      <c r="U23" s="82"/>
      <c r="V23" s="98"/>
      <c r="W23" s="102">
        <v>0.97425757239999999</v>
      </c>
      <c r="X23" s="102" t="s">
        <v>86</v>
      </c>
      <c r="Y23" s="103" t="s">
        <v>511</v>
      </c>
      <c r="Z23" s="82"/>
      <c r="AA23" s="98"/>
      <c r="AB23" s="102">
        <f>'9.Base Case'!O248</f>
        <v>3.6000000000000014</v>
      </c>
      <c r="AC23" s="102" t="s">
        <v>92</v>
      </c>
      <c r="AD23" s="103" t="s">
        <v>277</v>
      </c>
      <c r="AE23" s="82"/>
      <c r="AF23" s="98"/>
      <c r="AG23" s="102">
        <f>'9.Base Case'!O314</f>
        <v>5.3958350000000017</v>
      </c>
      <c r="AH23" s="102" t="s">
        <v>92</v>
      </c>
      <c r="AI23" s="103" t="s">
        <v>277</v>
      </c>
      <c r="AJ23" s="82"/>
      <c r="AK23" s="98"/>
      <c r="AL23" s="102">
        <f>'9.Base Case'!O409</f>
        <v>4.8663900000000009</v>
      </c>
      <c r="AM23" s="102" t="s">
        <v>92</v>
      </c>
      <c r="AN23" s="103" t="s">
        <v>277</v>
      </c>
    </row>
    <row r="24" spans="1:40" x14ac:dyDescent="0.25">
      <c r="A24" s="75" t="s">
        <v>244</v>
      </c>
      <c r="B24" s="84"/>
      <c r="C24" s="102">
        <v>1</v>
      </c>
      <c r="D24" s="102" t="s">
        <v>86</v>
      </c>
      <c r="E24" s="103" t="s">
        <v>279</v>
      </c>
      <c r="F24" s="82"/>
      <c r="G24" s="98"/>
      <c r="H24" s="104">
        <v>23.12</v>
      </c>
      <c r="I24" s="104" t="s">
        <v>92</v>
      </c>
      <c r="J24" s="105" t="s">
        <v>290</v>
      </c>
      <c r="K24" s="82"/>
      <c r="L24" s="140"/>
      <c r="M24" s="102">
        <v>1.06557618311712</v>
      </c>
      <c r="N24" s="102" t="s">
        <v>86</v>
      </c>
      <c r="O24" s="103" t="s">
        <v>428</v>
      </c>
      <c r="P24" s="82"/>
      <c r="Q24" s="98"/>
      <c r="R24" s="102">
        <v>1.1299999999999999</v>
      </c>
      <c r="S24" s="102" t="s">
        <v>86</v>
      </c>
      <c r="T24" s="103" t="s">
        <v>428</v>
      </c>
      <c r="U24" s="82"/>
      <c r="V24" s="98"/>
      <c r="W24" s="102">
        <v>0.165944708</v>
      </c>
      <c r="X24" s="102" t="s">
        <v>86</v>
      </c>
      <c r="Y24" s="103" t="s">
        <v>548</v>
      </c>
      <c r="Z24" s="82"/>
      <c r="AA24" s="98"/>
      <c r="AB24" s="102">
        <v>1.01314914285714E-2</v>
      </c>
      <c r="AC24" s="102" t="s">
        <v>86</v>
      </c>
      <c r="AD24" s="103" t="s">
        <v>560</v>
      </c>
      <c r="AE24" s="82"/>
      <c r="AF24" s="98"/>
      <c r="AG24" s="102">
        <v>1.06</v>
      </c>
      <c r="AH24" s="102" t="s">
        <v>681</v>
      </c>
      <c r="AI24" s="103" t="s">
        <v>679</v>
      </c>
      <c r="AJ24" s="82"/>
      <c r="AK24" s="98"/>
      <c r="AL24" s="102">
        <v>0.93240999999999996</v>
      </c>
      <c r="AM24" s="102" t="s">
        <v>681</v>
      </c>
      <c r="AN24" s="103" t="s">
        <v>823</v>
      </c>
    </row>
    <row r="25" spans="1:40" ht="15.75" thickBot="1" x14ac:dyDescent="0.3">
      <c r="B25" s="87"/>
      <c r="C25" s="106"/>
      <c r="D25" s="106"/>
      <c r="E25" s="107"/>
      <c r="F25" s="81"/>
      <c r="G25" s="98"/>
      <c r="H25" s="96">
        <v>0.1</v>
      </c>
      <c r="I25" s="96" t="s">
        <v>86</v>
      </c>
      <c r="J25" s="97" t="s">
        <v>342</v>
      </c>
      <c r="K25" s="81"/>
      <c r="L25" s="98"/>
      <c r="M25" s="96">
        <v>2.1311523662342502</v>
      </c>
      <c r="N25" s="96" t="s">
        <v>86</v>
      </c>
      <c r="O25" s="97" t="s">
        <v>967</v>
      </c>
      <c r="P25" s="81"/>
      <c r="Q25" s="98"/>
      <c r="R25" s="96">
        <v>1.6016999999999999</v>
      </c>
      <c r="S25" s="96" t="s">
        <v>86</v>
      </c>
      <c r="T25" s="97" t="s">
        <v>967</v>
      </c>
      <c r="U25" s="81"/>
      <c r="V25" s="98"/>
      <c r="W25" s="96">
        <v>0.26661000000000001</v>
      </c>
      <c r="X25" s="96" t="s">
        <v>86</v>
      </c>
      <c r="Y25" s="97" t="s">
        <v>521</v>
      </c>
      <c r="Z25" s="81"/>
      <c r="AA25" s="98"/>
      <c r="AB25" s="102">
        <v>1.1300685085714299</v>
      </c>
      <c r="AC25" s="102" t="s">
        <v>86</v>
      </c>
      <c r="AD25" s="103" t="s">
        <v>560</v>
      </c>
      <c r="AE25" s="81"/>
      <c r="AF25" s="98"/>
      <c r="AG25" s="108">
        <f>'9.Base Case'!O327</f>
        <v>6.7390000000000002E-3</v>
      </c>
      <c r="AH25" s="96" t="s">
        <v>86</v>
      </c>
      <c r="AI25" s="97" t="s">
        <v>710</v>
      </c>
      <c r="AJ25" s="81"/>
      <c r="AK25" s="98"/>
      <c r="AL25" s="96">
        <f>'9.Base Case'!O434</f>
        <v>21.286000000000012</v>
      </c>
      <c r="AM25" s="96" t="s">
        <v>86</v>
      </c>
      <c r="AN25" s="97" t="s">
        <v>635</v>
      </c>
    </row>
    <row r="26" spans="1:40" x14ac:dyDescent="0.25">
      <c r="C26" s="81"/>
      <c r="D26" s="81"/>
      <c r="E26" s="81"/>
      <c r="F26" s="81"/>
      <c r="G26" s="98"/>
      <c r="H26" s="96">
        <v>0.02</v>
      </c>
      <c r="I26" s="96" t="s">
        <v>86</v>
      </c>
      <c r="J26" s="97" t="s">
        <v>347</v>
      </c>
      <c r="K26" s="81"/>
      <c r="L26" s="98"/>
      <c r="M26" s="96">
        <v>6.6714659248780006E-2</v>
      </c>
      <c r="N26" s="96" t="s">
        <v>86</v>
      </c>
      <c r="O26" s="143" t="s">
        <v>478</v>
      </c>
      <c r="P26" s="81"/>
      <c r="Q26" s="98"/>
      <c r="R26" s="96">
        <v>5.0139000000000003E-2</v>
      </c>
      <c r="S26" s="96" t="s">
        <v>86</v>
      </c>
      <c r="T26" s="97" t="s">
        <v>478</v>
      </c>
      <c r="U26" s="81"/>
      <c r="V26" s="98"/>
      <c r="W26" s="96">
        <v>0.34204000000000001</v>
      </c>
      <c r="X26" s="96" t="s">
        <v>86</v>
      </c>
      <c r="Y26" s="97" t="s">
        <v>526</v>
      </c>
      <c r="Z26" s="81"/>
      <c r="AA26" s="98"/>
      <c r="AB26" s="104">
        <f>'9.Base Case'!O259</f>
        <v>6.000000000000001E-3</v>
      </c>
      <c r="AC26" s="104" t="s">
        <v>86</v>
      </c>
      <c r="AD26" s="105" t="s">
        <v>635</v>
      </c>
      <c r="AE26" s="81"/>
      <c r="AF26" s="98"/>
      <c r="AG26" s="96">
        <f>'9.Base Case'!O344</f>
        <v>2.6668000000000008E-2</v>
      </c>
      <c r="AH26" s="96" t="s">
        <v>86</v>
      </c>
      <c r="AI26" s="97" t="s">
        <v>980</v>
      </c>
      <c r="AJ26" s="81"/>
      <c r="AK26" s="98"/>
      <c r="AL26" s="96">
        <v>8.1385999999999993E-3</v>
      </c>
      <c r="AM26" s="96" t="s">
        <v>86</v>
      </c>
      <c r="AN26" s="97" t="s">
        <v>854</v>
      </c>
    </row>
    <row r="27" spans="1:40" x14ac:dyDescent="0.25">
      <c r="C27" s="81"/>
      <c r="D27" s="81"/>
      <c r="E27" s="81"/>
      <c r="F27" s="81"/>
      <c r="G27" s="98"/>
      <c r="H27" s="96">
        <v>0.5</v>
      </c>
      <c r="I27" s="96" t="s">
        <v>86</v>
      </c>
      <c r="J27" s="97" t="s">
        <v>352</v>
      </c>
      <c r="K27" s="81"/>
      <c r="L27" s="98"/>
      <c r="M27" s="96">
        <v>6.7860153645630801E-4</v>
      </c>
      <c r="N27" s="96" t="s">
        <v>86</v>
      </c>
      <c r="O27" s="143" t="s">
        <v>1284</v>
      </c>
      <c r="P27" s="81"/>
      <c r="Q27" s="98"/>
      <c r="R27" s="108">
        <v>9.9999999999999994E-12</v>
      </c>
      <c r="S27" s="96" t="s">
        <v>443</v>
      </c>
      <c r="T27" s="97" t="s">
        <v>358</v>
      </c>
      <c r="U27" s="81"/>
      <c r="V27" s="98"/>
      <c r="W27" s="108">
        <v>1.1943E-4</v>
      </c>
      <c r="X27" s="96" t="s">
        <v>86</v>
      </c>
      <c r="Y27" s="97" t="s">
        <v>541</v>
      </c>
      <c r="Z27" s="81"/>
      <c r="AA27" s="98"/>
      <c r="AB27" s="96">
        <v>3.9E-2</v>
      </c>
      <c r="AC27" s="96" t="s">
        <v>86</v>
      </c>
      <c r="AD27" s="97" t="s">
        <v>975</v>
      </c>
      <c r="AE27" s="81"/>
      <c r="AF27" s="98"/>
      <c r="AG27" s="96">
        <f>'9.Base Case'!O363</f>
        <v>137.25</v>
      </c>
      <c r="AH27" s="96" t="s">
        <v>86</v>
      </c>
      <c r="AI27" s="97" t="s">
        <v>658</v>
      </c>
      <c r="AJ27" s="81"/>
      <c r="AK27" s="98"/>
      <c r="AL27" s="96">
        <v>1.2959E-2</v>
      </c>
      <c r="AM27" s="96" t="s">
        <v>86</v>
      </c>
      <c r="AN27" s="97" t="s">
        <v>857</v>
      </c>
    </row>
    <row r="28" spans="1:40" x14ac:dyDescent="0.25">
      <c r="C28" s="81"/>
      <c r="D28" s="81"/>
      <c r="E28" s="81"/>
      <c r="F28" s="81"/>
      <c r="G28" s="98"/>
      <c r="H28" s="96">
        <v>0.17</v>
      </c>
      <c r="I28" s="96" t="s">
        <v>86</v>
      </c>
      <c r="J28" s="97" t="s">
        <v>284</v>
      </c>
      <c r="K28" s="81"/>
      <c r="L28" s="98"/>
      <c r="M28" s="96">
        <v>7.0924750748275805E-4</v>
      </c>
      <c r="N28" s="96" t="s">
        <v>86</v>
      </c>
      <c r="O28" s="143" t="s">
        <v>342</v>
      </c>
      <c r="P28" s="81"/>
      <c r="Q28" s="98"/>
      <c r="R28" s="96">
        <v>0.34819</v>
      </c>
      <c r="S28" s="96" t="s">
        <v>86</v>
      </c>
      <c r="T28" s="97" t="s">
        <v>968</v>
      </c>
      <c r="U28" s="81"/>
      <c r="V28" s="98"/>
      <c r="W28" s="96">
        <v>4.6746999999999997E-2</v>
      </c>
      <c r="X28" s="96" t="s">
        <v>86</v>
      </c>
      <c r="Y28" s="97" t="s">
        <v>545</v>
      </c>
      <c r="Z28" s="81"/>
      <c r="AA28" s="98"/>
      <c r="AB28" s="96">
        <v>2E-3</v>
      </c>
      <c r="AC28" s="96" t="s">
        <v>86</v>
      </c>
      <c r="AD28" s="97" t="s">
        <v>976</v>
      </c>
      <c r="AE28" s="81"/>
      <c r="AF28" s="98"/>
      <c r="AG28" s="96">
        <v>0.99851999999999996</v>
      </c>
      <c r="AH28" s="96" t="s">
        <v>557</v>
      </c>
      <c r="AI28" s="97" t="s">
        <v>974</v>
      </c>
      <c r="AJ28" s="81"/>
      <c r="AK28" s="98"/>
      <c r="AL28" s="96">
        <v>2.6294</v>
      </c>
      <c r="AM28" s="96" t="s">
        <v>86</v>
      </c>
      <c r="AN28" s="97" t="s">
        <v>861</v>
      </c>
    </row>
    <row r="29" spans="1:40" x14ac:dyDescent="0.25">
      <c r="C29" s="81"/>
      <c r="D29" s="81"/>
      <c r="E29" s="81"/>
      <c r="F29" s="81"/>
      <c r="G29" s="98"/>
      <c r="H29" s="108">
        <v>9.9999999999999994E-12</v>
      </c>
      <c r="I29" s="96" t="s">
        <v>443</v>
      </c>
      <c r="J29" s="97" t="s">
        <v>358</v>
      </c>
      <c r="K29" s="81"/>
      <c r="L29" s="98"/>
      <c r="M29" s="96">
        <v>1.0655761831171199E-11</v>
      </c>
      <c r="N29" s="96" t="s">
        <v>360</v>
      </c>
      <c r="O29" s="143" t="s">
        <v>358</v>
      </c>
      <c r="P29" s="81"/>
      <c r="Q29" s="98"/>
      <c r="R29" s="102">
        <v>1</v>
      </c>
      <c r="S29" s="102" t="s">
        <v>86</v>
      </c>
      <c r="T29" s="103" t="s">
        <v>511</v>
      </c>
      <c r="U29" s="81"/>
      <c r="V29" s="98"/>
      <c r="W29" s="108">
        <v>9.9999999999999994E-12</v>
      </c>
      <c r="X29" s="96" t="s">
        <v>360</v>
      </c>
      <c r="Y29" s="97" t="s">
        <v>358</v>
      </c>
      <c r="Z29" s="81"/>
      <c r="AA29" s="98"/>
      <c r="AB29" s="96">
        <v>0.24</v>
      </c>
      <c r="AC29" s="96" t="s">
        <v>86</v>
      </c>
      <c r="AD29" s="97" t="s">
        <v>977</v>
      </c>
      <c r="AE29" s="81"/>
      <c r="AF29" s="98"/>
      <c r="AG29" s="96">
        <v>2.8270999999999999E-3</v>
      </c>
      <c r="AH29" s="96" t="s">
        <v>86</v>
      </c>
      <c r="AI29" s="97" t="s">
        <v>981</v>
      </c>
      <c r="AJ29" s="81"/>
      <c r="AK29" s="98"/>
      <c r="AL29" s="96">
        <v>8.7647000000000003E-3</v>
      </c>
      <c r="AM29" s="96" t="s">
        <v>86</v>
      </c>
      <c r="AN29" s="97" t="s">
        <v>864</v>
      </c>
    </row>
    <row r="30" spans="1:40" x14ac:dyDescent="0.25">
      <c r="C30" s="81"/>
      <c r="D30" s="81"/>
      <c r="E30" s="81"/>
      <c r="F30" s="81"/>
      <c r="G30" s="98"/>
      <c r="H30" s="102">
        <v>1</v>
      </c>
      <c r="I30" s="102" t="s">
        <v>86</v>
      </c>
      <c r="J30" s="103" t="s">
        <v>428</v>
      </c>
      <c r="K30" s="81"/>
      <c r="L30" s="139"/>
      <c r="M30" s="104">
        <v>0.463291212895663</v>
      </c>
      <c r="N30" s="104" t="s">
        <v>86</v>
      </c>
      <c r="O30" s="143" t="s">
        <v>968</v>
      </c>
      <c r="P30" s="81"/>
      <c r="Q30" s="98"/>
      <c r="R30" s="96">
        <v>3.3790000000000001E-2</v>
      </c>
      <c r="S30" s="96" t="s">
        <v>86</v>
      </c>
      <c r="T30" s="97" t="s">
        <v>514</v>
      </c>
      <c r="U30" s="81"/>
      <c r="V30" s="98"/>
      <c r="W30" s="96">
        <v>5</v>
      </c>
      <c r="X30" s="96" t="s">
        <v>557</v>
      </c>
      <c r="Y30" s="97" t="s">
        <v>974</v>
      </c>
      <c r="Z30" s="81"/>
      <c r="AA30" s="98"/>
      <c r="AB30" s="96">
        <v>7.45E-3</v>
      </c>
      <c r="AC30" s="96" t="s">
        <v>86</v>
      </c>
      <c r="AD30" s="97" t="s">
        <v>584</v>
      </c>
      <c r="AE30" s="81"/>
      <c r="AF30" s="98"/>
      <c r="AG30" s="96">
        <v>2.5682E-2</v>
      </c>
      <c r="AH30" s="96" t="s">
        <v>86</v>
      </c>
      <c r="AI30" s="97" t="s">
        <v>521</v>
      </c>
      <c r="AJ30" s="81"/>
      <c r="AK30" s="98"/>
      <c r="AL30" s="96">
        <v>0.11269</v>
      </c>
      <c r="AM30" s="96" t="s">
        <v>86</v>
      </c>
      <c r="AN30" s="97" t="s">
        <v>868</v>
      </c>
    </row>
    <row r="31" spans="1:40" x14ac:dyDescent="0.25">
      <c r="C31" s="81"/>
      <c r="D31" s="81"/>
      <c r="E31" s="81"/>
      <c r="F31" s="81"/>
      <c r="G31" s="98"/>
      <c r="H31" s="108">
        <v>1.5508E-6</v>
      </c>
      <c r="I31" s="96" t="s">
        <v>86</v>
      </c>
      <c r="J31" s="97" t="s">
        <v>373</v>
      </c>
      <c r="K31" s="81"/>
      <c r="L31" s="98"/>
      <c r="M31" s="96">
        <v>6.3902603701533904E-4</v>
      </c>
      <c r="N31" s="96" t="s">
        <v>86</v>
      </c>
      <c r="O31" s="143" t="s">
        <v>797</v>
      </c>
      <c r="P31" s="81"/>
      <c r="Q31" s="98"/>
      <c r="R31" s="108">
        <v>9.0998000000000001E-4</v>
      </c>
      <c r="S31" s="96" t="s">
        <v>86</v>
      </c>
      <c r="T31" s="97" t="s">
        <v>973</v>
      </c>
      <c r="U31" s="81"/>
      <c r="V31" s="98"/>
      <c r="W31" s="102">
        <v>1</v>
      </c>
      <c r="X31" s="102" t="s">
        <v>86</v>
      </c>
      <c r="Y31" s="103" t="s">
        <v>560</v>
      </c>
      <c r="Z31" s="81"/>
      <c r="AA31" s="98"/>
      <c r="AB31" s="96">
        <v>0.3</v>
      </c>
      <c r="AC31" s="96" t="s">
        <v>86</v>
      </c>
      <c r="AD31" s="97" t="s">
        <v>589</v>
      </c>
      <c r="AE31" s="81"/>
      <c r="AF31" s="98"/>
      <c r="AG31" s="96">
        <v>2.1572999999999998E-2</v>
      </c>
      <c r="AH31" s="96" t="s">
        <v>86</v>
      </c>
      <c r="AI31" s="97" t="s">
        <v>729</v>
      </c>
      <c r="AJ31" s="81"/>
      <c r="AK31" s="98"/>
      <c r="AL31" s="96">
        <v>1.08285358249708</v>
      </c>
      <c r="AM31" s="96" t="s">
        <v>86</v>
      </c>
      <c r="AN31" s="97" t="s">
        <v>871</v>
      </c>
    </row>
    <row r="32" spans="1:40" x14ac:dyDescent="0.25">
      <c r="C32" s="81"/>
      <c r="D32" s="81"/>
      <c r="E32" s="81"/>
      <c r="F32" s="81"/>
      <c r="G32" s="98"/>
      <c r="H32" s="108">
        <v>7.8518999999999993E-9</v>
      </c>
      <c r="I32" s="96" t="s">
        <v>86</v>
      </c>
      <c r="J32" s="97" t="s">
        <v>377</v>
      </c>
      <c r="K32" s="81"/>
      <c r="L32" s="98"/>
      <c r="M32" s="96">
        <v>13.767244285873272</v>
      </c>
      <c r="N32" s="96" t="s">
        <v>86</v>
      </c>
      <c r="O32" s="143" t="s">
        <v>658</v>
      </c>
      <c r="P32" s="81"/>
      <c r="Q32" s="98"/>
      <c r="R32" s="108">
        <v>1.9630000000000001E-6</v>
      </c>
      <c r="S32" s="96" t="s">
        <v>86</v>
      </c>
      <c r="T32" s="97" t="s">
        <v>518</v>
      </c>
      <c r="U32" s="81"/>
      <c r="V32" s="98"/>
      <c r="W32" s="96">
        <v>1.9375</v>
      </c>
      <c r="X32" s="96" t="s">
        <v>557</v>
      </c>
      <c r="Y32" s="97" t="s">
        <v>563</v>
      </c>
      <c r="Z32" s="81"/>
      <c r="AA32" s="98"/>
      <c r="AB32" s="96">
        <v>0.01</v>
      </c>
      <c r="AC32" s="96" t="s">
        <v>86</v>
      </c>
      <c r="AD32" s="97" t="s">
        <v>599</v>
      </c>
      <c r="AE32" s="81"/>
      <c r="AF32" s="98"/>
      <c r="AG32" s="108">
        <v>6.4103000000000001E-4</v>
      </c>
      <c r="AH32" s="96" t="s">
        <v>86</v>
      </c>
      <c r="AI32" s="97" t="s">
        <v>982</v>
      </c>
      <c r="AJ32" s="81"/>
      <c r="AK32" s="98"/>
      <c r="AL32" s="96">
        <v>1.27464175029172E-2</v>
      </c>
      <c r="AM32" s="96" t="s">
        <v>86</v>
      </c>
      <c r="AN32" s="97" t="s">
        <v>871</v>
      </c>
    </row>
    <row r="33" spans="3:40" x14ac:dyDescent="0.25">
      <c r="C33" s="81"/>
      <c r="D33" s="81"/>
      <c r="E33" s="81"/>
      <c r="F33" s="81"/>
      <c r="G33" s="98"/>
      <c r="H33" s="108">
        <v>9.4222999999999996E-9</v>
      </c>
      <c r="I33" s="96" t="s">
        <v>86</v>
      </c>
      <c r="J33" s="97" t="s">
        <v>379</v>
      </c>
      <c r="K33" s="81"/>
      <c r="L33" s="98"/>
      <c r="M33" s="96">
        <v>46.329121289566302</v>
      </c>
      <c r="N33" s="96" t="s">
        <v>557</v>
      </c>
      <c r="O33" s="143" t="s">
        <v>974</v>
      </c>
      <c r="P33" s="81"/>
      <c r="Q33" s="98"/>
      <c r="R33" s="108">
        <v>1.2619000000000001E-5</v>
      </c>
      <c r="S33" s="96" t="s">
        <v>86</v>
      </c>
      <c r="T33" s="97" t="s">
        <v>969</v>
      </c>
      <c r="U33" s="81"/>
      <c r="V33" s="98"/>
      <c r="W33" s="96">
        <v>3.0625</v>
      </c>
      <c r="X33" s="96" t="s">
        <v>557</v>
      </c>
      <c r="Y33" s="97" t="s">
        <v>563</v>
      </c>
      <c r="Z33" s="81"/>
      <c r="AA33" s="98"/>
      <c r="AB33" s="96">
        <v>2.7000000000000001E-3</v>
      </c>
      <c r="AC33" s="96" t="s">
        <v>86</v>
      </c>
      <c r="AD33" s="97" t="s">
        <v>967</v>
      </c>
      <c r="AE33" s="81"/>
      <c r="AF33" s="98"/>
      <c r="AG33" s="96">
        <v>4.5610999999999999E-2</v>
      </c>
      <c r="AH33" s="96" t="s">
        <v>86</v>
      </c>
      <c r="AI33" s="97" t="s">
        <v>967</v>
      </c>
      <c r="AJ33" s="81"/>
      <c r="AK33" s="98"/>
      <c r="AL33" s="96">
        <v>1.0017</v>
      </c>
      <c r="AM33" s="96" t="s">
        <v>86</v>
      </c>
      <c r="AN33" s="97" t="s">
        <v>877</v>
      </c>
    </row>
    <row r="34" spans="3:40" ht="15.75" thickBot="1" x14ac:dyDescent="0.3">
      <c r="C34" s="81"/>
      <c r="D34" s="81"/>
      <c r="E34" s="81"/>
      <c r="F34" s="81"/>
      <c r="G34" s="98"/>
      <c r="H34" s="108">
        <v>2.7914E-7</v>
      </c>
      <c r="I34" s="96" t="s">
        <v>86</v>
      </c>
      <c r="J34" s="97" t="s">
        <v>381</v>
      </c>
      <c r="K34" s="81"/>
      <c r="L34" s="98"/>
      <c r="M34" s="102">
        <v>1</v>
      </c>
      <c r="N34" s="102" t="s">
        <v>86</v>
      </c>
      <c r="O34" s="144" t="s">
        <v>548</v>
      </c>
      <c r="P34" s="81"/>
      <c r="Q34" s="98"/>
      <c r="R34" s="108">
        <v>2.0471000000000001E-4</v>
      </c>
      <c r="S34" s="96" t="s">
        <v>86</v>
      </c>
      <c r="T34" s="97" t="s">
        <v>970</v>
      </c>
      <c r="U34" s="81"/>
      <c r="V34" s="109"/>
      <c r="W34" s="106"/>
      <c r="X34" s="106"/>
      <c r="Y34" s="107"/>
      <c r="Z34" s="81"/>
      <c r="AA34" s="98"/>
      <c r="AB34" s="96">
        <v>0.1</v>
      </c>
      <c r="AC34" s="96" t="s">
        <v>86</v>
      </c>
      <c r="AD34" s="97" t="s">
        <v>978</v>
      </c>
      <c r="AE34" s="81"/>
      <c r="AF34" s="98"/>
      <c r="AG34" s="96">
        <v>3.7721999999999999E-2</v>
      </c>
      <c r="AH34" s="96" t="s">
        <v>86</v>
      </c>
      <c r="AI34" s="97" t="s">
        <v>736</v>
      </c>
      <c r="AJ34" s="81"/>
      <c r="AK34" s="98"/>
      <c r="AL34" s="96">
        <v>0.18781</v>
      </c>
      <c r="AM34" s="96" t="s">
        <v>86</v>
      </c>
      <c r="AN34" s="97" t="s">
        <v>988</v>
      </c>
    </row>
    <row r="35" spans="3:40" x14ac:dyDescent="0.25">
      <c r="C35" s="81"/>
      <c r="D35" s="81"/>
      <c r="E35" s="81"/>
      <c r="F35" s="81"/>
      <c r="G35" s="98"/>
      <c r="H35" s="108">
        <v>3.1408000000000002E-10</v>
      </c>
      <c r="I35" s="96" t="s">
        <v>86</v>
      </c>
      <c r="J35" s="97" t="s">
        <v>383</v>
      </c>
      <c r="K35" s="81"/>
      <c r="L35" s="98"/>
      <c r="M35" s="146">
        <v>9.3867671546970401E-6</v>
      </c>
      <c r="N35" s="145" t="s">
        <v>86</v>
      </c>
      <c r="O35" s="143" t="s">
        <v>969</v>
      </c>
      <c r="P35" s="81"/>
      <c r="Q35" s="98"/>
      <c r="R35" s="96">
        <v>3.5991000000000002E-2</v>
      </c>
      <c r="S35" s="96" t="s">
        <v>86</v>
      </c>
      <c r="T35" s="97" t="s">
        <v>495</v>
      </c>
      <c r="U35" s="81"/>
      <c r="V35" s="81"/>
      <c r="W35" s="81"/>
      <c r="X35" s="81"/>
      <c r="Y35" s="81"/>
      <c r="Z35" s="81"/>
      <c r="AA35" s="98"/>
      <c r="AB35" s="96">
        <v>0.19</v>
      </c>
      <c r="AC35" s="96" t="s">
        <v>86</v>
      </c>
      <c r="AD35" s="97" t="s">
        <v>612</v>
      </c>
      <c r="AE35" s="81"/>
      <c r="AF35" s="98"/>
      <c r="AG35" s="96">
        <v>7.8895000000000007E-2</v>
      </c>
      <c r="AH35" s="96" t="s">
        <v>86</v>
      </c>
      <c r="AI35" s="97" t="s">
        <v>740</v>
      </c>
      <c r="AJ35" s="81"/>
      <c r="AK35" s="98"/>
      <c r="AL35" s="96">
        <v>1.6069000000000001E-3</v>
      </c>
      <c r="AM35" s="96" t="s">
        <v>86</v>
      </c>
      <c r="AN35" s="97" t="s">
        <v>885</v>
      </c>
    </row>
    <row r="36" spans="3:40" x14ac:dyDescent="0.25">
      <c r="C36" s="81"/>
      <c r="D36" s="81"/>
      <c r="E36" s="81"/>
      <c r="F36" s="81"/>
      <c r="G36" s="98"/>
      <c r="H36" s="108">
        <v>7.7538E-7</v>
      </c>
      <c r="I36" s="96" t="s">
        <v>86</v>
      </c>
      <c r="J36" s="97" t="s">
        <v>385</v>
      </c>
      <c r="K36" s="81"/>
      <c r="L36" s="98"/>
      <c r="M36" s="146">
        <v>1.5227083656743699E-4</v>
      </c>
      <c r="N36" s="145" t="s">
        <v>86</v>
      </c>
      <c r="O36" s="143" t="s">
        <v>970</v>
      </c>
      <c r="P36" s="81"/>
      <c r="Q36" s="98"/>
      <c r="R36" s="96">
        <v>2.0200000000000001E-3</v>
      </c>
      <c r="S36" s="96" t="s">
        <v>86</v>
      </c>
      <c r="T36" s="97" t="s">
        <v>971</v>
      </c>
      <c r="U36" s="81"/>
      <c r="V36" s="81"/>
      <c r="W36" s="81"/>
      <c r="X36" s="81"/>
      <c r="Y36" s="81"/>
      <c r="Z36" s="81"/>
      <c r="AA36" s="98"/>
      <c r="AB36" s="96">
        <v>0.2</v>
      </c>
      <c r="AC36" s="96" t="s">
        <v>86</v>
      </c>
      <c r="AD36" s="97" t="s">
        <v>617</v>
      </c>
      <c r="AE36" s="81"/>
      <c r="AF36" s="98"/>
      <c r="AG36" s="96">
        <v>4.9309999999999996E-3</v>
      </c>
      <c r="AH36" s="96" t="s">
        <v>86</v>
      </c>
      <c r="AI36" s="97" t="s">
        <v>743</v>
      </c>
      <c r="AJ36" s="81"/>
      <c r="AK36" s="98"/>
      <c r="AL36" s="96">
        <v>2.1556000000000001E-3</v>
      </c>
      <c r="AM36" s="96" t="s">
        <v>86</v>
      </c>
      <c r="AN36" s="97" t="s">
        <v>889</v>
      </c>
    </row>
    <row r="37" spans="3:40" x14ac:dyDescent="0.25">
      <c r="C37" s="81"/>
      <c r="D37" s="81"/>
      <c r="E37" s="81"/>
      <c r="F37" s="81"/>
      <c r="G37" s="98"/>
      <c r="H37" s="96">
        <v>1.6097999999999999</v>
      </c>
      <c r="I37" s="96" t="s">
        <v>86</v>
      </c>
      <c r="J37" s="97" t="s">
        <v>387</v>
      </c>
      <c r="K37" s="81"/>
      <c r="L37" s="98"/>
      <c r="M37" s="145">
        <v>2.6772601600817701E-2</v>
      </c>
      <c r="N37" s="145" t="s">
        <v>86</v>
      </c>
      <c r="O37" s="143" t="s">
        <v>495</v>
      </c>
      <c r="P37" s="81"/>
      <c r="Q37" s="98"/>
      <c r="R37" s="108">
        <v>1.0236E-7</v>
      </c>
      <c r="S37" s="96" t="s">
        <v>86</v>
      </c>
      <c r="T37" s="97" t="s">
        <v>499</v>
      </c>
      <c r="U37" s="81"/>
      <c r="V37" s="81"/>
      <c r="W37" s="81"/>
      <c r="X37" s="81"/>
      <c r="Y37" s="81"/>
      <c r="Z37" s="81"/>
      <c r="AA37" s="98"/>
      <c r="AB37" s="96">
        <v>2.63</v>
      </c>
      <c r="AC37" s="96" t="s">
        <v>86</v>
      </c>
      <c r="AD37" s="97" t="s">
        <v>622</v>
      </c>
      <c r="AE37" s="81"/>
      <c r="AF37" s="98"/>
      <c r="AG37" s="96">
        <v>7.1910000000000002E-2</v>
      </c>
      <c r="AH37" s="96" t="s">
        <v>86</v>
      </c>
      <c r="AI37" s="97" t="s">
        <v>983</v>
      </c>
      <c r="AJ37" s="81"/>
      <c r="AK37" s="98"/>
      <c r="AL37" s="108">
        <v>1.6276999999999999E-4</v>
      </c>
      <c r="AM37" s="96" t="s">
        <v>86</v>
      </c>
      <c r="AN37" s="97" t="s">
        <v>892</v>
      </c>
    </row>
    <row r="38" spans="3:40" x14ac:dyDescent="0.25">
      <c r="C38" s="81"/>
      <c r="D38" s="81"/>
      <c r="E38" s="81"/>
      <c r="F38" s="81"/>
      <c r="G38" s="98"/>
      <c r="H38" s="96">
        <v>3.5808</v>
      </c>
      <c r="I38" s="96" t="s">
        <v>86</v>
      </c>
      <c r="J38" s="97" t="s">
        <v>390</v>
      </c>
      <c r="K38" s="81"/>
      <c r="L38" s="98"/>
      <c r="M38" s="145">
        <v>1.5025689758134499E-3</v>
      </c>
      <c r="N38" s="145" t="s">
        <v>86</v>
      </c>
      <c r="O38" s="143" t="s">
        <v>971</v>
      </c>
      <c r="P38" s="81"/>
      <c r="Q38" s="98"/>
      <c r="R38" s="108">
        <v>9.0998000000000001E-4</v>
      </c>
      <c r="S38" s="96" t="s">
        <v>86</v>
      </c>
      <c r="T38" s="97" t="s">
        <v>972</v>
      </c>
      <c r="U38" s="81"/>
      <c r="V38" s="81"/>
      <c r="W38" s="81"/>
      <c r="X38" s="81"/>
      <c r="Y38" s="81"/>
      <c r="Z38" s="81"/>
      <c r="AA38" s="98"/>
      <c r="AB38" s="96">
        <v>1.4999999999999999E-2</v>
      </c>
      <c r="AC38" s="96" t="s">
        <v>86</v>
      </c>
      <c r="AD38" s="97" t="s">
        <v>968</v>
      </c>
      <c r="AE38" s="81"/>
      <c r="AF38" s="98"/>
      <c r="AG38" s="96">
        <v>7.3964E-3</v>
      </c>
      <c r="AH38" s="96" t="s">
        <v>86</v>
      </c>
      <c r="AI38" s="97" t="s">
        <v>751</v>
      </c>
      <c r="AJ38" s="81"/>
      <c r="AK38" s="98"/>
      <c r="AL38" s="96">
        <v>0.37297000000000002</v>
      </c>
      <c r="AM38" s="96" t="s">
        <v>86</v>
      </c>
      <c r="AN38" s="97" t="s">
        <v>989</v>
      </c>
    </row>
    <row r="39" spans="3:40" x14ac:dyDescent="0.25">
      <c r="C39" s="81"/>
      <c r="D39" s="81"/>
      <c r="E39" s="81"/>
      <c r="F39" s="81"/>
      <c r="G39" s="98"/>
      <c r="H39" s="96">
        <v>1.3797E-3</v>
      </c>
      <c r="I39" s="96" t="s">
        <v>86</v>
      </c>
      <c r="J39" s="97" t="s">
        <v>393</v>
      </c>
      <c r="K39" s="81"/>
      <c r="L39" s="98"/>
      <c r="M39" s="146">
        <v>7.6137549436084995E-8</v>
      </c>
      <c r="N39" s="145" t="s">
        <v>86</v>
      </c>
      <c r="O39" s="143" t="s">
        <v>499</v>
      </c>
      <c r="P39" s="81"/>
      <c r="Q39" s="98"/>
      <c r="R39" s="108">
        <v>5.6084999999999997E-6</v>
      </c>
      <c r="S39" s="96" t="s">
        <v>86</v>
      </c>
      <c r="T39" s="97" t="s">
        <v>505</v>
      </c>
      <c r="U39" s="81"/>
      <c r="V39" s="81"/>
      <c r="W39" s="81"/>
      <c r="X39" s="81"/>
      <c r="Y39" s="81"/>
      <c r="Z39" s="81"/>
      <c r="AA39" s="98"/>
      <c r="AB39" s="96">
        <v>1.4825999999999999</v>
      </c>
      <c r="AC39" s="96" t="s">
        <v>86</v>
      </c>
      <c r="AD39" s="97" t="s">
        <v>631</v>
      </c>
      <c r="AE39" s="81"/>
      <c r="AF39" s="98"/>
      <c r="AG39" s="96">
        <v>1.8532</v>
      </c>
      <c r="AH39" s="96" t="s">
        <v>86</v>
      </c>
      <c r="AI39" s="97" t="s">
        <v>545</v>
      </c>
      <c r="AJ39" s="81"/>
      <c r="AK39" s="98"/>
      <c r="AL39" s="96">
        <v>0.1104</v>
      </c>
      <c r="AM39" s="96" t="s">
        <v>86</v>
      </c>
      <c r="AN39" s="97" t="s">
        <v>899</v>
      </c>
    </row>
    <row r="40" spans="3:40" x14ac:dyDescent="0.25">
      <c r="C40" s="81"/>
      <c r="D40" s="81"/>
      <c r="E40" s="81"/>
      <c r="F40" s="81"/>
      <c r="G40" s="98"/>
      <c r="H40" s="108">
        <v>6.2027000000000002E-4</v>
      </c>
      <c r="I40" s="96" t="s">
        <v>86</v>
      </c>
      <c r="J40" s="97" t="s">
        <v>447</v>
      </c>
      <c r="K40" s="81"/>
      <c r="L40" s="98"/>
      <c r="M40" s="146">
        <v>6.7688595880149003E-4</v>
      </c>
      <c r="N40" s="145" t="s">
        <v>86</v>
      </c>
      <c r="O40" s="143" t="s">
        <v>972</v>
      </c>
      <c r="P40" s="81"/>
      <c r="Q40" s="98"/>
      <c r="R40" s="108">
        <v>2.0751E-4</v>
      </c>
      <c r="S40" s="96" t="s">
        <v>86</v>
      </c>
      <c r="T40" s="97" t="s">
        <v>507</v>
      </c>
      <c r="U40" s="81"/>
      <c r="V40" s="81"/>
      <c r="W40" s="81"/>
      <c r="X40" s="81"/>
      <c r="Y40" s="81"/>
      <c r="Z40" s="81"/>
      <c r="AA40" s="98"/>
      <c r="AB40" s="96">
        <v>2.71</v>
      </c>
      <c r="AC40" s="96" t="s">
        <v>86</v>
      </c>
      <c r="AD40" s="97" t="s">
        <v>651</v>
      </c>
      <c r="AE40" s="81"/>
      <c r="AF40" s="98"/>
      <c r="AG40" s="96">
        <v>0.10191</v>
      </c>
      <c r="AH40" s="96" t="s">
        <v>86</v>
      </c>
      <c r="AI40" s="97" t="s">
        <v>347</v>
      </c>
      <c r="AJ40" s="81"/>
      <c r="AK40" s="98"/>
      <c r="AL40" s="96">
        <v>0.12195</v>
      </c>
      <c r="AM40" s="96" t="s">
        <v>86</v>
      </c>
      <c r="AN40" s="97" t="s">
        <v>785</v>
      </c>
    </row>
    <row r="41" spans="3:40" x14ac:dyDescent="0.25">
      <c r="C41" s="81"/>
      <c r="D41" s="81"/>
      <c r="E41" s="81"/>
      <c r="F41" s="81"/>
      <c r="G41" s="98"/>
      <c r="H41" s="108">
        <v>7.8519000000000003E-8</v>
      </c>
      <c r="I41" s="96" t="s">
        <v>86</v>
      </c>
      <c r="J41" s="97" t="s">
        <v>398</v>
      </c>
      <c r="K41" s="81"/>
      <c r="L41" s="98"/>
      <c r="M41" s="146">
        <v>4.17194387214016E-6</v>
      </c>
      <c r="N41" s="145" t="s">
        <v>86</v>
      </c>
      <c r="O41" s="143" t="s">
        <v>505</v>
      </c>
      <c r="P41" s="81"/>
      <c r="Q41" s="98"/>
      <c r="R41" s="108">
        <v>2.8043E-6</v>
      </c>
      <c r="S41" s="96" t="s">
        <v>86</v>
      </c>
      <c r="T41" s="97" t="s">
        <v>509</v>
      </c>
      <c r="U41" s="81"/>
      <c r="V41" s="81"/>
      <c r="W41" s="81"/>
      <c r="X41" s="81"/>
      <c r="Y41" s="81"/>
      <c r="Z41" s="81"/>
      <c r="AA41" s="98"/>
      <c r="AB41" s="108">
        <v>3.9999999999999998E-6</v>
      </c>
      <c r="AC41" s="96" t="s">
        <v>360</v>
      </c>
      <c r="AD41" s="97" t="s">
        <v>654</v>
      </c>
      <c r="AE41" s="81"/>
      <c r="AF41" s="98"/>
      <c r="AG41" s="96">
        <v>7.6743999999999996E-3</v>
      </c>
      <c r="AH41" s="96" t="s">
        <v>86</v>
      </c>
      <c r="AI41" s="97" t="s">
        <v>984</v>
      </c>
      <c r="AJ41" s="81"/>
      <c r="AK41" s="98"/>
      <c r="AL41" s="96">
        <v>10.079000000000001</v>
      </c>
      <c r="AM41" s="96" t="s">
        <v>86</v>
      </c>
      <c r="AN41" s="97" t="s">
        <v>904</v>
      </c>
    </row>
    <row r="42" spans="3:40" ht="15.75" thickBot="1" x14ac:dyDescent="0.3">
      <c r="C42" s="81"/>
      <c r="D42" s="81"/>
      <c r="E42" s="81"/>
      <c r="F42" s="81"/>
      <c r="G42" s="98"/>
      <c r="H42" s="108">
        <v>7.8518999999999993E-9</v>
      </c>
      <c r="I42" s="96" t="s">
        <v>86</v>
      </c>
      <c r="J42" s="97" t="s">
        <v>400</v>
      </c>
      <c r="K42" s="81"/>
      <c r="L42" s="98"/>
      <c r="M42" s="146">
        <v>1.5435936588634701E-4</v>
      </c>
      <c r="N42" s="145" t="s">
        <v>86</v>
      </c>
      <c r="O42" s="143" t="s">
        <v>507</v>
      </c>
      <c r="P42" s="81"/>
      <c r="Q42" s="109"/>
      <c r="R42" s="106"/>
      <c r="S42" s="106"/>
      <c r="T42" s="107"/>
      <c r="U42" s="81"/>
      <c r="V42" s="81"/>
      <c r="W42" s="81"/>
      <c r="X42" s="81"/>
      <c r="Y42" s="81"/>
      <c r="Z42" s="81"/>
      <c r="AA42" s="98"/>
      <c r="AB42" s="96">
        <v>27.826416655177201</v>
      </c>
      <c r="AC42" s="96" t="s">
        <v>86</v>
      </c>
      <c r="AD42" s="97" t="s">
        <v>658</v>
      </c>
      <c r="AE42" s="81"/>
      <c r="AF42" s="98"/>
      <c r="AG42" s="96">
        <v>1.5950000000000001E-3</v>
      </c>
      <c r="AH42" s="96" t="s">
        <v>86</v>
      </c>
      <c r="AI42" s="97" t="s">
        <v>777</v>
      </c>
      <c r="AJ42" s="81"/>
      <c r="AK42" s="98"/>
      <c r="AL42" s="96">
        <v>10.079000000000001</v>
      </c>
      <c r="AM42" s="96" t="s">
        <v>86</v>
      </c>
      <c r="AN42" s="97" t="s">
        <v>917</v>
      </c>
    </row>
    <row r="43" spans="3:40" x14ac:dyDescent="0.25">
      <c r="C43" s="81"/>
      <c r="D43" s="81"/>
      <c r="E43" s="81"/>
      <c r="F43" s="81"/>
      <c r="G43" s="98"/>
      <c r="H43" s="108">
        <v>6.8704000000000003E-6</v>
      </c>
      <c r="I43" s="96" t="s">
        <v>86</v>
      </c>
      <c r="J43" s="97" t="s">
        <v>402</v>
      </c>
      <c r="K43" s="81"/>
      <c r="L43" s="98"/>
      <c r="M43" s="146">
        <v>2.08597193607008E-6</v>
      </c>
      <c r="N43" s="145" t="s">
        <v>86</v>
      </c>
      <c r="O43" s="143" t="s">
        <v>509</v>
      </c>
      <c r="P43" s="81"/>
      <c r="Q43" s="81"/>
      <c r="R43" s="81"/>
      <c r="S43" s="81"/>
      <c r="T43" s="81"/>
      <c r="U43" s="81"/>
      <c r="V43" s="81"/>
      <c r="W43" s="81"/>
      <c r="X43" s="81"/>
      <c r="Y43" s="81"/>
      <c r="Z43" s="81"/>
      <c r="AA43" s="98"/>
      <c r="AB43" s="96">
        <v>37.173583344822802</v>
      </c>
      <c r="AC43" s="96" t="s">
        <v>86</v>
      </c>
      <c r="AD43" s="97" t="s">
        <v>658</v>
      </c>
      <c r="AE43" s="81"/>
      <c r="AF43" s="98"/>
      <c r="AG43" s="108">
        <v>4.0722000000000002E-4</v>
      </c>
      <c r="AH43" s="96" t="s">
        <v>86</v>
      </c>
      <c r="AI43" s="97" t="s">
        <v>781</v>
      </c>
      <c r="AJ43" s="81"/>
      <c r="AK43" s="98"/>
      <c r="AL43" s="96">
        <v>1.6433999999999999E-3</v>
      </c>
      <c r="AM43" s="96" t="s">
        <v>86</v>
      </c>
      <c r="AN43" s="97" t="s">
        <v>920</v>
      </c>
    </row>
    <row r="44" spans="3:40" x14ac:dyDescent="0.25">
      <c r="C44" s="81"/>
      <c r="D44" s="81"/>
      <c r="E44" s="81"/>
      <c r="F44" s="81"/>
      <c r="G44" s="98"/>
      <c r="H44" s="108">
        <v>3.8769000000000001E-8</v>
      </c>
      <c r="I44" s="96" t="s">
        <v>86</v>
      </c>
      <c r="J44" s="97" t="s">
        <v>404</v>
      </c>
      <c r="K44" s="81"/>
      <c r="L44" s="98"/>
      <c r="M44" s="145">
        <v>2.5134811007366701E-2</v>
      </c>
      <c r="N44" s="145" t="s">
        <v>86</v>
      </c>
      <c r="O44" s="143" t="s">
        <v>514</v>
      </c>
      <c r="P44" s="81"/>
      <c r="Q44" s="81"/>
      <c r="R44" s="81"/>
      <c r="S44" s="81"/>
      <c r="T44" s="81"/>
      <c r="U44" s="81"/>
      <c r="V44" s="81"/>
      <c r="W44" s="81"/>
      <c r="X44" s="81"/>
      <c r="Y44" s="81"/>
      <c r="Z44" s="81"/>
      <c r="AA44" s="98"/>
      <c r="AB44" s="96">
        <v>1.49</v>
      </c>
      <c r="AC44" s="96" t="s">
        <v>86</v>
      </c>
      <c r="AD44" s="97" t="s">
        <v>663</v>
      </c>
      <c r="AE44" s="81"/>
      <c r="AF44" s="98"/>
      <c r="AG44" s="96">
        <v>1.2122000000000001E-3</v>
      </c>
      <c r="AH44" s="96" t="s">
        <v>86</v>
      </c>
      <c r="AI44" s="97" t="s">
        <v>785</v>
      </c>
      <c r="AJ44" s="81"/>
      <c r="AK44" s="98"/>
      <c r="AL44" s="96">
        <v>0.11269</v>
      </c>
      <c r="AM44" s="96" t="s">
        <v>86</v>
      </c>
      <c r="AN44" s="97" t="s">
        <v>923</v>
      </c>
    </row>
    <row r="45" spans="3:40" x14ac:dyDescent="0.25">
      <c r="C45" s="81"/>
      <c r="D45" s="81"/>
      <c r="E45" s="81"/>
      <c r="F45" s="81"/>
      <c r="G45" s="98"/>
      <c r="H45" s="108">
        <v>5.0000000000000001E-4</v>
      </c>
      <c r="I45" s="96" t="s">
        <v>86</v>
      </c>
      <c r="J45" s="97" t="s">
        <v>406</v>
      </c>
      <c r="K45" s="81"/>
      <c r="L45" s="98"/>
      <c r="M45" s="146">
        <v>6.7688595880149003E-4</v>
      </c>
      <c r="N45" s="145" t="s">
        <v>86</v>
      </c>
      <c r="O45" s="143" t="s">
        <v>973</v>
      </c>
      <c r="P45" s="81"/>
      <c r="Q45" s="81"/>
      <c r="R45" s="81"/>
      <c r="S45" s="81"/>
      <c r="T45" s="81"/>
      <c r="U45" s="81"/>
      <c r="V45" s="81"/>
      <c r="W45" s="81"/>
      <c r="X45" s="81"/>
      <c r="Y45" s="81"/>
      <c r="Z45" s="81"/>
      <c r="AA45" s="98"/>
      <c r="AB45" s="102">
        <v>1</v>
      </c>
      <c r="AC45" s="102" t="s">
        <v>681</v>
      </c>
      <c r="AD45" s="103" t="s">
        <v>679</v>
      </c>
      <c r="AE45" s="81"/>
      <c r="AF45" s="98"/>
      <c r="AG45" s="96">
        <v>0.15697</v>
      </c>
      <c r="AH45" s="96" t="s">
        <v>86</v>
      </c>
      <c r="AI45" s="97" t="s">
        <v>968</v>
      </c>
      <c r="AJ45" s="81"/>
      <c r="AK45" s="98"/>
      <c r="AL45" s="108">
        <v>3.9999999999999998E-6</v>
      </c>
      <c r="AM45" s="96" t="s">
        <v>360</v>
      </c>
      <c r="AN45" s="97" t="s">
        <v>926</v>
      </c>
    </row>
    <row r="46" spans="3:40" x14ac:dyDescent="0.25">
      <c r="C46" s="81"/>
      <c r="D46" s="81"/>
      <c r="E46" s="81"/>
      <c r="F46" s="81"/>
      <c r="G46" s="98"/>
      <c r="H46" s="108">
        <v>5.0000000000000001E-4</v>
      </c>
      <c r="I46" s="96" t="s">
        <v>86</v>
      </c>
      <c r="J46" s="97" t="s">
        <v>408</v>
      </c>
      <c r="K46" s="81"/>
      <c r="L46" s="98"/>
      <c r="M46" s="146">
        <v>1.3175849504243207E-3</v>
      </c>
      <c r="N46" s="145" t="s">
        <v>86</v>
      </c>
      <c r="O46" s="143" t="s">
        <v>943</v>
      </c>
      <c r="P46" s="81"/>
      <c r="Q46" s="81"/>
      <c r="R46" s="81"/>
      <c r="S46" s="81"/>
      <c r="T46" s="81"/>
      <c r="U46" s="81"/>
      <c r="V46" s="81"/>
      <c r="W46" s="81"/>
      <c r="X46" s="81"/>
      <c r="Y46" s="81"/>
      <c r="Z46" s="81"/>
      <c r="AA46" s="98"/>
      <c r="AB46" s="108">
        <v>6.0507999999999997E-5</v>
      </c>
      <c r="AC46" s="96" t="s">
        <v>86</v>
      </c>
      <c r="AD46" s="97" t="s">
        <v>683</v>
      </c>
      <c r="AE46" s="81"/>
      <c r="AF46" s="98"/>
      <c r="AG46" s="96">
        <v>7.4786000000000005E-2</v>
      </c>
      <c r="AH46" s="96" t="s">
        <v>86</v>
      </c>
      <c r="AI46" s="97" t="s">
        <v>985</v>
      </c>
      <c r="AJ46" s="81"/>
      <c r="AK46" s="98"/>
      <c r="AL46" s="102">
        <v>1</v>
      </c>
      <c r="AM46" s="102" t="s">
        <v>681</v>
      </c>
      <c r="AN46" s="103" t="s">
        <v>937</v>
      </c>
    </row>
    <row r="47" spans="3:40" x14ac:dyDescent="0.25">
      <c r="C47" s="81"/>
      <c r="D47" s="81"/>
      <c r="E47" s="81"/>
      <c r="F47" s="81"/>
      <c r="G47" s="98"/>
      <c r="H47" s="108">
        <v>3.8769000000000001E-6</v>
      </c>
      <c r="I47" s="96" t="s">
        <v>86</v>
      </c>
      <c r="J47" s="97" t="s">
        <v>409</v>
      </c>
      <c r="K47" s="81"/>
      <c r="L47" s="98"/>
      <c r="M47" s="145">
        <v>46.342888533852104</v>
      </c>
      <c r="N47" s="145" t="s">
        <v>557</v>
      </c>
      <c r="O47" s="143" t="s">
        <v>136</v>
      </c>
      <c r="P47" s="81"/>
      <c r="Q47" s="81"/>
      <c r="R47" s="81"/>
      <c r="S47" s="81"/>
      <c r="T47" s="81"/>
      <c r="U47" s="81"/>
      <c r="V47" s="81"/>
      <c r="W47" s="81"/>
      <c r="X47" s="81"/>
      <c r="Y47" s="81"/>
      <c r="Z47" s="81"/>
      <c r="AA47" s="98"/>
      <c r="AB47" s="96">
        <v>9.9448999999999996E-3</v>
      </c>
      <c r="AC47" s="96" t="s">
        <v>86</v>
      </c>
      <c r="AD47" s="97" t="s">
        <v>507</v>
      </c>
      <c r="AE47" s="81"/>
      <c r="AF47" s="98"/>
      <c r="AG47" s="96">
        <v>1.4341E-3</v>
      </c>
      <c r="AH47" s="96" t="s">
        <v>86</v>
      </c>
      <c r="AI47" s="97" t="s">
        <v>794</v>
      </c>
      <c r="AJ47" s="81"/>
      <c r="AK47" s="98"/>
      <c r="AL47" s="108">
        <f>'9.Base Case'!O447</f>
        <v>3.0000000000000037E-2</v>
      </c>
      <c r="AM47" s="96" t="s">
        <v>86</v>
      </c>
      <c r="AN47" s="97" t="s">
        <v>928</v>
      </c>
    </row>
    <row r="48" spans="3:40" x14ac:dyDescent="0.25">
      <c r="C48" s="81"/>
      <c r="D48" s="81"/>
      <c r="E48" s="81"/>
      <c r="F48" s="81"/>
      <c r="G48" s="98"/>
      <c r="H48" s="108">
        <v>3.4351999999999999E-7</v>
      </c>
      <c r="I48" s="96" t="s">
        <v>86</v>
      </c>
      <c r="J48" s="97" t="s">
        <v>411</v>
      </c>
      <c r="K48" s="81"/>
      <c r="L48" s="98"/>
      <c r="M48" s="146">
        <v>1.4601590437253899E-6</v>
      </c>
      <c r="N48" s="145" t="s">
        <v>86</v>
      </c>
      <c r="O48" s="143" t="s">
        <v>518</v>
      </c>
      <c r="P48" s="81"/>
      <c r="Q48" s="81"/>
      <c r="R48" s="81"/>
      <c r="S48" s="81"/>
      <c r="T48" s="81"/>
      <c r="U48" s="81"/>
      <c r="V48" s="81"/>
      <c r="W48" s="81"/>
      <c r="X48" s="81"/>
      <c r="Y48" s="81"/>
      <c r="Z48" s="81"/>
      <c r="AA48" s="98"/>
      <c r="AB48" s="108">
        <v>5.0129000000000005E-4</v>
      </c>
      <c r="AC48" s="96" t="s">
        <v>86</v>
      </c>
      <c r="AD48" s="97" t="s">
        <v>509</v>
      </c>
      <c r="AE48" s="81"/>
      <c r="AF48" s="98"/>
      <c r="AG48" s="96">
        <v>3.1557999999999998E-3</v>
      </c>
      <c r="AH48" s="96" t="s">
        <v>86</v>
      </c>
      <c r="AI48" s="97" t="s">
        <v>797</v>
      </c>
      <c r="AJ48" s="81"/>
      <c r="AK48" s="98"/>
      <c r="AL48" s="96">
        <f>'9.Base Case'!O453</f>
        <v>1.6860999999999962</v>
      </c>
      <c r="AM48" s="96" t="s">
        <v>86</v>
      </c>
      <c r="AN48" s="97" t="s">
        <v>943</v>
      </c>
    </row>
    <row r="49" spans="3:40" ht="15.75" thickBot="1" x14ac:dyDescent="0.3">
      <c r="C49" s="81"/>
      <c r="D49" s="81"/>
      <c r="E49" s="81"/>
      <c r="F49" s="81"/>
      <c r="G49" s="98"/>
      <c r="H49" s="108">
        <v>7.8518999999999993E-9</v>
      </c>
      <c r="I49" s="96" t="s">
        <v>86</v>
      </c>
      <c r="J49" s="97" t="s">
        <v>413</v>
      </c>
      <c r="K49" s="81"/>
      <c r="L49" s="109"/>
      <c r="M49" s="106"/>
      <c r="N49" s="106"/>
      <c r="O49" s="107"/>
      <c r="P49" s="81"/>
      <c r="Q49" s="81"/>
      <c r="R49" s="81"/>
      <c r="S49" s="81"/>
      <c r="T49" s="81"/>
      <c r="U49" s="81"/>
      <c r="V49" s="81"/>
      <c r="W49" s="81"/>
      <c r="X49" s="81"/>
      <c r="Y49" s="81"/>
      <c r="Z49" s="81"/>
      <c r="AA49" s="98"/>
      <c r="AB49" s="96">
        <v>1.1083000000000001E-2</v>
      </c>
      <c r="AC49" s="96" t="s">
        <v>86</v>
      </c>
      <c r="AD49" s="97" t="s">
        <v>973</v>
      </c>
      <c r="AE49" s="81"/>
      <c r="AF49" s="98"/>
      <c r="AG49" s="108">
        <v>1.4177E-6</v>
      </c>
      <c r="AH49" s="96" t="s">
        <v>86</v>
      </c>
      <c r="AI49" s="97" t="s">
        <v>800</v>
      </c>
      <c r="AJ49" s="81"/>
      <c r="AK49" s="98"/>
      <c r="AL49" s="96">
        <v>1.6069000000000001E-3</v>
      </c>
      <c r="AM49" s="96" t="s">
        <v>86</v>
      </c>
      <c r="AN49" s="97" t="s">
        <v>939</v>
      </c>
    </row>
    <row r="50" spans="3:40" x14ac:dyDescent="0.25">
      <c r="C50" s="81"/>
      <c r="D50" s="81"/>
      <c r="E50" s="81"/>
      <c r="F50" s="81"/>
      <c r="G50" s="98"/>
      <c r="H50" s="96">
        <v>9.7432000000000005E-3</v>
      </c>
      <c r="I50" s="96" t="s">
        <v>86</v>
      </c>
      <c r="J50" s="97" t="s">
        <v>414</v>
      </c>
      <c r="K50" s="81"/>
      <c r="L50" s="96"/>
      <c r="M50" s="96"/>
      <c r="N50" s="96"/>
      <c r="O50" s="96"/>
      <c r="P50" s="81"/>
      <c r="Q50" s="81"/>
      <c r="R50" s="81"/>
      <c r="S50" s="81"/>
      <c r="T50" s="81"/>
      <c r="U50" s="81"/>
      <c r="V50" s="81"/>
      <c r="W50" s="81"/>
      <c r="X50" s="81"/>
      <c r="Y50" s="81"/>
      <c r="Z50" s="81"/>
      <c r="AA50" s="98"/>
      <c r="AB50" s="96">
        <v>0.17</v>
      </c>
      <c r="AC50" s="96" t="s">
        <v>86</v>
      </c>
      <c r="AD50" s="97" t="s">
        <v>979</v>
      </c>
      <c r="AE50" s="81"/>
      <c r="AF50" s="98"/>
      <c r="AG50" s="108">
        <v>3.9999999999999998E-7</v>
      </c>
      <c r="AH50" s="96" t="s">
        <v>360</v>
      </c>
      <c r="AI50" s="97" t="s">
        <v>805</v>
      </c>
      <c r="AJ50" s="81"/>
      <c r="AK50" s="98"/>
      <c r="AL50" s="96">
        <v>2.1285999999999999E-2</v>
      </c>
      <c r="AM50" s="96" t="s">
        <v>557</v>
      </c>
      <c r="AN50" s="97" t="s">
        <v>961</v>
      </c>
    </row>
    <row r="51" spans="3:40" x14ac:dyDescent="0.25">
      <c r="C51" s="81"/>
      <c r="D51" s="81"/>
      <c r="E51" s="81"/>
      <c r="F51" s="81"/>
      <c r="G51" s="98"/>
      <c r="H51" s="108">
        <v>9.6000000000000002E-5</v>
      </c>
      <c r="I51" s="96" t="s">
        <v>86</v>
      </c>
      <c r="J51" s="97" t="s">
        <v>445</v>
      </c>
      <c r="K51" s="81"/>
      <c r="L51" s="96"/>
      <c r="M51" s="96"/>
      <c r="N51" s="96"/>
      <c r="O51" s="96"/>
      <c r="P51" s="81"/>
      <c r="Q51" s="81"/>
      <c r="R51" s="81"/>
      <c r="S51" s="81"/>
      <c r="T51" s="81"/>
      <c r="U51" s="81"/>
      <c r="V51" s="81"/>
      <c r="W51" s="81"/>
      <c r="X51" s="81"/>
      <c r="Y51" s="81"/>
      <c r="Z51" s="81"/>
      <c r="AA51" s="98"/>
      <c r="AB51" s="96">
        <v>9.7508999999999998E-3</v>
      </c>
      <c r="AC51" s="96" t="s">
        <v>557</v>
      </c>
      <c r="AD51" s="97" t="s">
        <v>563</v>
      </c>
      <c r="AE51" s="81"/>
      <c r="AF51" s="98"/>
      <c r="AG51" s="102">
        <v>1</v>
      </c>
      <c r="AH51" s="102" t="s">
        <v>681</v>
      </c>
      <c r="AI51" s="103" t="s">
        <v>823</v>
      </c>
      <c r="AJ51" s="81"/>
      <c r="AK51" s="98"/>
      <c r="AL51" s="96">
        <v>3.1928999999999998E-3</v>
      </c>
      <c r="AM51" s="96" t="s">
        <v>557</v>
      </c>
      <c r="AN51" s="97" t="s">
        <v>563</v>
      </c>
    </row>
    <row r="52" spans="3:40" ht="15.75" thickBot="1" x14ac:dyDescent="0.3">
      <c r="C52" s="81"/>
      <c r="D52" s="81"/>
      <c r="E52" s="81"/>
      <c r="F52" s="81"/>
      <c r="G52" s="98"/>
      <c r="H52" s="96">
        <v>7.7537999999999999E-3</v>
      </c>
      <c r="I52" s="96" t="s">
        <v>86</v>
      </c>
      <c r="J52" s="97" t="s">
        <v>421</v>
      </c>
      <c r="K52" s="81"/>
      <c r="L52" s="96"/>
      <c r="M52" s="96"/>
      <c r="N52" s="96"/>
      <c r="O52" s="96"/>
      <c r="P52" s="81"/>
      <c r="Q52" s="81"/>
      <c r="R52" s="81"/>
      <c r="S52" s="81"/>
      <c r="T52" s="81"/>
      <c r="U52" s="81"/>
      <c r="V52" s="81"/>
      <c r="W52" s="81"/>
      <c r="X52" s="81"/>
      <c r="Y52" s="81"/>
      <c r="Z52" s="81"/>
      <c r="AA52" s="98"/>
      <c r="AB52" s="96">
        <v>5.5255100000000001E-2</v>
      </c>
      <c r="AC52" s="96" t="s">
        <v>557</v>
      </c>
      <c r="AD52" s="97" t="s">
        <v>563</v>
      </c>
      <c r="AE52" s="81"/>
      <c r="AF52" s="98"/>
      <c r="AG52" s="108">
        <v>7.2731999999999994E-5</v>
      </c>
      <c r="AH52" s="96" t="s">
        <v>86</v>
      </c>
      <c r="AI52" s="97" t="s">
        <v>425</v>
      </c>
      <c r="AJ52" s="81"/>
      <c r="AK52" s="109"/>
      <c r="AL52" s="106"/>
      <c r="AM52" s="106"/>
      <c r="AN52" s="107"/>
    </row>
    <row r="53" spans="3:40" x14ac:dyDescent="0.25">
      <c r="C53" s="81"/>
      <c r="D53" s="81"/>
      <c r="E53" s="81"/>
      <c r="F53" s="81"/>
      <c r="G53" s="98"/>
      <c r="H53" s="108">
        <v>6.2030000000000001E-5</v>
      </c>
      <c r="I53" s="96" t="s">
        <v>86</v>
      </c>
      <c r="J53" s="97" t="s">
        <v>423</v>
      </c>
      <c r="K53" s="81"/>
      <c r="L53" s="96"/>
      <c r="M53" s="96"/>
      <c r="N53" s="96"/>
      <c r="O53" s="96"/>
      <c r="P53" s="81"/>
      <c r="Q53" s="81"/>
      <c r="R53" s="81"/>
      <c r="S53" s="81"/>
      <c r="T53" s="81"/>
      <c r="U53" s="81"/>
      <c r="V53" s="81"/>
      <c r="W53" s="81"/>
      <c r="X53" s="81"/>
      <c r="Y53" s="81"/>
      <c r="Z53" s="81"/>
      <c r="AA53" s="98"/>
      <c r="AB53" s="108">
        <v>5.0129000000000005E-4</v>
      </c>
      <c r="AC53" s="96" t="s">
        <v>86</v>
      </c>
      <c r="AD53" s="97" t="s">
        <v>969</v>
      </c>
      <c r="AE53" s="81"/>
      <c r="AF53" s="98"/>
      <c r="AG53" s="108">
        <v>7.7251999999999996E-4</v>
      </c>
      <c r="AH53" s="96" t="s">
        <v>86</v>
      </c>
      <c r="AI53" s="97" t="s">
        <v>826</v>
      </c>
      <c r="AJ53" s="81"/>
      <c r="AK53" s="81"/>
      <c r="AL53" s="81"/>
      <c r="AM53" s="81"/>
      <c r="AN53" s="81"/>
    </row>
    <row r="54" spans="3:40" x14ac:dyDescent="0.25">
      <c r="C54" s="81"/>
      <c r="D54" s="81"/>
      <c r="E54" s="81"/>
      <c r="F54" s="81"/>
      <c r="G54" s="98"/>
      <c r="H54" s="96">
        <v>7.5133999999999999E-3</v>
      </c>
      <c r="I54" s="96" t="s">
        <v>86</v>
      </c>
      <c r="J54" s="97" t="s">
        <v>425</v>
      </c>
      <c r="K54" s="81"/>
      <c r="L54" s="96"/>
      <c r="M54" s="96"/>
      <c r="N54" s="96"/>
      <c r="O54" s="96"/>
      <c r="P54" s="81"/>
      <c r="Q54" s="81"/>
      <c r="R54" s="81"/>
      <c r="S54" s="81"/>
      <c r="T54" s="81"/>
      <c r="U54" s="81"/>
      <c r="V54" s="81"/>
      <c r="W54" s="81"/>
      <c r="X54" s="81"/>
      <c r="Y54" s="81"/>
      <c r="Z54" s="81"/>
      <c r="AA54" s="98"/>
      <c r="AB54" s="96">
        <v>2.9555000000000001E-2</v>
      </c>
      <c r="AC54" s="96" t="s">
        <v>86</v>
      </c>
      <c r="AD54" s="97" t="s">
        <v>970</v>
      </c>
      <c r="AE54" s="81"/>
      <c r="AF54" s="98"/>
      <c r="AG54" s="108">
        <v>4.8488000000000001E-5</v>
      </c>
      <c r="AH54" s="96" t="s">
        <v>86</v>
      </c>
      <c r="AI54" s="97" t="s">
        <v>436</v>
      </c>
      <c r="AJ54" s="81"/>
      <c r="AK54" s="81"/>
      <c r="AL54" s="81"/>
      <c r="AM54" s="81"/>
      <c r="AN54" s="81"/>
    </row>
    <row r="55" spans="3:40" x14ac:dyDescent="0.25">
      <c r="C55" s="81"/>
      <c r="D55" s="81"/>
      <c r="E55" s="81"/>
      <c r="F55" s="81"/>
      <c r="G55" s="98"/>
      <c r="H55" s="96">
        <v>2.5000000000000001E-2</v>
      </c>
      <c r="I55" s="96" t="s">
        <v>86</v>
      </c>
      <c r="J55" s="97" t="s">
        <v>446</v>
      </c>
      <c r="K55" s="81"/>
      <c r="L55" s="96"/>
      <c r="M55" s="96"/>
      <c r="N55" s="96"/>
      <c r="O55" s="96"/>
      <c r="P55" s="81"/>
      <c r="Q55" s="81"/>
      <c r="R55" s="81"/>
      <c r="S55" s="81"/>
      <c r="T55" s="81"/>
      <c r="U55" s="81"/>
      <c r="V55" s="81"/>
      <c r="W55" s="81"/>
      <c r="X55" s="81"/>
      <c r="Y55" s="81"/>
      <c r="Z55" s="81"/>
      <c r="AA55" s="98"/>
      <c r="AB55" s="108">
        <v>6.0507999999999997E-6</v>
      </c>
      <c r="AC55" s="96" t="s">
        <v>86</v>
      </c>
      <c r="AD55" s="97" t="s">
        <v>670</v>
      </c>
      <c r="AE55" s="81"/>
      <c r="AF55" s="98"/>
      <c r="AG55" s="108">
        <v>7.7251999999999996E-4</v>
      </c>
      <c r="AH55" s="96" t="s">
        <v>86</v>
      </c>
      <c r="AI55" s="97" t="s">
        <v>440</v>
      </c>
      <c r="AJ55" s="81"/>
      <c r="AK55" s="81"/>
      <c r="AL55" s="81"/>
      <c r="AM55" s="81"/>
      <c r="AN55" s="81"/>
    </row>
    <row r="56" spans="3:40" x14ac:dyDescent="0.25">
      <c r="C56" s="81"/>
      <c r="D56" s="81"/>
      <c r="E56" s="81"/>
      <c r="F56" s="81"/>
      <c r="G56" s="98"/>
      <c r="H56" s="108">
        <v>7.7538E-7</v>
      </c>
      <c r="I56" s="96" t="s">
        <v>86</v>
      </c>
      <c r="J56" s="97" t="s">
        <v>436</v>
      </c>
      <c r="K56" s="81"/>
      <c r="L56" s="96"/>
      <c r="M56" s="96"/>
      <c r="N56" s="96"/>
      <c r="O56" s="96"/>
      <c r="P56" s="81"/>
      <c r="Q56" s="81"/>
      <c r="R56" s="81"/>
      <c r="S56" s="81"/>
      <c r="T56" s="81"/>
      <c r="U56" s="81"/>
      <c r="V56" s="81"/>
      <c r="W56" s="81"/>
      <c r="X56" s="81"/>
      <c r="Y56" s="81"/>
      <c r="Z56" s="81"/>
      <c r="AA56" s="98"/>
      <c r="AB56" s="108">
        <v>3.0253999999999999E-5</v>
      </c>
      <c r="AC56" s="96" t="s">
        <v>86</v>
      </c>
      <c r="AD56" s="97" t="s">
        <v>673</v>
      </c>
      <c r="AE56" s="81"/>
      <c r="AF56" s="98"/>
      <c r="AG56" s="96">
        <v>0.27572000000000002</v>
      </c>
      <c r="AH56" s="96" t="s">
        <v>86</v>
      </c>
      <c r="AI56" s="97" t="s">
        <v>986</v>
      </c>
      <c r="AJ56" s="81"/>
      <c r="AK56" s="81"/>
      <c r="AL56" s="81"/>
      <c r="AM56" s="81"/>
      <c r="AN56" s="81"/>
    </row>
    <row r="57" spans="3:40" x14ac:dyDescent="0.25">
      <c r="C57" s="81"/>
      <c r="D57" s="81"/>
      <c r="E57" s="81"/>
      <c r="F57" s="81"/>
      <c r="G57" s="98"/>
      <c r="H57" s="96">
        <v>1.2241E-2</v>
      </c>
      <c r="I57" s="96" t="s">
        <v>86</v>
      </c>
      <c r="J57" s="97" t="s">
        <v>438</v>
      </c>
      <c r="K57" s="81"/>
      <c r="L57" s="96"/>
      <c r="M57" s="96"/>
      <c r="N57" s="96"/>
      <c r="O57" s="96"/>
      <c r="P57" s="81"/>
      <c r="Q57" s="81"/>
      <c r="R57" s="81"/>
      <c r="S57" s="81"/>
      <c r="T57" s="81"/>
      <c r="U57" s="81"/>
      <c r="V57" s="81"/>
      <c r="W57" s="81"/>
      <c r="X57" s="81"/>
      <c r="Y57" s="81"/>
      <c r="Z57" s="81"/>
      <c r="AA57" s="98"/>
      <c r="AB57" s="96">
        <v>2.9555000000000001E-2</v>
      </c>
      <c r="AC57" s="96" t="s">
        <v>86</v>
      </c>
      <c r="AD57" s="97" t="s">
        <v>971</v>
      </c>
      <c r="AE57" s="81"/>
      <c r="AF57" s="98"/>
      <c r="AG57" s="96">
        <v>0.21734000000000001</v>
      </c>
      <c r="AH57" s="96" t="s">
        <v>557</v>
      </c>
      <c r="AI57" s="97" t="s">
        <v>987</v>
      </c>
      <c r="AJ57" s="81"/>
      <c r="AK57" s="81"/>
      <c r="AL57" s="81"/>
      <c r="AM57" s="81"/>
      <c r="AN57" s="81"/>
    </row>
    <row r="58" spans="3:40" x14ac:dyDescent="0.25">
      <c r="C58" s="81"/>
      <c r="D58" s="81"/>
      <c r="E58" s="81"/>
      <c r="F58" s="81"/>
      <c r="G58" s="98"/>
      <c r="H58" s="108">
        <v>7.8518999999999993E-9</v>
      </c>
      <c r="I58" s="96" t="s">
        <v>86</v>
      </c>
      <c r="J58" s="97" t="s">
        <v>440</v>
      </c>
      <c r="K58" s="81"/>
      <c r="L58" s="96"/>
      <c r="M58" s="96"/>
      <c r="N58" s="96"/>
      <c r="O58" s="96"/>
      <c r="P58" s="81"/>
      <c r="Q58" s="81"/>
      <c r="R58" s="81"/>
      <c r="S58" s="81"/>
      <c r="T58" s="81"/>
      <c r="U58" s="81"/>
      <c r="V58" s="81"/>
      <c r="W58" s="81"/>
      <c r="X58" s="81"/>
      <c r="Y58" s="81"/>
      <c r="Z58" s="81"/>
      <c r="AA58" s="98"/>
      <c r="AB58" s="108">
        <v>6.0507999999999997E-5</v>
      </c>
      <c r="AC58" s="96" t="s">
        <v>86</v>
      </c>
      <c r="AD58" s="97" t="s">
        <v>499</v>
      </c>
      <c r="AE58" s="81"/>
      <c r="AF58" s="98"/>
      <c r="AG58" s="96">
        <v>0.40751399999999999</v>
      </c>
      <c r="AH58" s="96" t="s">
        <v>557</v>
      </c>
      <c r="AI58" s="97" t="s">
        <v>563</v>
      </c>
      <c r="AJ58" s="81"/>
      <c r="AK58" s="81"/>
      <c r="AL58" s="81"/>
      <c r="AM58" s="81"/>
      <c r="AN58" s="81"/>
    </row>
    <row r="59" spans="3:40" ht="15.75" thickBot="1" x14ac:dyDescent="0.3">
      <c r="C59" s="81"/>
      <c r="D59" s="81"/>
      <c r="E59" s="81"/>
      <c r="F59" s="81"/>
      <c r="G59" s="109"/>
      <c r="H59" s="106"/>
      <c r="I59" s="106"/>
      <c r="J59" s="107"/>
      <c r="K59" s="81"/>
      <c r="L59" s="96"/>
      <c r="M59" s="96"/>
      <c r="N59" s="96"/>
      <c r="O59" s="96"/>
      <c r="P59" s="81"/>
      <c r="Q59" s="81"/>
      <c r="R59" s="81"/>
      <c r="S59" s="81"/>
      <c r="T59" s="81"/>
      <c r="U59" s="81"/>
      <c r="V59" s="81"/>
      <c r="W59" s="81"/>
      <c r="X59" s="81"/>
      <c r="Y59" s="81"/>
      <c r="Z59" s="81"/>
      <c r="AA59" s="98"/>
      <c r="AB59" s="96">
        <v>1.1083000000000001E-2</v>
      </c>
      <c r="AC59" s="96" t="s">
        <v>86</v>
      </c>
      <c r="AD59" s="97" t="s">
        <v>972</v>
      </c>
      <c r="AE59" s="81"/>
      <c r="AF59" s="98"/>
      <c r="AG59" s="96">
        <v>0.51091600000000004</v>
      </c>
      <c r="AH59" s="96" t="s">
        <v>557</v>
      </c>
      <c r="AI59" s="97" t="s">
        <v>563</v>
      </c>
      <c r="AJ59" s="81"/>
      <c r="AK59" s="81"/>
      <c r="AL59" s="81"/>
      <c r="AM59" s="81"/>
      <c r="AN59" s="81"/>
    </row>
    <row r="60" spans="3:40" x14ac:dyDescent="0.25">
      <c r="C60" s="81"/>
      <c r="D60" s="81"/>
      <c r="E60" s="81"/>
      <c r="F60" s="81"/>
      <c r="G60" s="81"/>
      <c r="H60" s="81"/>
      <c r="I60" s="81"/>
      <c r="J60" s="81"/>
      <c r="K60" s="81"/>
      <c r="L60" s="85"/>
      <c r="M60" s="85"/>
      <c r="N60" s="85"/>
      <c r="O60" s="85"/>
      <c r="P60" s="81"/>
      <c r="Q60" s="81"/>
      <c r="R60" s="81"/>
      <c r="S60" s="81"/>
      <c r="T60" s="81"/>
      <c r="U60" s="81"/>
      <c r="V60" s="81"/>
      <c r="W60" s="81"/>
      <c r="X60" s="81"/>
      <c r="Y60" s="81"/>
      <c r="Z60" s="81"/>
      <c r="AA60" s="98"/>
      <c r="AB60" s="108">
        <v>3.0253999999999999E-5</v>
      </c>
      <c r="AC60" s="96" t="s">
        <v>86</v>
      </c>
      <c r="AD60" s="97" t="s">
        <v>411</v>
      </c>
      <c r="AE60" s="81"/>
      <c r="AF60" s="98"/>
      <c r="AG60" s="108">
        <v>7.7251999999999996E-4</v>
      </c>
      <c r="AH60" s="96" t="s">
        <v>86</v>
      </c>
      <c r="AI60" s="97" t="s">
        <v>373</v>
      </c>
      <c r="AJ60" s="81"/>
      <c r="AK60" s="81"/>
      <c r="AL60" s="81"/>
      <c r="AM60" s="81"/>
      <c r="AN60" s="81"/>
    </row>
    <row r="61" spans="3:40" x14ac:dyDescent="0.25">
      <c r="C61" s="81"/>
      <c r="D61" s="81"/>
      <c r="E61" s="81"/>
      <c r="F61" s="81"/>
      <c r="G61" s="81"/>
      <c r="H61" s="81"/>
      <c r="I61" s="81"/>
      <c r="J61" s="81"/>
      <c r="K61" s="81"/>
      <c r="L61" s="75"/>
      <c r="M61" s="75"/>
      <c r="N61" s="75"/>
      <c r="O61" s="75"/>
      <c r="P61" s="81"/>
      <c r="Q61" s="81"/>
      <c r="R61" s="81"/>
      <c r="S61" s="81"/>
      <c r="T61" s="81"/>
      <c r="U61" s="81"/>
      <c r="V61" s="81"/>
      <c r="W61" s="81"/>
      <c r="X61" s="81"/>
      <c r="Y61" s="81"/>
      <c r="Z61" s="81"/>
      <c r="AA61" s="98"/>
      <c r="AB61" s="108">
        <v>6.0507999999999997E-6</v>
      </c>
      <c r="AC61" s="96" t="s">
        <v>86</v>
      </c>
      <c r="AD61" s="97" t="s">
        <v>413</v>
      </c>
      <c r="AE61" s="81"/>
      <c r="AF61" s="98"/>
      <c r="AG61" s="108">
        <v>1.1861E-4</v>
      </c>
      <c r="AH61" s="96" t="s">
        <v>86</v>
      </c>
      <c r="AI61" s="97" t="s">
        <v>810</v>
      </c>
      <c r="AJ61" s="81"/>
      <c r="AK61" s="81"/>
      <c r="AL61" s="81"/>
      <c r="AM61" s="81"/>
      <c r="AN61" s="81"/>
    </row>
    <row r="62" spans="3:40" ht="15.75" thickBot="1" x14ac:dyDescent="0.3">
      <c r="C62" s="81"/>
      <c r="D62" s="81"/>
      <c r="E62" s="81"/>
      <c r="F62" s="81"/>
      <c r="G62" s="81"/>
      <c r="H62" s="81"/>
      <c r="I62" s="81"/>
      <c r="J62" s="81"/>
      <c r="K62" s="81"/>
      <c r="L62" s="81"/>
      <c r="M62" s="81"/>
      <c r="N62" s="81"/>
      <c r="O62" s="81"/>
      <c r="P62" s="81"/>
      <c r="Q62" s="81"/>
      <c r="R62" s="81"/>
      <c r="S62" s="81"/>
      <c r="T62" s="81"/>
      <c r="U62" s="81"/>
      <c r="V62" s="81"/>
      <c r="W62" s="81"/>
      <c r="X62" s="81"/>
      <c r="Y62" s="81"/>
      <c r="Z62" s="81"/>
      <c r="AA62" s="109"/>
      <c r="AB62" s="106"/>
      <c r="AC62" s="106"/>
      <c r="AD62" s="107"/>
      <c r="AE62" s="81"/>
      <c r="AF62" s="98"/>
      <c r="AG62" s="108">
        <v>2.6626999999999998E-4</v>
      </c>
      <c r="AH62" s="96" t="s">
        <v>86</v>
      </c>
      <c r="AI62" s="97" t="s">
        <v>813</v>
      </c>
      <c r="AJ62" s="81"/>
      <c r="AK62" s="81"/>
      <c r="AL62" s="81"/>
      <c r="AM62" s="81"/>
      <c r="AN62" s="81"/>
    </row>
    <row r="63" spans="3:40" x14ac:dyDescent="0.25">
      <c r="C63" s="81"/>
      <c r="D63" s="81"/>
      <c r="E63" s="81"/>
      <c r="F63" s="81"/>
      <c r="G63" s="81"/>
      <c r="H63" s="81"/>
      <c r="I63" s="81"/>
      <c r="J63" s="81"/>
      <c r="K63" s="81"/>
      <c r="L63" s="81"/>
      <c r="M63" s="81"/>
      <c r="N63" s="81"/>
      <c r="O63" s="81"/>
      <c r="P63" s="81"/>
      <c r="Q63" s="81"/>
      <c r="R63" s="81"/>
      <c r="S63" s="81"/>
      <c r="T63" s="81"/>
      <c r="U63" s="81"/>
      <c r="V63" s="81"/>
      <c r="W63" s="81"/>
      <c r="X63" s="81"/>
      <c r="Y63" s="81"/>
      <c r="Z63" s="81"/>
      <c r="AA63" s="81"/>
      <c r="AB63" s="81"/>
      <c r="AC63" s="81"/>
      <c r="AD63" s="81"/>
      <c r="AE63" s="81"/>
      <c r="AF63" s="98"/>
      <c r="AG63" s="108">
        <v>4.8488000000000001E-6</v>
      </c>
      <c r="AH63" s="96" t="s">
        <v>86</v>
      </c>
      <c r="AI63" s="97" t="s">
        <v>406</v>
      </c>
      <c r="AJ63" s="81"/>
      <c r="AK63" s="81"/>
      <c r="AL63" s="81"/>
      <c r="AM63" s="81"/>
      <c r="AN63" s="81"/>
    </row>
    <row r="64" spans="3:40" x14ac:dyDescent="0.25">
      <c r="C64" s="81"/>
      <c r="D64" s="81"/>
      <c r="E64" s="81"/>
      <c r="F64" s="81"/>
      <c r="G64" s="81"/>
      <c r="H64" s="81"/>
      <c r="I64" s="81"/>
      <c r="J64" s="81"/>
      <c r="K64" s="81"/>
      <c r="L64" s="81"/>
      <c r="M64" s="81"/>
      <c r="N64" s="81"/>
      <c r="O64" s="81"/>
      <c r="P64" s="81"/>
      <c r="Q64" s="81"/>
      <c r="R64" s="81"/>
      <c r="S64" s="81"/>
      <c r="T64" s="81"/>
      <c r="U64" s="81"/>
      <c r="V64" s="81"/>
      <c r="W64" s="81"/>
      <c r="X64" s="81"/>
      <c r="Y64" s="81"/>
      <c r="Z64" s="81"/>
      <c r="AA64" s="81"/>
      <c r="AB64" s="81"/>
      <c r="AC64" s="81"/>
      <c r="AD64" s="81"/>
      <c r="AE64" s="81"/>
      <c r="AF64" s="98"/>
      <c r="AG64" s="108">
        <v>7.7251999999999996E-4</v>
      </c>
      <c r="AH64" s="96" t="s">
        <v>86</v>
      </c>
      <c r="AI64" s="97" t="s">
        <v>411</v>
      </c>
      <c r="AJ64" s="81"/>
      <c r="AK64" s="81"/>
      <c r="AL64" s="81"/>
      <c r="AM64" s="81"/>
      <c r="AN64" s="81"/>
    </row>
    <row r="65" spans="1:44" x14ac:dyDescent="0.25">
      <c r="C65" s="81"/>
      <c r="D65" s="81"/>
      <c r="E65" s="81"/>
      <c r="F65" s="81"/>
      <c r="G65" s="81"/>
      <c r="H65" s="81"/>
      <c r="I65" s="81"/>
      <c r="J65" s="81"/>
      <c r="K65" s="81"/>
      <c r="L65" s="81"/>
      <c r="M65" s="81"/>
      <c r="N65" s="81"/>
      <c r="O65" s="81"/>
      <c r="P65" s="81"/>
      <c r="Q65" s="81"/>
      <c r="R65" s="81"/>
      <c r="S65" s="81"/>
      <c r="T65" s="81"/>
      <c r="U65" s="81"/>
      <c r="V65" s="81"/>
      <c r="W65" s="81"/>
      <c r="X65" s="81"/>
      <c r="Y65" s="81"/>
      <c r="Z65" s="81"/>
      <c r="AA65" s="81"/>
      <c r="AB65" s="81"/>
      <c r="AC65" s="81"/>
      <c r="AD65" s="81"/>
      <c r="AE65" s="81"/>
      <c r="AF65" s="98"/>
      <c r="AG65" s="108">
        <v>2.4762999999999999E-4</v>
      </c>
      <c r="AH65" s="96" t="s">
        <v>86</v>
      </c>
      <c r="AI65" s="97" t="s">
        <v>816</v>
      </c>
      <c r="AJ65" s="81"/>
      <c r="AK65" s="81"/>
      <c r="AL65" s="81"/>
      <c r="AM65" s="81"/>
      <c r="AN65" s="81"/>
    </row>
    <row r="66" spans="1:44" x14ac:dyDescent="0.25">
      <c r="C66" s="81"/>
      <c r="D66" s="81"/>
      <c r="E66" s="81"/>
      <c r="F66" s="81"/>
      <c r="G66" s="81"/>
      <c r="H66" s="81"/>
      <c r="I66" s="81"/>
      <c r="J66" s="81"/>
      <c r="K66" s="81"/>
      <c r="L66" s="81"/>
      <c r="M66" s="81"/>
      <c r="N66" s="81"/>
      <c r="O66" s="81"/>
      <c r="P66" s="81"/>
      <c r="Q66" s="81"/>
      <c r="R66" s="81"/>
      <c r="S66" s="81"/>
      <c r="T66" s="81"/>
      <c r="U66" s="81"/>
      <c r="V66" s="81"/>
      <c r="W66" s="81"/>
      <c r="X66" s="81"/>
      <c r="Y66" s="81"/>
      <c r="Z66" s="81"/>
      <c r="AA66" s="81"/>
      <c r="AB66" s="81"/>
      <c r="AC66" s="81"/>
      <c r="AD66" s="81"/>
      <c r="AE66" s="81"/>
      <c r="AF66" s="98"/>
      <c r="AG66" s="108">
        <v>5.0000000000000002E-5</v>
      </c>
      <c r="AH66" s="96" t="s">
        <v>86</v>
      </c>
      <c r="AI66" s="97" t="s">
        <v>414</v>
      </c>
      <c r="AJ66" s="81"/>
      <c r="AK66" s="81"/>
      <c r="AL66" s="81"/>
      <c r="AM66" s="81"/>
      <c r="AN66" s="81"/>
    </row>
    <row r="67" spans="1:44" x14ac:dyDescent="0.25">
      <c r="C67" s="81"/>
      <c r="D67" s="81"/>
      <c r="E67" s="81"/>
      <c r="F67" s="81"/>
      <c r="G67" s="81"/>
      <c r="H67" s="81"/>
      <c r="I67" s="81"/>
      <c r="J67" s="81"/>
      <c r="K67" s="81"/>
      <c r="L67" s="81"/>
      <c r="M67" s="81"/>
      <c r="N67" s="81"/>
      <c r="O67" s="81"/>
      <c r="P67" s="81"/>
      <c r="Q67" s="81"/>
      <c r="R67" s="81"/>
      <c r="S67" s="81"/>
      <c r="T67" s="81"/>
      <c r="U67" s="81"/>
      <c r="V67" s="81"/>
      <c r="W67" s="81"/>
      <c r="X67" s="81"/>
      <c r="Y67" s="81"/>
      <c r="Z67" s="81"/>
      <c r="AA67" s="81"/>
      <c r="AB67" s="81"/>
      <c r="AC67" s="81"/>
      <c r="AD67" s="81"/>
      <c r="AE67" s="81"/>
      <c r="AF67" s="98"/>
      <c r="AG67" s="96">
        <v>0.19353999999999999</v>
      </c>
      <c r="AH67" s="96" t="s">
        <v>86</v>
      </c>
      <c r="AI67" s="97" t="s">
        <v>445</v>
      </c>
      <c r="AJ67" s="81"/>
      <c r="AK67" s="81"/>
      <c r="AL67" s="81"/>
      <c r="AM67" s="81"/>
      <c r="AN67" s="81"/>
    </row>
    <row r="68" spans="1:44" x14ac:dyDescent="0.25">
      <c r="C68" s="81"/>
      <c r="D68" s="81"/>
      <c r="E68" s="81"/>
      <c r="F68" s="81"/>
      <c r="G68" s="81"/>
      <c r="H68" s="81"/>
      <c r="I68" s="81"/>
      <c r="J68" s="81"/>
      <c r="K68" s="81"/>
      <c r="L68" s="81"/>
      <c r="M68" s="81"/>
      <c r="N68" s="81"/>
      <c r="O68" s="81"/>
      <c r="P68" s="81"/>
      <c r="Q68" s="81"/>
      <c r="R68" s="81"/>
      <c r="S68" s="81"/>
      <c r="T68" s="81"/>
      <c r="U68" s="81"/>
      <c r="V68" s="81"/>
      <c r="W68" s="81"/>
      <c r="X68" s="85"/>
      <c r="Y68" s="89"/>
      <c r="Z68" s="81"/>
      <c r="AA68" s="81"/>
      <c r="AB68" s="81"/>
      <c r="AC68" s="81"/>
      <c r="AD68" s="81"/>
      <c r="AE68" s="81"/>
      <c r="AF68" s="98"/>
      <c r="AG68" s="96">
        <v>2.6627E-3</v>
      </c>
      <c r="AH68" s="96" t="s">
        <v>86</v>
      </c>
      <c r="AI68" s="97" t="s">
        <v>821</v>
      </c>
      <c r="AJ68" s="81"/>
      <c r="AK68" s="81"/>
      <c r="AL68" s="81"/>
      <c r="AM68" s="81"/>
      <c r="AN68" s="81"/>
    </row>
    <row r="69" spans="1:44" ht="15.75" thickBot="1" x14ac:dyDescent="0.3">
      <c r="C69" s="81"/>
      <c r="D69" s="81"/>
      <c r="E69" s="81"/>
      <c r="F69" s="81"/>
      <c r="G69" s="81"/>
      <c r="H69" s="85"/>
      <c r="I69" s="85"/>
      <c r="J69" s="89"/>
      <c r="K69" s="81"/>
      <c r="L69" s="81"/>
      <c r="M69" s="81"/>
      <c r="N69" s="81"/>
      <c r="O69" s="81"/>
      <c r="P69" s="81"/>
      <c r="Q69" s="81"/>
      <c r="R69" s="85"/>
      <c r="S69" s="85"/>
      <c r="T69" s="89"/>
      <c r="U69" s="89"/>
      <c r="V69" s="81"/>
      <c r="W69" s="85"/>
      <c r="X69" s="85"/>
      <c r="Y69" s="89"/>
      <c r="Z69" s="81"/>
      <c r="AA69" s="81"/>
      <c r="AB69" s="85"/>
      <c r="AC69" s="85"/>
      <c r="AD69" s="89"/>
      <c r="AE69" s="81"/>
      <c r="AF69" s="109"/>
      <c r="AG69" s="106"/>
      <c r="AH69" s="106"/>
      <c r="AI69" s="107"/>
      <c r="AJ69" s="81"/>
      <c r="AK69" s="81"/>
      <c r="AL69" s="85"/>
      <c r="AM69" s="85"/>
      <c r="AN69" s="89"/>
    </row>
    <row r="70" spans="1:44" x14ac:dyDescent="0.25">
      <c r="A70" s="85"/>
      <c r="B70" s="85"/>
      <c r="C70" s="85"/>
      <c r="D70" s="85"/>
      <c r="E70" s="89"/>
      <c r="F70" s="89"/>
      <c r="G70" s="85"/>
      <c r="H70" s="85"/>
      <c r="I70" s="85"/>
      <c r="J70" s="89"/>
      <c r="K70" s="89"/>
      <c r="L70" s="89"/>
      <c r="M70" s="89"/>
      <c r="N70" s="89"/>
      <c r="O70" s="89"/>
      <c r="P70" s="89"/>
      <c r="Q70" s="85"/>
      <c r="R70" s="85"/>
      <c r="S70" s="85"/>
      <c r="T70" s="89"/>
      <c r="U70" s="89"/>
      <c r="V70" s="85"/>
      <c r="W70" s="85"/>
      <c r="X70" s="85"/>
      <c r="Y70" s="89"/>
      <c r="Z70" s="89"/>
      <c r="AA70" s="85"/>
      <c r="AB70" s="85"/>
      <c r="AC70" s="85"/>
      <c r="AD70" s="89"/>
      <c r="AE70" s="89"/>
      <c r="AF70" s="85"/>
      <c r="AG70" s="85"/>
      <c r="AH70" s="85"/>
      <c r="AI70" s="89"/>
      <c r="AJ70" s="89"/>
      <c r="AK70" s="85"/>
      <c r="AL70" s="85"/>
      <c r="AM70" s="85"/>
      <c r="AN70" s="89"/>
      <c r="AO70" s="85"/>
      <c r="AP70" s="85"/>
      <c r="AQ70" s="85"/>
      <c r="AR70" s="85"/>
    </row>
    <row r="71" spans="1:44" x14ac:dyDescent="0.25">
      <c r="A71" s="85"/>
      <c r="B71" s="85"/>
      <c r="C71" s="85"/>
      <c r="D71" s="85"/>
      <c r="E71" s="89"/>
      <c r="F71" s="89"/>
      <c r="G71" s="85"/>
      <c r="H71" s="85"/>
      <c r="I71" s="85"/>
      <c r="J71" s="89"/>
      <c r="K71" s="89"/>
      <c r="L71" s="89"/>
      <c r="M71" s="89"/>
      <c r="N71" s="89"/>
      <c r="O71" s="89"/>
      <c r="P71" s="89"/>
      <c r="Q71" s="85"/>
      <c r="R71" s="85"/>
      <c r="S71" s="85"/>
      <c r="T71" s="89"/>
      <c r="U71" s="89"/>
      <c r="V71" s="85"/>
      <c r="W71" s="89"/>
      <c r="X71" s="85"/>
      <c r="Y71" s="85"/>
      <c r="Z71" s="85"/>
      <c r="AA71" s="89"/>
      <c r="AB71" s="89"/>
      <c r="AC71" s="85"/>
      <c r="AD71" s="85"/>
      <c r="AE71" s="85"/>
      <c r="AF71" s="89"/>
      <c r="AG71" s="89"/>
      <c r="AH71" s="85"/>
      <c r="AI71" s="85"/>
      <c r="AJ71" s="85"/>
      <c r="AK71" s="89"/>
      <c r="AL71" s="85"/>
      <c r="AM71" s="85"/>
      <c r="AN71" s="85"/>
      <c r="AO71" s="85"/>
    </row>
    <row r="72" spans="1:44" x14ac:dyDescent="0.25">
      <c r="W72" s="80"/>
      <c r="Y72" s="75"/>
      <c r="Z72" s="75"/>
      <c r="AA72" s="80"/>
      <c r="AB72" s="80"/>
      <c r="AD72" s="75"/>
      <c r="AE72" s="75"/>
      <c r="AF72" s="80"/>
      <c r="AG72" s="80"/>
      <c r="AI72" s="75"/>
      <c r="AJ72" s="75"/>
      <c r="AK72" s="80"/>
      <c r="AN72" s="75"/>
    </row>
    <row r="73" spans="1:44" x14ac:dyDescent="0.25">
      <c r="W73" s="80"/>
      <c r="Y73" s="75"/>
      <c r="Z73" s="75"/>
      <c r="AA73" s="80"/>
      <c r="AB73" s="80"/>
      <c r="AD73" s="75"/>
      <c r="AE73" s="75"/>
      <c r="AF73" s="80"/>
      <c r="AG73" s="80"/>
      <c r="AI73" s="75"/>
      <c r="AJ73" s="75"/>
      <c r="AK73" s="80"/>
      <c r="AN73" s="75"/>
    </row>
  </sheetData>
  <mergeCells count="9">
    <mergeCell ref="AF2:AI5"/>
    <mergeCell ref="AK2:AN5"/>
    <mergeCell ref="AP3:AQ3"/>
    <mergeCell ref="B2:E5"/>
    <mergeCell ref="G2:J5"/>
    <mergeCell ref="L2:O5"/>
    <mergeCell ref="Q2:T5"/>
    <mergeCell ref="V2:Y5"/>
    <mergeCell ref="AA2:AD5"/>
  </mergeCells>
  <conditionalFormatting sqref="L20">
    <cfRule type="iconSet" priority="10">
      <iconSet iconSet="4RedToBlack">
        <cfvo type="percent" val="0"/>
        <cfvo type="percent" val="25"/>
        <cfvo type="percent" val="50"/>
        <cfvo type="percent" val="75"/>
      </iconSet>
    </cfRule>
  </conditionalFormatting>
  <conditionalFormatting sqref="L12">
    <cfRule type="iconSet" priority="9">
      <iconSet iconSet="4RedToBlack">
        <cfvo type="percent" val="0"/>
        <cfvo type="percent" val="25"/>
        <cfvo type="percent" val="50"/>
        <cfvo type="percent" val="75"/>
      </iconSet>
    </cfRule>
  </conditionalFormatting>
  <conditionalFormatting sqref="L13:L18">
    <cfRule type="colorScale" priority="11">
      <colorScale>
        <cfvo type="min"/>
        <cfvo type="percentile" val="50"/>
        <cfvo type="max"/>
        <color rgb="FF63BE7B"/>
        <color rgb="FFFFEB84"/>
        <color rgb="FFF8696B"/>
      </colorScale>
    </cfRule>
  </conditionalFormatting>
  <conditionalFormatting sqref="L61:O61">
    <cfRule type="iconSet" priority="12">
      <iconSet iconSet="4RedToBlack">
        <cfvo type="percent" val="0"/>
        <cfvo type="percent" val="25"/>
        <cfvo type="percent" val="50"/>
        <cfvo type="percent" val="75"/>
      </iconSet>
    </cfRule>
  </conditionalFormatting>
  <conditionalFormatting sqref="AQ10">
    <cfRule type="dataBar" priority="7">
      <dataBar>
        <cfvo type="min"/>
        <cfvo type="max"/>
        <color rgb="FFD6007B"/>
      </dataBar>
      <extLst>
        <ext xmlns:x14="http://schemas.microsoft.com/office/spreadsheetml/2009/9/main" uri="{B025F937-C7B1-47D3-B67F-A62EFF666E3E}">
          <x14:id>{B6B18B97-2ECD-40F9-B050-FB70BAC0C772}</x14:id>
        </ext>
      </extLst>
    </cfRule>
  </conditionalFormatting>
  <conditionalFormatting sqref="AQ10">
    <cfRule type="dataBar" priority="6">
      <dataBar>
        <cfvo type="min"/>
        <cfvo type="max"/>
        <color rgb="FFD6007B"/>
      </dataBar>
      <extLst>
        <ext xmlns:x14="http://schemas.microsoft.com/office/spreadsheetml/2009/9/main" uri="{B025F937-C7B1-47D3-B67F-A62EFF666E3E}">
          <x14:id>{123EF140-016D-4CC8-B8B7-F87837DF52FB}</x14:id>
        </ext>
      </extLst>
    </cfRule>
  </conditionalFormatting>
  <conditionalFormatting sqref="AQ10">
    <cfRule type="dataBar" priority="5">
      <dataBar>
        <cfvo type="min"/>
        <cfvo type="max"/>
        <color rgb="FFD6007B"/>
      </dataBar>
      <extLst>
        <ext xmlns:x14="http://schemas.microsoft.com/office/spreadsheetml/2009/9/main" uri="{B025F937-C7B1-47D3-B67F-A62EFF666E3E}">
          <x14:id>{15772A0F-957C-46C6-B284-AE7F364C98EF}</x14:id>
        </ext>
      </extLst>
    </cfRule>
  </conditionalFormatting>
  <conditionalFormatting sqref="AQ4:AQ12">
    <cfRule type="dataBar" priority="4">
      <dataBar>
        <cfvo type="min"/>
        <cfvo type="max"/>
        <color rgb="FFD6007B"/>
      </dataBar>
      <extLst>
        <ext xmlns:x14="http://schemas.microsoft.com/office/spreadsheetml/2009/9/main" uri="{B025F937-C7B1-47D3-B67F-A62EFF666E3E}">
          <x14:id>{804F9BD0-FE09-4891-911D-E9440701F3C1}</x14:id>
        </ext>
      </extLst>
    </cfRule>
  </conditionalFormatting>
  <conditionalFormatting sqref="AQ4:AQ11">
    <cfRule type="dataBar" priority="8">
      <dataBar>
        <cfvo type="min"/>
        <cfvo type="max"/>
        <color rgb="FFD6007B"/>
      </dataBar>
      <extLst>
        <ext xmlns:x14="http://schemas.microsoft.com/office/spreadsheetml/2009/9/main" uri="{B025F937-C7B1-47D3-B67F-A62EFF666E3E}">
          <x14:id>{2C5B81AA-CB0B-49A9-A84D-D67C19E4C2CC}</x14:id>
        </ext>
      </extLst>
    </cfRule>
  </conditionalFormatting>
  <conditionalFormatting sqref="AQ12">
    <cfRule type="dataBar" priority="3">
      <dataBar>
        <cfvo type="min"/>
        <cfvo type="max"/>
        <color rgb="FFD6007B"/>
      </dataBar>
      <extLst>
        <ext xmlns:x14="http://schemas.microsoft.com/office/spreadsheetml/2009/9/main" uri="{B025F937-C7B1-47D3-B67F-A62EFF666E3E}">
          <x14:id>{561DBF39-A9F1-4C6C-9AB2-AD4931AFA96F}</x14:id>
        </ext>
      </extLst>
    </cfRule>
  </conditionalFormatting>
  <conditionalFormatting sqref="AQ12">
    <cfRule type="dataBar" priority="2">
      <dataBar>
        <cfvo type="min"/>
        <cfvo type="max"/>
        <color rgb="FFD6007B"/>
      </dataBar>
      <extLst>
        <ext xmlns:x14="http://schemas.microsoft.com/office/spreadsheetml/2009/9/main" uri="{B025F937-C7B1-47D3-B67F-A62EFF666E3E}">
          <x14:id>{2AEBF94E-4EE8-4C27-A749-7FCB732EDDA4}</x14:id>
        </ext>
      </extLst>
    </cfRule>
  </conditionalFormatting>
  <conditionalFormatting sqref="AQ12">
    <cfRule type="dataBar" priority="1">
      <dataBar>
        <cfvo type="min"/>
        <cfvo type="max"/>
        <color rgb="FFD6007B"/>
      </dataBar>
      <extLst>
        <ext xmlns:x14="http://schemas.microsoft.com/office/spreadsheetml/2009/9/main" uri="{B025F937-C7B1-47D3-B67F-A62EFF666E3E}">
          <x14:id>{EFC2DC5C-6EA4-4B62-8B91-BC4DA9163F93}</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B6B18B97-2ECD-40F9-B050-FB70BAC0C772}">
            <x14:dataBar minLength="0" maxLength="100" border="1" negativeBarBorderColorSameAsPositive="0">
              <x14:cfvo type="autoMin"/>
              <x14:cfvo type="autoMax"/>
              <x14:borderColor rgb="FFD6007B"/>
              <x14:negativeFillColor rgb="FFFF0000"/>
              <x14:negativeBorderColor rgb="FFFF0000"/>
              <x14:axisColor rgb="FF000000"/>
            </x14:dataBar>
          </x14:cfRule>
          <xm:sqref>AQ10</xm:sqref>
        </x14:conditionalFormatting>
        <x14:conditionalFormatting xmlns:xm="http://schemas.microsoft.com/office/excel/2006/main">
          <x14:cfRule type="dataBar" id="{123EF140-016D-4CC8-B8B7-F87837DF52FB}">
            <x14:dataBar minLength="0" maxLength="100" border="1" negativeBarBorderColorSameAsPositive="0">
              <x14:cfvo type="autoMin"/>
              <x14:cfvo type="autoMax"/>
              <x14:borderColor rgb="FFD6007B"/>
              <x14:negativeFillColor rgb="FFFF0000"/>
              <x14:negativeBorderColor rgb="FFFF0000"/>
              <x14:axisColor rgb="FF000000"/>
            </x14:dataBar>
          </x14:cfRule>
          <xm:sqref>AQ10</xm:sqref>
        </x14:conditionalFormatting>
        <x14:conditionalFormatting xmlns:xm="http://schemas.microsoft.com/office/excel/2006/main">
          <x14:cfRule type="dataBar" id="{15772A0F-957C-46C6-B284-AE7F364C98EF}">
            <x14:dataBar minLength="0" maxLength="100" border="1" negativeBarBorderColorSameAsPositive="0">
              <x14:cfvo type="autoMin"/>
              <x14:cfvo type="autoMax"/>
              <x14:borderColor rgb="FFD6007B"/>
              <x14:negativeFillColor rgb="FFFF0000"/>
              <x14:negativeBorderColor rgb="FFFF0000"/>
              <x14:axisColor rgb="FF000000"/>
            </x14:dataBar>
          </x14:cfRule>
          <xm:sqref>AQ10</xm:sqref>
        </x14:conditionalFormatting>
        <x14:conditionalFormatting xmlns:xm="http://schemas.microsoft.com/office/excel/2006/main">
          <x14:cfRule type="dataBar" id="{804F9BD0-FE09-4891-911D-E9440701F3C1}">
            <x14:dataBar minLength="0" maxLength="100" border="1" negativeBarBorderColorSameAsPositive="0">
              <x14:cfvo type="autoMin"/>
              <x14:cfvo type="autoMax"/>
              <x14:borderColor rgb="FFD6007B"/>
              <x14:negativeFillColor rgb="FFFF0000"/>
              <x14:negativeBorderColor rgb="FFFF0000"/>
              <x14:axisColor rgb="FF000000"/>
            </x14:dataBar>
          </x14:cfRule>
          <xm:sqref>AQ4:AQ12</xm:sqref>
        </x14:conditionalFormatting>
        <x14:conditionalFormatting xmlns:xm="http://schemas.microsoft.com/office/excel/2006/main">
          <x14:cfRule type="dataBar" id="{2C5B81AA-CB0B-49A9-A84D-D67C19E4C2CC}">
            <x14:dataBar minLength="0" maxLength="100" border="1" negativeBarBorderColorSameAsPositive="0">
              <x14:cfvo type="autoMin"/>
              <x14:cfvo type="autoMax"/>
              <x14:borderColor rgb="FFD6007B"/>
              <x14:negativeFillColor rgb="FFFF0000"/>
              <x14:negativeBorderColor rgb="FFFF0000"/>
              <x14:axisColor rgb="FF000000"/>
            </x14:dataBar>
          </x14:cfRule>
          <xm:sqref>AQ4:AQ11</xm:sqref>
        </x14:conditionalFormatting>
        <x14:conditionalFormatting xmlns:xm="http://schemas.microsoft.com/office/excel/2006/main">
          <x14:cfRule type="dataBar" id="{561DBF39-A9F1-4C6C-9AB2-AD4931AFA96F}">
            <x14:dataBar minLength="0" maxLength="100" border="1" negativeBarBorderColorSameAsPositive="0">
              <x14:cfvo type="autoMin"/>
              <x14:cfvo type="autoMax"/>
              <x14:borderColor rgb="FFD6007B"/>
              <x14:negativeFillColor rgb="FFFF0000"/>
              <x14:negativeBorderColor rgb="FFFF0000"/>
              <x14:axisColor rgb="FF000000"/>
            </x14:dataBar>
          </x14:cfRule>
          <xm:sqref>AQ12</xm:sqref>
        </x14:conditionalFormatting>
        <x14:conditionalFormatting xmlns:xm="http://schemas.microsoft.com/office/excel/2006/main">
          <x14:cfRule type="dataBar" id="{2AEBF94E-4EE8-4C27-A749-7FCB732EDDA4}">
            <x14:dataBar minLength="0" maxLength="100" border="1" negativeBarBorderColorSameAsPositive="0">
              <x14:cfvo type="autoMin"/>
              <x14:cfvo type="autoMax"/>
              <x14:borderColor rgb="FFD6007B"/>
              <x14:negativeFillColor rgb="FFFF0000"/>
              <x14:negativeBorderColor rgb="FFFF0000"/>
              <x14:axisColor rgb="FF000000"/>
            </x14:dataBar>
          </x14:cfRule>
          <xm:sqref>AQ12</xm:sqref>
        </x14:conditionalFormatting>
        <x14:conditionalFormatting xmlns:xm="http://schemas.microsoft.com/office/excel/2006/main">
          <x14:cfRule type="dataBar" id="{EFC2DC5C-6EA4-4B62-8B91-BC4DA9163F93}">
            <x14:dataBar minLength="0" maxLength="100" border="1" negativeBarBorderColorSameAsPositive="0">
              <x14:cfvo type="autoMin"/>
              <x14:cfvo type="autoMax"/>
              <x14:borderColor rgb="FFD6007B"/>
              <x14:negativeFillColor rgb="FFFF0000"/>
              <x14:negativeBorderColor rgb="FFFF0000"/>
              <x14:axisColor rgb="FF000000"/>
            </x14:dataBar>
          </x14:cfRule>
          <xm:sqref>AQ12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1D935-38C8-4078-A5AA-E891FE615330}">
  <dimension ref="A1:X177"/>
  <sheetViews>
    <sheetView topLeftCell="A106" zoomScale="70" zoomScaleNormal="70" workbookViewId="0">
      <selection activeCell="D178" sqref="D178"/>
    </sheetView>
  </sheetViews>
  <sheetFormatPr defaultColWidth="9.140625" defaultRowHeight="15" x14ac:dyDescent="0.25"/>
  <cols>
    <col min="1" max="1" width="91.140625" style="132" bestFit="1" customWidth="1"/>
    <col min="2" max="2" width="5.42578125" style="131" bestFit="1" customWidth="1"/>
    <col min="3" max="3" width="6" style="131" bestFit="1" customWidth="1"/>
    <col min="4" max="4" width="24.140625" style="131" bestFit="1" customWidth="1"/>
    <col min="5" max="5" width="20.5703125" style="131" bestFit="1" customWidth="1"/>
    <col min="6" max="6" width="17.42578125" style="131" bestFit="1" customWidth="1"/>
    <col min="7" max="7" width="23.42578125" style="131" bestFit="1" customWidth="1"/>
    <col min="8" max="8" width="20" style="131" bestFit="1" customWidth="1"/>
    <col min="9" max="9" width="29.7109375" style="131" bestFit="1" customWidth="1"/>
    <col min="10" max="11" width="15.5703125" style="131" bestFit="1" customWidth="1"/>
    <col min="12" max="16384" width="9.140625" style="131"/>
  </cols>
  <sheetData>
    <row r="1" spans="1:10" x14ac:dyDescent="0.25">
      <c r="D1" s="131" t="s">
        <v>1025</v>
      </c>
      <c r="E1" s="131" t="s">
        <v>1026</v>
      </c>
      <c r="F1" s="131" t="s">
        <v>1027</v>
      </c>
      <c r="G1" s="131" t="s">
        <v>1028</v>
      </c>
      <c r="H1" s="131" t="s">
        <v>1029</v>
      </c>
      <c r="I1" s="131" t="s">
        <v>1030</v>
      </c>
      <c r="J1" s="131" t="s">
        <v>1032</v>
      </c>
    </row>
    <row r="2" spans="1:10" x14ac:dyDescent="0.25">
      <c r="D2" s="131" t="s">
        <v>92</v>
      </c>
      <c r="E2" s="131" t="s">
        <v>92</v>
      </c>
      <c r="F2" s="131" t="s">
        <v>92</v>
      </c>
      <c r="G2" s="131" t="s">
        <v>92</v>
      </c>
      <c r="H2" s="131" t="s">
        <v>92</v>
      </c>
      <c r="I2" s="131" t="s">
        <v>92</v>
      </c>
      <c r="J2" s="131" t="s">
        <v>1033</v>
      </c>
    </row>
    <row r="3" spans="1:10" x14ac:dyDescent="0.25">
      <c r="A3" s="132" t="s">
        <v>1031</v>
      </c>
      <c r="B3" s="131">
        <v>1</v>
      </c>
      <c r="C3" s="131" t="s">
        <v>60</v>
      </c>
      <c r="D3" s="77">
        <v>9.8594000000000008E-6</v>
      </c>
      <c r="E3">
        <v>0.46215000000000001</v>
      </c>
      <c r="F3">
        <v>3.0799999999999998E-3</v>
      </c>
      <c r="G3">
        <v>4.9800000000000001E-3</v>
      </c>
      <c r="H3">
        <v>2.5430000000000001E-2</v>
      </c>
      <c r="I3">
        <v>7.2999999999999996E-4</v>
      </c>
      <c r="J3">
        <v>4.0390000000000002E-2</v>
      </c>
    </row>
    <row r="4" spans="1:10" x14ac:dyDescent="0.25">
      <c r="A4" s="132" t="s">
        <v>1034</v>
      </c>
      <c r="B4" s="131">
        <v>2</v>
      </c>
      <c r="C4" s="131" t="s">
        <v>60</v>
      </c>
      <c r="D4">
        <v>4.9300000000000004E-3</v>
      </c>
      <c r="E4">
        <v>134.85489999999999</v>
      </c>
      <c r="F4">
        <v>7.4794400000000003</v>
      </c>
      <c r="G4">
        <v>18.092400000000001</v>
      </c>
      <c r="H4">
        <v>21.330639999999999</v>
      </c>
      <c r="I4">
        <v>2.3353700000000002</v>
      </c>
      <c r="J4">
        <v>12.64207</v>
      </c>
    </row>
    <row r="5" spans="1:10" x14ac:dyDescent="0.25">
      <c r="A5" s="132" t="s">
        <v>1035</v>
      </c>
      <c r="B5" s="131">
        <v>3</v>
      </c>
      <c r="C5" s="131" t="s">
        <v>60</v>
      </c>
      <c r="D5">
        <v>3.7490000000000002E-2</v>
      </c>
      <c r="E5">
        <v>1010.56791</v>
      </c>
      <c r="F5">
        <v>186.35584</v>
      </c>
      <c r="G5">
        <v>169.0489</v>
      </c>
      <c r="H5">
        <v>37.53689</v>
      </c>
      <c r="I5">
        <v>20.807649999999999</v>
      </c>
      <c r="J5">
        <v>85.322919999999996</v>
      </c>
    </row>
    <row r="6" spans="1:10" x14ac:dyDescent="0.25">
      <c r="A6" s="132" t="s">
        <v>1036</v>
      </c>
      <c r="B6" s="131">
        <v>3</v>
      </c>
      <c r="C6" s="131" t="s">
        <v>60</v>
      </c>
      <c r="D6">
        <v>2.3980000000000001E-2</v>
      </c>
      <c r="E6">
        <v>662.00473</v>
      </c>
      <c r="F6">
        <v>297.887</v>
      </c>
      <c r="G6">
        <v>67.627030000000005</v>
      </c>
      <c r="H6">
        <v>29.95881</v>
      </c>
      <c r="I6">
        <v>10.334770000000001</v>
      </c>
      <c r="J6">
        <v>55.060319999999997</v>
      </c>
    </row>
    <row r="7" spans="1:10" x14ac:dyDescent="0.25">
      <c r="A7" s="132" t="s">
        <v>1037</v>
      </c>
      <c r="B7" s="131">
        <v>4</v>
      </c>
      <c r="C7" s="131" t="s">
        <v>60</v>
      </c>
      <c r="D7">
        <v>3.56E-2</v>
      </c>
      <c r="E7">
        <v>992.54741999999999</v>
      </c>
      <c r="F7">
        <v>334.49344000000002</v>
      </c>
      <c r="G7">
        <v>117.10907</v>
      </c>
      <c r="H7">
        <v>38.484389999999998</v>
      </c>
      <c r="I7">
        <v>17.048999999999999</v>
      </c>
      <c r="J7">
        <v>83.590819999999994</v>
      </c>
    </row>
    <row r="8" spans="1:10" x14ac:dyDescent="0.25">
      <c r="A8" s="132" t="s">
        <v>1038</v>
      </c>
      <c r="B8" s="131">
        <v>5</v>
      </c>
      <c r="C8" s="131" t="s">
        <v>60</v>
      </c>
      <c r="D8">
        <v>6.8680000000000005E-2</v>
      </c>
      <c r="E8">
        <v>1719.8924999999999</v>
      </c>
      <c r="F8">
        <v>406.48921000000001</v>
      </c>
      <c r="G8">
        <v>195.93268</v>
      </c>
      <c r="H8">
        <v>59.012340000000002</v>
      </c>
      <c r="I8">
        <v>27.486170000000001</v>
      </c>
      <c r="J8">
        <v>133.06683000000001</v>
      </c>
    </row>
    <row r="9" spans="1:10" x14ac:dyDescent="0.25">
      <c r="A9" s="132" t="s">
        <v>1039</v>
      </c>
      <c r="B9" s="131">
        <v>6</v>
      </c>
      <c r="C9" s="131" t="s">
        <v>60</v>
      </c>
      <c r="D9">
        <v>8.3629999999999996E-2</v>
      </c>
      <c r="E9">
        <v>2182.2005399999998</v>
      </c>
      <c r="F9">
        <v>457.30840999999998</v>
      </c>
      <c r="G9">
        <v>252.02795</v>
      </c>
      <c r="H9">
        <v>68.682699999999997</v>
      </c>
      <c r="I9">
        <v>35.746569999999998</v>
      </c>
      <c r="J9">
        <v>175.65509</v>
      </c>
    </row>
    <row r="10" spans="1:10" s="134" customFormat="1" x14ac:dyDescent="0.25">
      <c r="A10" s="133" t="s">
        <v>1040</v>
      </c>
      <c r="B10" s="134">
        <v>7</v>
      </c>
      <c r="C10" s="134" t="s">
        <v>60</v>
      </c>
      <c r="D10" s="68">
        <v>9.3340000000000006E-2</v>
      </c>
      <c r="E10" s="68">
        <v>2637.82998</v>
      </c>
      <c r="F10" s="68">
        <v>455.28172000000001</v>
      </c>
      <c r="G10" s="68">
        <v>275.53471000000002</v>
      </c>
      <c r="H10" s="68">
        <v>86.405760000000001</v>
      </c>
      <c r="I10" s="68">
        <v>38.051609999999997</v>
      </c>
      <c r="J10" s="68">
        <v>212.76888</v>
      </c>
    </row>
    <row r="11" spans="1:10" x14ac:dyDescent="0.25">
      <c r="A11" s="132" t="s">
        <v>1041</v>
      </c>
      <c r="B11" s="131">
        <v>1</v>
      </c>
      <c r="C11" s="131" t="s">
        <v>148</v>
      </c>
      <c r="D11" s="77">
        <v>8.6252199999999997E-6</v>
      </c>
      <c r="E11">
        <v>0.35661999999999999</v>
      </c>
      <c r="F11">
        <v>3.9500000000000004E-3</v>
      </c>
      <c r="G11">
        <v>8.2799999999999992E-3</v>
      </c>
      <c r="H11">
        <v>2.562E-2</v>
      </c>
      <c r="I11">
        <v>1.16E-3</v>
      </c>
      <c r="J11">
        <v>3.4329999999999999E-2</v>
      </c>
    </row>
    <row r="12" spans="1:10" x14ac:dyDescent="0.25">
      <c r="A12" s="132" t="s">
        <v>1042</v>
      </c>
      <c r="B12" s="131">
        <v>2</v>
      </c>
      <c r="C12" s="131" t="s">
        <v>148</v>
      </c>
      <c r="D12">
        <v>4.6899999999999997E-3</v>
      </c>
      <c r="E12">
        <v>135.63289</v>
      </c>
      <c r="F12">
        <v>7.7088000000000001</v>
      </c>
      <c r="G12">
        <v>16.36347</v>
      </c>
      <c r="H12">
        <v>21.274840000000001</v>
      </c>
      <c r="I12">
        <v>2.1189300000000002</v>
      </c>
      <c r="J12">
        <v>12.69281</v>
      </c>
    </row>
    <row r="13" spans="1:10" x14ac:dyDescent="0.25">
      <c r="A13" s="132" t="s">
        <v>1043</v>
      </c>
      <c r="B13" s="131">
        <v>3</v>
      </c>
      <c r="C13" s="131" t="s">
        <v>148</v>
      </c>
      <c r="D13">
        <v>3.0890000000000001E-2</v>
      </c>
      <c r="E13">
        <v>1011.3168899999999</v>
      </c>
      <c r="F13">
        <v>194.3708</v>
      </c>
      <c r="G13">
        <v>138.47135</v>
      </c>
      <c r="H13">
        <v>34.874250000000004</v>
      </c>
      <c r="I13">
        <v>18.279119999999999</v>
      </c>
      <c r="J13">
        <v>84.950919999999996</v>
      </c>
    </row>
    <row r="14" spans="1:10" x14ac:dyDescent="0.25">
      <c r="A14" s="132" t="s">
        <v>1044</v>
      </c>
      <c r="B14" s="131">
        <v>3</v>
      </c>
      <c r="C14" s="131" t="s">
        <v>148</v>
      </c>
      <c r="D14">
        <v>2.0889999999999999E-2</v>
      </c>
      <c r="E14">
        <v>666.18489999999997</v>
      </c>
      <c r="F14">
        <v>288.35723999999999</v>
      </c>
      <c r="G14">
        <v>92.134910000000005</v>
      </c>
      <c r="H14">
        <v>31.589400000000001</v>
      </c>
      <c r="I14">
        <v>11.97738</v>
      </c>
      <c r="J14">
        <v>54.77787</v>
      </c>
    </row>
    <row r="15" spans="1:10" x14ac:dyDescent="0.25">
      <c r="A15" s="132" t="s">
        <v>1045</v>
      </c>
      <c r="B15" s="131">
        <v>4</v>
      </c>
      <c r="C15" s="131" t="s">
        <v>148</v>
      </c>
      <c r="D15">
        <v>3.0370000000000001E-2</v>
      </c>
      <c r="E15">
        <v>986.26679999999999</v>
      </c>
      <c r="F15">
        <v>327.22165999999999</v>
      </c>
      <c r="G15">
        <v>145.21906000000001</v>
      </c>
      <c r="H15">
        <v>39.681449999999998</v>
      </c>
      <c r="I15">
        <v>18.920100000000001</v>
      </c>
      <c r="J15">
        <v>82.063400000000001</v>
      </c>
    </row>
    <row r="16" spans="1:10" x14ac:dyDescent="0.25">
      <c r="A16" s="132" t="s">
        <v>1046</v>
      </c>
      <c r="B16" s="131">
        <v>5</v>
      </c>
      <c r="C16" s="131" t="s">
        <v>148</v>
      </c>
      <c r="D16">
        <v>6.2280000000000002E-2</v>
      </c>
      <c r="E16">
        <v>1709.1396199999999</v>
      </c>
      <c r="F16">
        <v>398.22001999999998</v>
      </c>
      <c r="G16">
        <v>231.88207</v>
      </c>
      <c r="H16">
        <v>60.40634</v>
      </c>
      <c r="I16">
        <v>29.901</v>
      </c>
      <c r="J16">
        <v>130.89811</v>
      </c>
    </row>
    <row r="17" spans="1:10" x14ac:dyDescent="0.25">
      <c r="A17" s="132" t="s">
        <v>1047</v>
      </c>
      <c r="B17" s="131">
        <v>6</v>
      </c>
      <c r="C17" s="131" t="s">
        <v>148</v>
      </c>
      <c r="D17">
        <v>7.5190000000000007E-2</v>
      </c>
      <c r="E17">
        <v>2157.1955600000001</v>
      </c>
      <c r="F17">
        <v>448.61590999999999</v>
      </c>
      <c r="G17">
        <v>304.94035000000002</v>
      </c>
      <c r="H17">
        <v>70.277389999999997</v>
      </c>
      <c r="I17">
        <v>39.375309999999999</v>
      </c>
      <c r="J17">
        <v>171.72729000000001</v>
      </c>
    </row>
    <row r="18" spans="1:10" s="134" customFormat="1" x14ac:dyDescent="0.25">
      <c r="A18" s="133" t="s">
        <v>1048</v>
      </c>
      <c r="B18" s="134">
        <v>7</v>
      </c>
      <c r="C18" s="134" t="s">
        <v>148</v>
      </c>
      <c r="D18" s="68">
        <v>8.5180000000000006E-2</v>
      </c>
      <c r="E18" s="68">
        <v>2612.4149900000002</v>
      </c>
      <c r="F18" s="68">
        <v>447.15278999999998</v>
      </c>
      <c r="G18" s="68">
        <v>327.197</v>
      </c>
      <c r="H18" s="68">
        <v>87.844399999999993</v>
      </c>
      <c r="I18" s="68">
        <v>41.601730000000003</v>
      </c>
      <c r="J18" s="68">
        <v>208.85602</v>
      </c>
    </row>
    <row r="19" spans="1:10" x14ac:dyDescent="0.25">
      <c r="A19" s="132" t="s">
        <v>1049</v>
      </c>
      <c r="B19" s="131">
        <v>1</v>
      </c>
      <c r="C19" s="131" t="s">
        <v>121</v>
      </c>
      <c r="D19" s="77">
        <v>8.6252199999999997E-6</v>
      </c>
      <c r="E19">
        <v>0.35661999999999999</v>
      </c>
      <c r="F19">
        <v>3.9500000000000004E-3</v>
      </c>
      <c r="G19">
        <v>8.2799999999999992E-3</v>
      </c>
      <c r="H19">
        <v>2.562E-2</v>
      </c>
      <c r="I19">
        <v>1.16E-3</v>
      </c>
      <c r="J19">
        <v>3.4329999999999999E-2</v>
      </c>
    </row>
    <row r="20" spans="1:10" x14ac:dyDescent="0.25">
      <c r="A20" s="132" t="s">
        <v>1050</v>
      </c>
      <c r="B20" s="131">
        <v>2</v>
      </c>
      <c r="C20" s="131" t="s">
        <v>121</v>
      </c>
      <c r="D20">
        <v>4.6800000000000001E-3</v>
      </c>
      <c r="E20">
        <v>131.11555000000001</v>
      </c>
      <c r="F20">
        <v>8.9048400000000001</v>
      </c>
      <c r="G20">
        <v>16.358720000000002</v>
      </c>
      <c r="H20">
        <v>21.228639999999999</v>
      </c>
      <c r="I20">
        <v>2.1246299999999998</v>
      </c>
      <c r="J20">
        <v>12.3118</v>
      </c>
    </row>
    <row r="21" spans="1:10" x14ac:dyDescent="0.25">
      <c r="A21" s="132" t="s">
        <v>1051</v>
      </c>
      <c r="B21" s="131">
        <v>3</v>
      </c>
      <c r="C21" s="131" t="s">
        <v>121</v>
      </c>
      <c r="D21">
        <v>3.1009999999999999E-2</v>
      </c>
      <c r="E21">
        <v>954.49866999999995</v>
      </c>
      <c r="F21">
        <v>206.65386000000001</v>
      </c>
      <c r="G21">
        <v>140.78207</v>
      </c>
      <c r="H21">
        <v>35.47287</v>
      </c>
      <c r="I21">
        <v>18.420940000000002</v>
      </c>
      <c r="J21">
        <v>80.250140000000002</v>
      </c>
    </row>
    <row r="22" spans="1:10" x14ac:dyDescent="0.25">
      <c r="A22" s="132" t="s">
        <v>1052</v>
      </c>
      <c r="B22" s="131">
        <v>3</v>
      </c>
      <c r="C22" s="131" t="s">
        <v>121</v>
      </c>
      <c r="D22">
        <v>2.087E-2</v>
      </c>
      <c r="E22">
        <v>658.14380000000006</v>
      </c>
      <c r="F22">
        <v>290.48128000000003</v>
      </c>
      <c r="G22">
        <v>92.126450000000006</v>
      </c>
      <c r="H22">
        <v>31.507210000000001</v>
      </c>
      <c r="I22">
        <v>11.987500000000001</v>
      </c>
      <c r="J22">
        <v>54.1021</v>
      </c>
    </row>
    <row r="23" spans="1:10" x14ac:dyDescent="0.25">
      <c r="A23" s="132" t="s">
        <v>1053</v>
      </c>
      <c r="B23" s="131">
        <v>4</v>
      </c>
      <c r="C23" s="131" t="s">
        <v>121</v>
      </c>
      <c r="D23">
        <v>3.0360000000000002E-2</v>
      </c>
      <c r="E23">
        <v>967.71020999999996</v>
      </c>
      <c r="F23">
        <v>331.67187999999999</v>
      </c>
      <c r="G23">
        <v>145.59290999999999</v>
      </c>
      <c r="H23">
        <v>39.687480000000001</v>
      </c>
      <c r="I23">
        <v>18.95513</v>
      </c>
      <c r="J23">
        <v>80.515829999999994</v>
      </c>
    </row>
    <row r="24" spans="1:10" x14ac:dyDescent="0.25">
      <c r="A24" s="132" t="s">
        <v>1054</v>
      </c>
      <c r="B24" s="131">
        <v>5</v>
      </c>
      <c r="C24" s="131" t="s">
        <v>121</v>
      </c>
      <c r="D24">
        <v>6.2269999999999999E-2</v>
      </c>
      <c r="E24">
        <v>1687.4506899999999</v>
      </c>
      <c r="F24">
        <v>403.43468000000001</v>
      </c>
      <c r="G24">
        <v>232.30777</v>
      </c>
      <c r="H24">
        <v>60.407780000000002</v>
      </c>
      <c r="I24">
        <v>29.941600000000001</v>
      </c>
      <c r="J24">
        <v>129.08881</v>
      </c>
    </row>
    <row r="25" spans="1:10" x14ac:dyDescent="0.25">
      <c r="A25" s="132" t="s">
        <v>1055</v>
      </c>
      <c r="B25" s="131">
        <v>6</v>
      </c>
      <c r="C25" s="131" t="s">
        <v>121</v>
      </c>
      <c r="D25">
        <v>7.5160000000000005E-2</v>
      </c>
      <c r="E25">
        <v>2132.1990599999999</v>
      </c>
      <c r="F25">
        <v>454.67464000000001</v>
      </c>
      <c r="G25">
        <v>305.38949000000002</v>
      </c>
      <c r="H25">
        <v>70.258409999999998</v>
      </c>
      <c r="I25">
        <v>39.42089</v>
      </c>
      <c r="J25">
        <v>169.64022</v>
      </c>
    </row>
    <row r="26" spans="1:10" s="134" customFormat="1" x14ac:dyDescent="0.25">
      <c r="A26" s="133" t="s">
        <v>1056</v>
      </c>
      <c r="B26" s="134">
        <v>7</v>
      </c>
      <c r="C26" s="134" t="s">
        <v>121</v>
      </c>
      <c r="D26" s="68">
        <v>8.5150000000000003E-2</v>
      </c>
      <c r="E26" s="68">
        <v>2588.7955000000002</v>
      </c>
      <c r="F26" s="68">
        <v>452.88474000000002</v>
      </c>
      <c r="G26" s="68">
        <v>327.61545000000001</v>
      </c>
      <c r="H26" s="68">
        <v>87.823499999999996</v>
      </c>
      <c r="I26" s="68">
        <v>41.644620000000003</v>
      </c>
      <c r="J26" s="68">
        <v>206.88365999999999</v>
      </c>
    </row>
    <row r="27" spans="1:10" x14ac:dyDescent="0.25">
      <c r="A27" s="132" t="s">
        <v>1057</v>
      </c>
      <c r="B27" s="131">
        <v>1</v>
      </c>
      <c r="C27" s="131" t="s">
        <v>152</v>
      </c>
      <c r="D27" s="77">
        <v>8.6252199999999997E-6</v>
      </c>
      <c r="E27">
        <v>0.35661999999999999</v>
      </c>
      <c r="F27">
        <v>3.9500000000000004E-3</v>
      </c>
      <c r="G27">
        <v>8.2799999999999992E-3</v>
      </c>
      <c r="H27">
        <v>2.562E-2</v>
      </c>
      <c r="I27">
        <v>1.16E-3</v>
      </c>
      <c r="J27">
        <v>3.4329999999999999E-2</v>
      </c>
    </row>
    <row r="28" spans="1:10" x14ac:dyDescent="0.25">
      <c r="A28" s="132" t="s">
        <v>1058</v>
      </c>
      <c r="B28" s="131">
        <v>2</v>
      </c>
      <c r="C28" s="131" t="s">
        <v>152</v>
      </c>
      <c r="D28">
        <v>4.6800000000000001E-3</v>
      </c>
      <c r="E28">
        <v>135.37384</v>
      </c>
      <c r="F28">
        <v>7.3112399999999997</v>
      </c>
      <c r="G28">
        <v>16.37256</v>
      </c>
      <c r="H28">
        <v>21.211849999999998</v>
      </c>
      <c r="I28">
        <v>2.1564299999999998</v>
      </c>
      <c r="J28">
        <v>12.58494</v>
      </c>
    </row>
    <row r="29" spans="1:10" x14ac:dyDescent="0.25">
      <c r="A29" s="132" t="s">
        <v>1059</v>
      </c>
      <c r="B29" s="131">
        <v>3</v>
      </c>
      <c r="C29" s="131" t="s">
        <v>152</v>
      </c>
      <c r="D29">
        <v>3.1140000000000001E-2</v>
      </c>
      <c r="E29">
        <v>1030.35376</v>
      </c>
      <c r="F29">
        <v>178.47954999999999</v>
      </c>
      <c r="G29">
        <v>141.02816000000001</v>
      </c>
      <c r="H29">
        <v>35.176870000000001</v>
      </c>
      <c r="I29">
        <v>18.985669999999999</v>
      </c>
      <c r="J29">
        <v>85.058570000000003</v>
      </c>
    </row>
    <row r="30" spans="1:10" x14ac:dyDescent="0.25">
      <c r="A30" s="132" t="s">
        <v>1060</v>
      </c>
      <c r="B30" s="131">
        <v>3</v>
      </c>
      <c r="C30" s="131" t="s">
        <v>152</v>
      </c>
      <c r="D30">
        <v>2.0879999999999999E-2</v>
      </c>
      <c r="E30">
        <v>665.73024999999996</v>
      </c>
      <c r="F30">
        <v>287.65046999999998</v>
      </c>
      <c r="G30">
        <v>92.151079999999993</v>
      </c>
      <c r="H30">
        <v>31.477409999999999</v>
      </c>
      <c r="I30">
        <v>12.044079999999999</v>
      </c>
      <c r="J30">
        <v>54.586489999999998</v>
      </c>
    </row>
    <row r="31" spans="1:10" x14ac:dyDescent="0.25">
      <c r="A31" s="132" t="s">
        <v>1063</v>
      </c>
      <c r="B31" s="131">
        <v>4</v>
      </c>
      <c r="C31" s="131" t="s">
        <v>152</v>
      </c>
      <c r="D31">
        <v>3.04E-2</v>
      </c>
      <c r="E31">
        <v>988.90872999999999</v>
      </c>
      <c r="F31">
        <v>323.78214000000003</v>
      </c>
      <c r="G31">
        <v>145.66171</v>
      </c>
      <c r="H31">
        <v>39.604529999999997</v>
      </c>
      <c r="I31">
        <v>19.11308</v>
      </c>
      <c r="J31">
        <v>81.863919999999993</v>
      </c>
    </row>
    <row r="32" spans="1:10" x14ac:dyDescent="0.25">
      <c r="A32" s="132" t="s">
        <v>1061</v>
      </c>
      <c r="B32" s="131">
        <v>5</v>
      </c>
      <c r="C32" s="131" t="s">
        <v>152</v>
      </c>
      <c r="D32">
        <v>6.2309999999999997E-2</v>
      </c>
      <c r="E32">
        <v>1712.1215</v>
      </c>
      <c r="F32">
        <v>394.25157999999999</v>
      </c>
      <c r="G32">
        <v>232.38783000000001</v>
      </c>
      <c r="H32">
        <v>60.311219999999999</v>
      </c>
      <c r="I32">
        <v>30.125430000000001</v>
      </c>
      <c r="J32">
        <v>130.65799000000001</v>
      </c>
    </row>
    <row r="33" spans="1:10" x14ac:dyDescent="0.25">
      <c r="A33" s="132" t="s">
        <v>1062</v>
      </c>
      <c r="B33" s="131">
        <v>6</v>
      </c>
      <c r="C33" s="131" t="s">
        <v>152</v>
      </c>
      <c r="D33">
        <v>7.5209999999999999E-2</v>
      </c>
      <c r="E33">
        <v>2160.2413099999999</v>
      </c>
      <c r="F33">
        <v>444.23279000000002</v>
      </c>
      <c r="G33">
        <v>305.48050000000001</v>
      </c>
      <c r="H33">
        <v>70.148600000000002</v>
      </c>
      <c r="I33">
        <v>39.629869999999997</v>
      </c>
      <c r="J33">
        <v>171.42484999999999</v>
      </c>
    </row>
    <row r="34" spans="1:10" s="134" customFormat="1" x14ac:dyDescent="0.25">
      <c r="A34" s="133" t="s">
        <v>1064</v>
      </c>
      <c r="B34" s="134">
        <v>7</v>
      </c>
      <c r="C34" s="134" t="s">
        <v>152</v>
      </c>
      <c r="D34" s="68">
        <v>8.5199999999999998E-2</v>
      </c>
      <c r="E34" s="68">
        <v>2615.23695</v>
      </c>
      <c r="F34" s="68">
        <v>443.03841999999997</v>
      </c>
      <c r="G34" s="68">
        <v>327.70125999999999</v>
      </c>
      <c r="H34" s="68">
        <v>87.719949999999997</v>
      </c>
      <c r="I34" s="68">
        <v>41.841670000000001</v>
      </c>
      <c r="J34" s="68">
        <v>208.56656000000001</v>
      </c>
    </row>
    <row r="35" spans="1:10" x14ac:dyDescent="0.25">
      <c r="A35" s="132" t="s">
        <v>1065</v>
      </c>
      <c r="B35" s="131">
        <v>1</v>
      </c>
      <c r="C35" s="131" t="s">
        <v>155</v>
      </c>
      <c r="D35" s="77">
        <v>8.6252199999999997E-6</v>
      </c>
      <c r="E35">
        <v>0.35661999999999999</v>
      </c>
      <c r="F35">
        <v>3.9500000000000004E-3</v>
      </c>
      <c r="G35">
        <v>8.2799999999999992E-3</v>
      </c>
      <c r="H35">
        <v>2.562E-2</v>
      </c>
      <c r="I35">
        <v>1.16E-3</v>
      </c>
      <c r="J35">
        <v>3.4329999999999999E-2</v>
      </c>
    </row>
    <row r="36" spans="1:10" x14ac:dyDescent="0.25">
      <c r="A36" s="132" t="s">
        <v>1066</v>
      </c>
      <c r="B36" s="131">
        <v>2</v>
      </c>
      <c r="C36" s="131" t="s">
        <v>155</v>
      </c>
      <c r="D36">
        <v>4.6899999999999997E-3</v>
      </c>
      <c r="E36">
        <v>133.89715000000001</v>
      </c>
      <c r="F36">
        <v>7.0195400000000001</v>
      </c>
      <c r="G36">
        <v>20.129149999999999</v>
      </c>
      <c r="H36">
        <v>21.36008</v>
      </c>
      <c r="I36">
        <v>2.13673</v>
      </c>
      <c r="J36">
        <v>12.558809999999999</v>
      </c>
    </row>
    <row r="37" spans="1:10" x14ac:dyDescent="0.25">
      <c r="A37" s="132" t="s">
        <v>1067</v>
      </c>
      <c r="B37" s="131">
        <v>3</v>
      </c>
      <c r="C37" s="131" t="s">
        <v>155</v>
      </c>
      <c r="D37">
        <v>3.1350000000000003E-2</v>
      </c>
      <c r="E37">
        <v>1006.23583</v>
      </c>
      <c r="F37">
        <v>173.61662999999999</v>
      </c>
      <c r="G37">
        <v>203.91856999999999</v>
      </c>
      <c r="H37">
        <v>37.659700000000001</v>
      </c>
      <c r="I37">
        <v>18.658460000000002</v>
      </c>
      <c r="J37">
        <v>84.788730000000001</v>
      </c>
    </row>
    <row r="38" spans="1:10" x14ac:dyDescent="0.25">
      <c r="A38" s="132" t="s">
        <v>1068</v>
      </c>
      <c r="B38" s="131">
        <v>3</v>
      </c>
      <c r="C38" s="131" t="s">
        <v>155</v>
      </c>
      <c r="D38">
        <v>2.0899999999999998E-2</v>
      </c>
      <c r="E38">
        <v>663.12328000000002</v>
      </c>
      <c r="F38">
        <v>287.13166000000001</v>
      </c>
      <c r="G38">
        <v>98.842759999999998</v>
      </c>
      <c r="H38">
        <v>31.741510000000002</v>
      </c>
      <c r="I38">
        <v>12.00909</v>
      </c>
      <c r="J38">
        <v>54.546469999999999</v>
      </c>
    </row>
    <row r="39" spans="1:10" x14ac:dyDescent="0.25">
      <c r="A39" s="132" t="s">
        <v>1069</v>
      </c>
      <c r="B39" s="131">
        <v>4</v>
      </c>
      <c r="C39" s="131" t="s">
        <v>155</v>
      </c>
      <c r="D39">
        <v>3.0460000000000001E-2</v>
      </c>
      <c r="E39">
        <v>981.94368999999995</v>
      </c>
      <c r="F39">
        <v>322.38616999999999</v>
      </c>
      <c r="G39">
        <v>163.69337999999999</v>
      </c>
      <c r="H39">
        <v>40.316290000000002</v>
      </c>
      <c r="I39">
        <v>19.01905</v>
      </c>
      <c r="J39">
        <v>81.772660000000002</v>
      </c>
    </row>
    <row r="40" spans="1:10" x14ac:dyDescent="0.25">
      <c r="A40" s="132" t="s">
        <v>1070</v>
      </c>
      <c r="B40" s="131">
        <v>5</v>
      </c>
      <c r="C40" s="131" t="s">
        <v>155</v>
      </c>
      <c r="D40">
        <v>6.2379999999999998E-2</v>
      </c>
      <c r="E40">
        <v>1704.00649</v>
      </c>
      <c r="F40">
        <v>392.62562000000003</v>
      </c>
      <c r="G40">
        <v>253.38887</v>
      </c>
      <c r="H40">
        <v>61.140189999999997</v>
      </c>
      <c r="I40">
        <v>30.015910000000002</v>
      </c>
      <c r="J40">
        <v>130.55086</v>
      </c>
    </row>
    <row r="41" spans="1:10" x14ac:dyDescent="0.25">
      <c r="A41" s="132" t="s">
        <v>1071</v>
      </c>
      <c r="B41" s="131">
        <v>6</v>
      </c>
      <c r="C41" s="131" t="s">
        <v>155</v>
      </c>
      <c r="D41">
        <v>7.5289999999999996E-2</v>
      </c>
      <c r="E41">
        <v>2150.9835699999999</v>
      </c>
      <c r="F41">
        <v>442.37973</v>
      </c>
      <c r="G41">
        <v>329.40998000000002</v>
      </c>
      <c r="H41">
        <v>71.093140000000005</v>
      </c>
      <c r="I41">
        <v>39.505020000000002</v>
      </c>
      <c r="J41">
        <v>171.29969</v>
      </c>
    </row>
    <row r="42" spans="1:10" s="134" customFormat="1" x14ac:dyDescent="0.25">
      <c r="A42" s="133" t="s">
        <v>1072</v>
      </c>
      <c r="B42" s="134">
        <v>7</v>
      </c>
      <c r="C42" s="134" t="s">
        <v>155</v>
      </c>
      <c r="D42" s="68">
        <v>8.5269999999999999E-2</v>
      </c>
      <c r="E42" s="68">
        <v>2606.50279</v>
      </c>
      <c r="F42" s="68">
        <v>441.29043000000001</v>
      </c>
      <c r="G42" s="68">
        <v>350.27323000000001</v>
      </c>
      <c r="H42" s="68">
        <v>88.610910000000004</v>
      </c>
      <c r="I42" s="68">
        <v>41.7239</v>
      </c>
      <c r="J42" s="68">
        <v>208.44804999999999</v>
      </c>
    </row>
    <row r="43" spans="1:10" x14ac:dyDescent="0.25">
      <c r="A43" s="132" t="s">
        <v>1073</v>
      </c>
      <c r="B43" s="131">
        <v>1</v>
      </c>
      <c r="C43" s="131" t="s">
        <v>157</v>
      </c>
      <c r="D43" s="77">
        <v>8.6252199999999997E-6</v>
      </c>
      <c r="E43">
        <v>0.35661999999999999</v>
      </c>
      <c r="F43">
        <v>3.9500000000000004E-3</v>
      </c>
      <c r="G43">
        <v>8.2799999999999992E-3</v>
      </c>
      <c r="H43">
        <v>2.562E-2</v>
      </c>
      <c r="I43">
        <v>1.16E-3</v>
      </c>
      <c r="J43">
        <v>3.4329999999999999E-2</v>
      </c>
    </row>
    <row r="44" spans="1:10" x14ac:dyDescent="0.25">
      <c r="A44" s="132" t="s">
        <v>1074</v>
      </c>
      <c r="B44" s="131">
        <v>2</v>
      </c>
      <c r="C44" s="131" t="s">
        <v>157</v>
      </c>
      <c r="D44">
        <v>4.6699999999999997E-3</v>
      </c>
      <c r="E44">
        <v>134.61475999999999</v>
      </c>
      <c r="F44">
        <v>6.9908099999999997</v>
      </c>
      <c r="G44">
        <v>16.35671</v>
      </c>
      <c r="H44">
        <v>21.219860000000001</v>
      </c>
      <c r="I44">
        <v>2.1171799999999998</v>
      </c>
      <c r="J44">
        <v>12.32485</v>
      </c>
    </row>
    <row r="45" spans="1:10" x14ac:dyDescent="0.25">
      <c r="A45" s="132" t="s">
        <v>1075</v>
      </c>
      <c r="B45" s="131">
        <v>3</v>
      </c>
      <c r="C45" s="131" t="s">
        <v>157</v>
      </c>
      <c r="D45">
        <v>3.0939999999999999E-2</v>
      </c>
      <c r="E45">
        <v>1022.04017</v>
      </c>
      <c r="F45">
        <v>172.79725999999999</v>
      </c>
      <c r="G45">
        <v>140.75313</v>
      </c>
      <c r="H45">
        <v>35.334989999999998</v>
      </c>
      <c r="I45">
        <v>18.29007</v>
      </c>
      <c r="J45">
        <v>80.773179999999996</v>
      </c>
    </row>
    <row r="46" spans="1:10" x14ac:dyDescent="0.25">
      <c r="A46" s="132" t="s">
        <v>1076</v>
      </c>
      <c r="B46" s="131">
        <v>3</v>
      </c>
      <c r="C46" s="131" t="s">
        <v>157</v>
      </c>
      <c r="D46">
        <v>2.086E-2</v>
      </c>
      <c r="E46">
        <v>664.58051</v>
      </c>
      <c r="F46">
        <v>287.0806</v>
      </c>
      <c r="G46">
        <v>92.123130000000003</v>
      </c>
      <c r="H46">
        <v>31.492290000000001</v>
      </c>
      <c r="I46">
        <v>11.974299999999999</v>
      </c>
      <c r="J46">
        <v>54.136659999999999</v>
      </c>
    </row>
    <row r="47" spans="1:10" x14ac:dyDescent="0.25">
      <c r="A47" s="132" t="s">
        <v>1077</v>
      </c>
      <c r="B47" s="131">
        <v>4</v>
      </c>
      <c r="C47" s="131" t="s">
        <v>157</v>
      </c>
      <c r="D47">
        <v>3.0339999999999999E-2</v>
      </c>
      <c r="E47">
        <v>986.19159000000002</v>
      </c>
      <c r="F47">
        <v>322.19222000000002</v>
      </c>
      <c r="G47">
        <v>145.58430000000001</v>
      </c>
      <c r="H47">
        <v>39.647550000000003</v>
      </c>
      <c r="I47">
        <v>18.918420000000001</v>
      </c>
      <c r="J47">
        <v>80.640029999999996</v>
      </c>
    </row>
    <row r="48" spans="1:10" x14ac:dyDescent="0.25">
      <c r="A48" s="132" t="s">
        <v>1078</v>
      </c>
      <c r="B48" s="131">
        <v>5</v>
      </c>
      <c r="C48" s="131" t="s">
        <v>157</v>
      </c>
      <c r="D48">
        <v>6.2239999999999997E-2</v>
      </c>
      <c r="E48">
        <v>1708.93424</v>
      </c>
      <c r="F48">
        <v>392.40111000000002</v>
      </c>
      <c r="G48">
        <v>232.29772</v>
      </c>
      <c r="H48">
        <v>60.361220000000003</v>
      </c>
      <c r="I48">
        <v>29.898869999999999</v>
      </c>
      <c r="J48">
        <v>129.23195999999999</v>
      </c>
    </row>
    <row r="49" spans="1:10" x14ac:dyDescent="0.25">
      <c r="A49" s="132" t="s">
        <v>1079</v>
      </c>
      <c r="B49" s="131">
        <v>6</v>
      </c>
      <c r="C49" s="131" t="s">
        <v>157</v>
      </c>
      <c r="D49">
        <v>7.5139999999999998E-2</v>
      </c>
      <c r="E49">
        <v>2156.5256899999999</v>
      </c>
      <c r="F49">
        <v>442.12898999999999</v>
      </c>
      <c r="G49">
        <v>305.37794000000002</v>
      </c>
      <c r="H49">
        <v>70.205160000000006</v>
      </c>
      <c r="I49">
        <v>39.372280000000003</v>
      </c>
      <c r="J49">
        <v>169.79775000000001</v>
      </c>
    </row>
    <row r="50" spans="1:10" s="134" customFormat="1" x14ac:dyDescent="0.25">
      <c r="A50" s="133" t="s">
        <v>1080</v>
      </c>
      <c r="B50" s="134">
        <v>7</v>
      </c>
      <c r="C50" s="134" t="s">
        <v>157</v>
      </c>
      <c r="D50" s="68">
        <v>8.5129999999999997E-2</v>
      </c>
      <c r="E50" s="68">
        <v>2611.7199599999999</v>
      </c>
      <c r="F50" s="68">
        <v>441.05464999999998</v>
      </c>
      <c r="G50" s="68">
        <v>327.60453999999999</v>
      </c>
      <c r="H50" s="68">
        <v>87.773240000000001</v>
      </c>
      <c r="I50" s="68">
        <v>41.598779999999998</v>
      </c>
      <c r="J50" s="68">
        <v>207.03145000000001</v>
      </c>
    </row>
    <row r="51" spans="1:10" x14ac:dyDescent="0.25">
      <c r="A51" s="132" t="s">
        <v>1081</v>
      </c>
      <c r="B51" s="131">
        <v>1</v>
      </c>
      <c r="C51" s="131" t="s">
        <v>1099</v>
      </c>
      <c r="D51" s="77">
        <v>8.6252199999999997E-6</v>
      </c>
      <c r="E51">
        <v>0.35661999999999999</v>
      </c>
      <c r="F51">
        <v>3.9500000000000004E-3</v>
      </c>
      <c r="G51">
        <v>8.2799999999999992E-3</v>
      </c>
      <c r="H51">
        <v>2.562E-2</v>
      </c>
      <c r="I51">
        <v>1.16E-3</v>
      </c>
      <c r="J51">
        <v>3.4329999999999999E-2</v>
      </c>
    </row>
    <row r="52" spans="1:10" x14ac:dyDescent="0.25">
      <c r="A52" s="132" t="s">
        <v>1082</v>
      </c>
      <c r="B52" s="131">
        <v>2</v>
      </c>
      <c r="C52" s="131" t="s">
        <v>1099</v>
      </c>
      <c r="D52">
        <v>4.6800000000000001E-3</v>
      </c>
      <c r="E52">
        <v>132.01575</v>
      </c>
      <c r="F52">
        <v>8.5462199999999999</v>
      </c>
      <c r="G52">
        <v>17.148700000000002</v>
      </c>
      <c r="H52">
        <v>21.28256</v>
      </c>
      <c r="I52">
        <v>2.17014</v>
      </c>
      <c r="J52">
        <v>12.55949</v>
      </c>
    </row>
    <row r="53" spans="1:10" x14ac:dyDescent="0.25">
      <c r="A53" s="132" t="s">
        <v>1083</v>
      </c>
      <c r="B53" s="131">
        <v>3</v>
      </c>
      <c r="C53" s="131" t="s">
        <v>1099</v>
      </c>
      <c r="D53">
        <v>3.116E-2</v>
      </c>
      <c r="E53">
        <v>970.74612999999999</v>
      </c>
      <c r="F53">
        <v>200.38881000000001</v>
      </c>
      <c r="G53">
        <v>154.79796999999999</v>
      </c>
      <c r="H53">
        <v>36.4313</v>
      </c>
      <c r="I53">
        <v>19.228840000000002</v>
      </c>
      <c r="J53">
        <v>84.667469999999994</v>
      </c>
    </row>
    <row r="54" spans="1:10" x14ac:dyDescent="0.25">
      <c r="A54" s="132" t="s">
        <v>1084</v>
      </c>
      <c r="B54" s="131">
        <v>3</v>
      </c>
      <c r="C54" s="131" t="s">
        <v>1099</v>
      </c>
      <c r="D54">
        <v>2.0879999999999999E-2</v>
      </c>
      <c r="E54">
        <v>659.75581</v>
      </c>
      <c r="F54">
        <v>289.84717999999998</v>
      </c>
      <c r="G54">
        <v>93.531660000000002</v>
      </c>
      <c r="H54">
        <v>31.603190000000001</v>
      </c>
      <c r="I54">
        <v>12.06847</v>
      </c>
      <c r="J54">
        <v>54.543579999999999</v>
      </c>
    </row>
    <row r="55" spans="1:10" x14ac:dyDescent="0.25">
      <c r="A55" s="132" t="s">
        <v>1085</v>
      </c>
      <c r="B55" s="131">
        <v>4</v>
      </c>
      <c r="C55" s="131" t="s">
        <v>1099</v>
      </c>
      <c r="D55">
        <v>3.04E-2</v>
      </c>
      <c r="E55">
        <v>972.23473000000001</v>
      </c>
      <c r="F55">
        <v>329.91174000000001</v>
      </c>
      <c r="G55">
        <v>149.51407</v>
      </c>
      <c r="H55">
        <v>39.955480000000001</v>
      </c>
      <c r="I55">
        <v>19.18112</v>
      </c>
      <c r="J55">
        <v>81.74991</v>
      </c>
    </row>
    <row r="56" spans="1:10" x14ac:dyDescent="0.25">
      <c r="A56" s="132" t="s">
        <v>1086</v>
      </c>
      <c r="B56" s="131">
        <v>5</v>
      </c>
      <c r="C56" s="131" t="s">
        <v>1099</v>
      </c>
      <c r="D56">
        <v>6.2309999999999997E-2</v>
      </c>
      <c r="E56">
        <v>1692.7153000000001</v>
      </c>
      <c r="F56">
        <v>401.38562999999999</v>
      </c>
      <c r="G56">
        <v>236.87147999999999</v>
      </c>
      <c r="H56">
        <v>60.71969</v>
      </c>
      <c r="I56">
        <v>30.204619999999998</v>
      </c>
      <c r="J56">
        <v>130.52501000000001</v>
      </c>
    </row>
    <row r="57" spans="1:10" x14ac:dyDescent="0.25">
      <c r="A57" s="132" t="s">
        <v>1087</v>
      </c>
      <c r="B57" s="131">
        <v>6</v>
      </c>
      <c r="C57" s="131" t="s">
        <v>1099</v>
      </c>
      <c r="D57">
        <v>7.5219999999999995E-2</v>
      </c>
      <c r="E57">
        <v>2138.1793400000001</v>
      </c>
      <c r="F57">
        <v>452.34338000000002</v>
      </c>
      <c r="G57">
        <v>310.57787000000002</v>
      </c>
      <c r="H57">
        <v>70.612979999999993</v>
      </c>
      <c r="I57">
        <v>39.719900000000003</v>
      </c>
      <c r="J57">
        <v>171.27260000000001</v>
      </c>
    </row>
    <row r="58" spans="1:10" s="134" customFormat="1" x14ac:dyDescent="0.25">
      <c r="A58" s="133" t="s">
        <v>1088</v>
      </c>
      <c r="B58" s="134">
        <v>7</v>
      </c>
      <c r="C58" s="134" t="s">
        <v>1099</v>
      </c>
      <c r="D58" s="68">
        <v>8.5209999999999994E-2</v>
      </c>
      <c r="E58" s="68">
        <v>2594.4338400000001</v>
      </c>
      <c r="F58" s="68">
        <v>450.68624</v>
      </c>
      <c r="G58" s="68">
        <v>332.50779</v>
      </c>
      <c r="H58" s="68">
        <v>88.157830000000004</v>
      </c>
      <c r="I58" s="68">
        <v>41.926569999999998</v>
      </c>
      <c r="J58" s="68">
        <v>208.42283</v>
      </c>
    </row>
    <row r="59" spans="1:10" x14ac:dyDescent="0.25">
      <c r="A59" s="132" t="s">
        <v>1288</v>
      </c>
      <c r="B59" s="131">
        <v>1</v>
      </c>
      <c r="C59" s="131" t="s">
        <v>158</v>
      </c>
      <c r="D59" s="77">
        <v>8.6252199999999997E-6</v>
      </c>
      <c r="E59">
        <v>0.35661999999999999</v>
      </c>
      <c r="F59">
        <v>3.9500000000000004E-3</v>
      </c>
      <c r="G59">
        <v>8.2799999999999992E-3</v>
      </c>
      <c r="H59">
        <v>2.562E-2</v>
      </c>
      <c r="I59">
        <v>1.16E-3</v>
      </c>
      <c r="J59">
        <v>3.4329999999999999E-2</v>
      </c>
    </row>
    <row r="60" spans="1:10" x14ac:dyDescent="0.25">
      <c r="A60" s="132" t="s">
        <v>1291</v>
      </c>
      <c r="B60" s="131">
        <v>2</v>
      </c>
      <c r="C60" s="131" t="s">
        <v>158</v>
      </c>
      <c r="D60">
        <v>4.6800000000000001E-3</v>
      </c>
      <c r="E60">
        <v>134.17912999999999</v>
      </c>
      <c r="F60">
        <v>7.5072999999999999</v>
      </c>
      <c r="G60">
        <v>17.00244</v>
      </c>
      <c r="H60">
        <v>21.197710000000001</v>
      </c>
      <c r="I60">
        <v>2.3352200000000001</v>
      </c>
      <c r="J60">
        <v>12.457319999999999</v>
      </c>
    </row>
    <row r="61" spans="1:10" x14ac:dyDescent="0.25">
      <c r="A61" s="132" t="s">
        <v>1292</v>
      </c>
      <c r="B61" s="131">
        <v>3</v>
      </c>
      <c r="C61" s="131" t="s">
        <v>158</v>
      </c>
      <c r="D61">
        <v>3.1050000000000001E-2</v>
      </c>
      <c r="E61">
        <v>1007.29582</v>
      </c>
      <c r="F61">
        <v>181.84472</v>
      </c>
      <c r="G61">
        <v>152.06200000000001</v>
      </c>
      <c r="H61">
        <v>34.924709999999997</v>
      </c>
      <c r="I61">
        <v>22.110379999999999</v>
      </c>
      <c r="J61">
        <v>82.738569999999996</v>
      </c>
    </row>
    <row r="62" spans="1:10" x14ac:dyDescent="0.25">
      <c r="A62" s="132" t="s">
        <v>1293</v>
      </c>
      <c r="B62" s="131">
        <v>3</v>
      </c>
      <c r="C62" s="131" t="s">
        <v>158</v>
      </c>
      <c r="D62">
        <v>2.087E-2</v>
      </c>
      <c r="E62">
        <v>663.53269</v>
      </c>
      <c r="F62">
        <v>287.99480999999997</v>
      </c>
      <c r="G62">
        <v>93.266000000000005</v>
      </c>
      <c r="H62">
        <v>31.452210000000001</v>
      </c>
      <c r="I62">
        <v>12.36027</v>
      </c>
      <c r="J62">
        <v>54.357320000000001</v>
      </c>
    </row>
    <row r="63" spans="1:10" x14ac:dyDescent="0.25">
      <c r="A63" s="132" t="s">
        <v>1294</v>
      </c>
      <c r="B63" s="131">
        <v>4</v>
      </c>
      <c r="C63" s="131" t="s">
        <v>158</v>
      </c>
      <c r="D63">
        <v>3.0370000000000001E-2</v>
      </c>
      <c r="E63">
        <v>982.59921999999995</v>
      </c>
      <c r="F63">
        <v>324.73221000000001</v>
      </c>
      <c r="G63">
        <v>148.75934000000001</v>
      </c>
      <c r="H63">
        <v>39.534080000000003</v>
      </c>
      <c r="I63">
        <v>19.990860000000001</v>
      </c>
      <c r="J63">
        <v>81.219099999999997</v>
      </c>
    </row>
    <row r="64" spans="1:10" x14ac:dyDescent="0.25">
      <c r="A64" s="132" t="s">
        <v>1295</v>
      </c>
      <c r="B64" s="131">
        <v>5</v>
      </c>
      <c r="C64" s="131" t="s">
        <v>158</v>
      </c>
      <c r="D64">
        <v>6.2280000000000002E-2</v>
      </c>
      <c r="E64">
        <v>1704.7226800000001</v>
      </c>
      <c r="F64">
        <v>395.35676000000001</v>
      </c>
      <c r="G64">
        <v>235.94801000000001</v>
      </c>
      <c r="H64">
        <v>60.234720000000003</v>
      </c>
      <c r="I64">
        <v>31.142330000000001</v>
      </c>
      <c r="J64">
        <v>129.90496999999999</v>
      </c>
    </row>
    <row r="65" spans="1:10" x14ac:dyDescent="0.25">
      <c r="A65" s="132" t="s">
        <v>1296</v>
      </c>
      <c r="B65" s="131">
        <v>6</v>
      </c>
      <c r="C65" s="131" t="s">
        <v>158</v>
      </c>
      <c r="D65">
        <v>7.5179999999999997E-2</v>
      </c>
      <c r="E65">
        <v>2151.86796</v>
      </c>
      <c r="F65">
        <v>445.49137000000002</v>
      </c>
      <c r="G65">
        <v>309.53404</v>
      </c>
      <c r="H65">
        <v>70.061229999999995</v>
      </c>
      <c r="I65">
        <v>40.787190000000002</v>
      </c>
      <c r="J65">
        <v>170.56997999999999</v>
      </c>
    </row>
    <row r="66" spans="1:10" s="134" customFormat="1" x14ac:dyDescent="0.25">
      <c r="A66" s="133" t="s">
        <v>1297</v>
      </c>
      <c r="B66" s="134">
        <v>7</v>
      </c>
      <c r="C66" s="134" t="s">
        <v>158</v>
      </c>
      <c r="D66" s="68">
        <v>8.5169999999999996E-2</v>
      </c>
      <c r="E66" s="68">
        <v>2607.3469100000002</v>
      </c>
      <c r="F66" s="68">
        <v>444.22548999999998</v>
      </c>
      <c r="G66" s="68">
        <v>331.52440000000001</v>
      </c>
      <c r="H66" s="68">
        <v>87.637510000000006</v>
      </c>
      <c r="I66" s="68">
        <v>42.933129999999998</v>
      </c>
      <c r="J66" s="68">
        <v>207.76064</v>
      </c>
    </row>
    <row r="67" spans="1:10" x14ac:dyDescent="0.25">
      <c r="A67" s="132" t="s">
        <v>1289</v>
      </c>
      <c r="B67" s="131">
        <v>1</v>
      </c>
      <c r="C67" s="131" t="s">
        <v>1286</v>
      </c>
      <c r="D67" s="77">
        <v>8.6252199999999997E-6</v>
      </c>
      <c r="E67">
        <v>0.35661999999999999</v>
      </c>
      <c r="F67">
        <v>3.9500000000000004E-3</v>
      </c>
      <c r="G67">
        <v>8.2799999999999992E-3</v>
      </c>
      <c r="H67">
        <v>2.562E-2</v>
      </c>
      <c r="I67">
        <v>1.16E-3</v>
      </c>
      <c r="J67">
        <v>3.4329999999999999E-2</v>
      </c>
    </row>
    <row r="68" spans="1:10" x14ac:dyDescent="0.25">
      <c r="A68" s="132" t="s">
        <v>1298</v>
      </c>
      <c r="B68" s="131">
        <v>2</v>
      </c>
      <c r="C68" s="131" t="s">
        <v>1286</v>
      </c>
      <c r="D68">
        <v>4.6899999999999997E-3</v>
      </c>
      <c r="E68">
        <v>135.29841999999999</v>
      </c>
      <c r="F68">
        <v>7.1007800000000003</v>
      </c>
      <c r="G68">
        <v>17.687390000000001</v>
      </c>
      <c r="H68">
        <v>21.230229999999999</v>
      </c>
      <c r="I68">
        <v>2.1523500000000002</v>
      </c>
      <c r="J68">
        <v>12.662879999999999</v>
      </c>
    </row>
    <row r="69" spans="1:10" x14ac:dyDescent="0.25">
      <c r="A69" s="132" t="s">
        <v>1299</v>
      </c>
      <c r="B69" s="131">
        <v>3</v>
      </c>
      <c r="C69" s="131" t="s">
        <v>1286</v>
      </c>
      <c r="D69">
        <v>3.1309999999999998E-2</v>
      </c>
      <c r="E69">
        <v>1029.61373</v>
      </c>
      <c r="F69">
        <v>174.75235000000001</v>
      </c>
      <c r="G69">
        <v>164.44243</v>
      </c>
      <c r="H69">
        <v>35.50544</v>
      </c>
      <c r="I69">
        <v>18.915559999999999</v>
      </c>
      <c r="J69">
        <v>86.491540000000001</v>
      </c>
    </row>
    <row r="70" spans="1:10" x14ac:dyDescent="0.25">
      <c r="A70" s="132" t="s">
        <v>1300</v>
      </c>
      <c r="B70" s="131">
        <v>3</v>
      </c>
      <c r="C70" s="131" t="s">
        <v>1286</v>
      </c>
      <c r="D70">
        <v>2.0899999999999998E-2</v>
      </c>
      <c r="E70">
        <v>665.61935000000005</v>
      </c>
      <c r="F70">
        <v>287.27636999999999</v>
      </c>
      <c r="G70">
        <v>94.493260000000006</v>
      </c>
      <c r="H70">
        <v>31.510200000000001</v>
      </c>
      <c r="I70">
        <v>12.036910000000001</v>
      </c>
      <c r="J70">
        <v>54.727089999999997</v>
      </c>
    </row>
    <row r="71" spans="1:10" x14ac:dyDescent="0.25">
      <c r="A71" s="132" t="s">
        <v>1301</v>
      </c>
      <c r="B71" s="131">
        <v>4</v>
      </c>
      <c r="C71" s="131" t="s">
        <v>1286</v>
      </c>
      <c r="D71">
        <v>3.0450000000000001E-2</v>
      </c>
      <c r="E71">
        <v>988.65628000000004</v>
      </c>
      <c r="F71">
        <v>322.73889000000003</v>
      </c>
      <c r="G71">
        <v>152.20563999999999</v>
      </c>
      <c r="H71">
        <v>39.696260000000002</v>
      </c>
      <c r="I71">
        <v>19.09329</v>
      </c>
      <c r="J71">
        <v>82.261009999999999</v>
      </c>
    </row>
    <row r="72" spans="1:10" x14ac:dyDescent="0.25">
      <c r="A72" s="132" t="s">
        <v>1302</v>
      </c>
      <c r="B72" s="131">
        <v>5</v>
      </c>
      <c r="C72" s="131" t="s">
        <v>1286</v>
      </c>
      <c r="D72">
        <v>6.2359999999999999E-2</v>
      </c>
      <c r="E72">
        <v>1711.76043</v>
      </c>
      <c r="F72">
        <v>393.03620999999998</v>
      </c>
      <c r="G72">
        <v>239.95795000000001</v>
      </c>
      <c r="H72">
        <v>60.423459999999999</v>
      </c>
      <c r="I72">
        <v>30.097439999999999</v>
      </c>
      <c r="J72">
        <v>131.11709999999999</v>
      </c>
    </row>
    <row r="73" spans="1:10" x14ac:dyDescent="0.25">
      <c r="A73" s="132" t="s">
        <v>1303</v>
      </c>
      <c r="B73" s="131">
        <v>6</v>
      </c>
      <c r="C73" s="131" t="s">
        <v>1286</v>
      </c>
      <c r="D73">
        <v>7.528E-2</v>
      </c>
      <c r="E73">
        <v>2159.8250699999999</v>
      </c>
      <c r="F73">
        <v>442.85104000000001</v>
      </c>
      <c r="G73">
        <v>314.08877000000001</v>
      </c>
      <c r="H73">
        <v>70.275739999999999</v>
      </c>
      <c r="I73">
        <v>39.598379999999999</v>
      </c>
      <c r="J73">
        <v>171.94613000000001</v>
      </c>
    </row>
    <row r="74" spans="1:10" s="134" customFormat="1" x14ac:dyDescent="0.25">
      <c r="A74" s="133" t="s">
        <v>1304</v>
      </c>
      <c r="B74" s="134">
        <v>7</v>
      </c>
      <c r="C74" s="134" t="s">
        <v>1286</v>
      </c>
      <c r="D74" s="68">
        <v>8.5260000000000002E-2</v>
      </c>
      <c r="E74" s="68">
        <v>2614.8436299999998</v>
      </c>
      <c r="F74" s="68">
        <v>441.7355</v>
      </c>
      <c r="G74" s="68">
        <v>335.81866000000002</v>
      </c>
      <c r="H74" s="68">
        <v>87.839770000000001</v>
      </c>
      <c r="I74" s="68">
        <v>41.81203</v>
      </c>
      <c r="J74" s="68">
        <v>209.05799999999999</v>
      </c>
    </row>
    <row r="75" spans="1:10" x14ac:dyDescent="0.25">
      <c r="A75" s="132" t="s">
        <v>1290</v>
      </c>
      <c r="B75" s="131">
        <v>1</v>
      </c>
      <c r="C75" s="131" t="s">
        <v>1287</v>
      </c>
      <c r="D75" s="77">
        <v>8.6252199999999997E-6</v>
      </c>
      <c r="E75">
        <v>0.35661999999999999</v>
      </c>
      <c r="F75">
        <v>3.9500000000000004E-3</v>
      </c>
      <c r="G75">
        <v>8.2799999999999992E-3</v>
      </c>
      <c r="H75">
        <v>2.562E-2</v>
      </c>
      <c r="I75">
        <v>1.16E-3</v>
      </c>
      <c r="J75">
        <v>3.4329999999999999E-2</v>
      </c>
    </row>
    <row r="76" spans="1:10" x14ac:dyDescent="0.25">
      <c r="A76" s="132" t="s">
        <v>1305</v>
      </c>
      <c r="B76" s="131">
        <v>2</v>
      </c>
      <c r="C76" s="131" t="s">
        <v>1287</v>
      </c>
      <c r="D76">
        <v>4.7200000000000002E-3</v>
      </c>
      <c r="E76">
        <v>134.41028</v>
      </c>
      <c r="F76">
        <v>7.3673299999999999</v>
      </c>
      <c r="G76">
        <v>16.890640000000001</v>
      </c>
      <c r="H76">
        <v>21.410730000000001</v>
      </c>
      <c r="I76">
        <v>2.1650999999999998</v>
      </c>
      <c r="J76">
        <v>12.57949</v>
      </c>
    </row>
    <row r="77" spans="1:10" x14ac:dyDescent="0.25">
      <c r="A77" s="132" t="s">
        <v>1306</v>
      </c>
      <c r="B77" s="131">
        <v>3</v>
      </c>
      <c r="C77" s="131" t="s">
        <v>1287</v>
      </c>
      <c r="D77">
        <v>3.1759999999999997E-2</v>
      </c>
      <c r="E77">
        <v>1016.3491</v>
      </c>
      <c r="F77">
        <v>179.61019999999999</v>
      </c>
      <c r="G77">
        <v>150.41381999999999</v>
      </c>
      <c r="H77">
        <v>38.783180000000002</v>
      </c>
      <c r="I77">
        <v>19.15691</v>
      </c>
      <c r="J77">
        <v>85.339960000000005</v>
      </c>
    </row>
    <row r="78" spans="1:10" x14ac:dyDescent="0.25">
      <c r="A78" s="132" t="s">
        <v>1307</v>
      </c>
      <c r="B78" s="131">
        <v>3</v>
      </c>
      <c r="C78" s="131" t="s">
        <v>1287</v>
      </c>
      <c r="D78">
        <v>2.094E-2</v>
      </c>
      <c r="E78">
        <v>664.13652000000002</v>
      </c>
      <c r="F78">
        <v>287.75551999999999</v>
      </c>
      <c r="G78">
        <v>93.080179999999999</v>
      </c>
      <c r="H78">
        <v>31.834209999999999</v>
      </c>
      <c r="I78">
        <v>12.060180000000001</v>
      </c>
      <c r="J78">
        <v>54.59151</v>
      </c>
    </row>
    <row r="79" spans="1:10" x14ac:dyDescent="0.25">
      <c r="A79" s="132" t="s">
        <v>1308</v>
      </c>
      <c r="B79" s="131">
        <v>4</v>
      </c>
      <c r="C79" s="131" t="s">
        <v>1287</v>
      </c>
      <c r="D79">
        <v>3.057E-2</v>
      </c>
      <c r="E79">
        <v>984.75604999999996</v>
      </c>
      <c r="F79">
        <v>324.08816999999999</v>
      </c>
      <c r="G79">
        <v>148.27277000000001</v>
      </c>
      <c r="H79">
        <v>40.607550000000003</v>
      </c>
      <c r="I79">
        <v>19.159659999999999</v>
      </c>
      <c r="J79">
        <v>81.913939999999997</v>
      </c>
    </row>
    <row r="80" spans="1:10" s="150" customFormat="1" x14ac:dyDescent="0.25">
      <c r="A80" s="132" t="s">
        <v>1309</v>
      </c>
      <c r="B80" s="131">
        <v>5</v>
      </c>
      <c r="C80" s="150" t="s">
        <v>1287</v>
      </c>
      <c r="D80">
        <v>6.2509999999999996E-2</v>
      </c>
      <c r="E80">
        <v>1707.2090499999999</v>
      </c>
      <c r="F80">
        <v>394.60599000000002</v>
      </c>
      <c r="G80">
        <v>235.38009</v>
      </c>
      <c r="H80">
        <v>61.483710000000002</v>
      </c>
      <c r="I80">
        <v>30.174610000000001</v>
      </c>
      <c r="J80">
        <v>130.71156999999999</v>
      </c>
    </row>
    <row r="81" spans="1:10" x14ac:dyDescent="0.25">
      <c r="A81" s="132" t="s">
        <v>1310</v>
      </c>
      <c r="B81" s="131">
        <v>6</v>
      </c>
      <c r="C81" s="131" t="s">
        <v>1287</v>
      </c>
      <c r="D81">
        <v>7.5439999999999993E-2</v>
      </c>
      <c r="E81">
        <v>2154.60617</v>
      </c>
      <c r="F81">
        <v>444.63337999999999</v>
      </c>
      <c r="G81">
        <v>308.88238000000001</v>
      </c>
      <c r="H81">
        <v>71.479770000000002</v>
      </c>
      <c r="I81">
        <v>39.685839999999999</v>
      </c>
      <c r="J81">
        <v>171.47923</v>
      </c>
    </row>
    <row r="82" spans="1:10" s="134" customFormat="1" x14ac:dyDescent="0.25">
      <c r="A82" s="133" t="s">
        <v>1311</v>
      </c>
      <c r="B82" s="134">
        <v>7</v>
      </c>
      <c r="C82" s="134" t="s">
        <v>1287</v>
      </c>
      <c r="D82" s="68">
        <v>8.541E-2</v>
      </c>
      <c r="E82" s="68">
        <v>2609.9160299999999</v>
      </c>
      <c r="F82" s="68">
        <v>443.41582</v>
      </c>
      <c r="G82" s="68">
        <v>330.90904999999998</v>
      </c>
      <c r="H82" s="68">
        <v>88.974909999999994</v>
      </c>
      <c r="I82" s="68">
        <v>41.894460000000002</v>
      </c>
      <c r="J82" s="68">
        <v>208.61689000000001</v>
      </c>
    </row>
    <row r="90" spans="1:10" s="150" customFormat="1" x14ac:dyDescent="0.25"/>
    <row r="98" s="150" customFormat="1" x14ac:dyDescent="0.25"/>
    <row r="106" s="150" customFormat="1" x14ac:dyDescent="0.25"/>
    <row r="113" spans="1:2" ht="15.75" thickBot="1" x14ac:dyDescent="0.3"/>
    <row r="114" spans="1:2" ht="18.75" x14ac:dyDescent="0.25">
      <c r="A114" s="219" t="s">
        <v>1285</v>
      </c>
      <c r="B114" s="220"/>
    </row>
    <row r="115" spans="1:2" x14ac:dyDescent="0.25">
      <c r="A115" s="92" t="s">
        <v>63</v>
      </c>
      <c r="B115" s="93">
        <v>0.36015488169262466</v>
      </c>
    </row>
    <row r="116" spans="1:2" x14ac:dyDescent="0.25">
      <c r="A116" s="92" t="s">
        <v>64</v>
      </c>
      <c r="B116" s="93">
        <v>0.26463066496246423</v>
      </c>
    </row>
    <row r="117" spans="1:2" x14ac:dyDescent="0.25">
      <c r="A117" s="92" t="s">
        <v>65</v>
      </c>
      <c r="B117" s="93">
        <v>0.10600894588697599</v>
      </c>
    </row>
    <row r="118" spans="1:2" x14ac:dyDescent="0.25">
      <c r="A118" s="92" t="s">
        <v>66</v>
      </c>
      <c r="B118" s="93">
        <v>9.8780917056714268E-2</v>
      </c>
    </row>
    <row r="119" spans="1:2" x14ac:dyDescent="0.25">
      <c r="A119" s="92" t="s">
        <v>44</v>
      </c>
      <c r="B119" s="93">
        <v>5.0615389414599414E-2</v>
      </c>
    </row>
    <row r="120" spans="1:2" x14ac:dyDescent="0.25">
      <c r="A120" s="92" t="s">
        <v>43</v>
      </c>
      <c r="B120" s="93">
        <v>2.4623866967583306E-2</v>
      </c>
    </row>
    <row r="121" spans="1:2" x14ac:dyDescent="0.25">
      <c r="A121" s="92" t="s">
        <v>60</v>
      </c>
      <c r="B121" s="93">
        <v>9.518533401903817E-2</v>
      </c>
    </row>
    <row r="122" spans="1:2" x14ac:dyDescent="0.25">
      <c r="A122" s="84"/>
      <c r="B122" s="93"/>
    </row>
    <row r="123" spans="1:2" ht="15.75" thickBot="1" x14ac:dyDescent="0.3">
      <c r="A123" s="87"/>
      <c r="B123" s="94"/>
    </row>
    <row r="141" spans="1:11" x14ac:dyDescent="0.25">
      <c r="D141" s="131" t="s">
        <v>1100</v>
      </c>
      <c r="E141" s="131" t="s">
        <v>126</v>
      </c>
      <c r="F141" s="131" t="s">
        <v>136</v>
      </c>
      <c r="G141" s="131" t="s">
        <v>130</v>
      </c>
      <c r="H141" s="131" t="s">
        <v>123</v>
      </c>
      <c r="I141" s="131" t="s">
        <v>1101</v>
      </c>
      <c r="K141" s="131" t="s">
        <v>1102</v>
      </c>
    </row>
    <row r="142" spans="1:11" x14ac:dyDescent="0.25">
      <c r="D142" s="131" t="s">
        <v>1025</v>
      </c>
      <c r="E142" s="131" t="s">
        <v>1026</v>
      </c>
      <c r="F142" s="131" t="s">
        <v>1027</v>
      </c>
      <c r="G142" s="131" t="s">
        <v>1028</v>
      </c>
      <c r="H142" s="131" t="s">
        <v>1029</v>
      </c>
      <c r="I142" s="131" t="s">
        <v>1030</v>
      </c>
      <c r="K142" s="131" t="s">
        <v>1032</v>
      </c>
    </row>
    <row r="143" spans="1:11" x14ac:dyDescent="0.25">
      <c r="D143" s="131" t="s">
        <v>92</v>
      </c>
      <c r="E143" s="131" t="s">
        <v>92</v>
      </c>
      <c r="F143" s="131" t="s">
        <v>92</v>
      </c>
      <c r="G143" s="131" t="s">
        <v>92</v>
      </c>
      <c r="H143" s="131" t="s">
        <v>92</v>
      </c>
      <c r="I143" s="131" t="s">
        <v>92</v>
      </c>
      <c r="K143" s="131" t="s">
        <v>1033</v>
      </c>
    </row>
    <row r="144" spans="1:11" x14ac:dyDescent="0.25">
      <c r="A144" s="132" t="s">
        <v>1081</v>
      </c>
      <c r="B144" s="131">
        <v>1</v>
      </c>
      <c r="C144" s="131">
        <v>2019</v>
      </c>
      <c r="D144" s="135">
        <f t="shared" ref="D144:I151" si="0">D3*$B$121+D11*$B$115+D19*$B$116+D27*$B$117+D35*$B$118+D43*$B$119+D51*$B$120</f>
        <v>8.7426958355396163E-6</v>
      </c>
      <c r="E144" s="135">
        <f t="shared" si="0"/>
        <v>0.36666490829902915</v>
      </c>
      <c r="F144" s="135">
        <f t="shared" si="0"/>
        <v>3.8671887594034374E-3</v>
      </c>
      <c r="G144" s="135">
        <f t="shared" si="0"/>
        <v>7.9658883977371739E-3</v>
      </c>
      <c r="H144" s="135">
        <f t="shared" si="0"/>
        <v>2.5601914786536385E-2</v>
      </c>
      <c r="I144" s="135">
        <f t="shared" si="0"/>
        <v>1.1190703063718136E-3</v>
      </c>
      <c r="K144" s="135">
        <f t="shared" ref="K144:K151" si="1">J3*$B$121+J11*$B$115+J19*$B$116+J27*$B$117+J35*$B$118+J43*$B$119+J51*$B$120</f>
        <v>3.490682312415537E-2</v>
      </c>
    </row>
    <row r="145" spans="1:15" x14ac:dyDescent="0.25">
      <c r="A145" s="132" t="s">
        <v>1082</v>
      </c>
      <c r="B145" s="131">
        <v>2</v>
      </c>
      <c r="C145" s="131">
        <v>2019</v>
      </c>
      <c r="D145" s="135">
        <f t="shared" si="0"/>
        <v>4.7078795375981065E-3</v>
      </c>
      <c r="E145" s="135">
        <f t="shared" si="0"/>
        <v>134.02388944693317</v>
      </c>
      <c r="F145" s="135">
        <f t="shared" si="0"/>
        <v>7.8775256761239678</v>
      </c>
      <c r="G145" s="135">
        <f t="shared" si="0"/>
        <v>16.918715967973718</v>
      </c>
      <c r="H145" s="135">
        <f t="shared" si="0"/>
        <v>21.267075248928467</v>
      </c>
      <c r="I145" s="135">
        <f t="shared" si="0"/>
        <v>2.1479463555756722</v>
      </c>
      <c r="K145" s="135">
        <f t="shared" si="1"/>
        <v>12.540574245982985</v>
      </c>
    </row>
    <row r="146" spans="1:15" x14ac:dyDescent="0.25">
      <c r="A146" s="132" t="s">
        <v>1083</v>
      </c>
      <c r="B146" s="131">
        <v>3</v>
      </c>
      <c r="C146" s="131">
        <v>2019</v>
      </c>
      <c r="D146" s="135">
        <f t="shared" si="0"/>
        <v>3.1631099556190957E-2</v>
      </c>
      <c r="E146" s="135">
        <f t="shared" si="0"/>
        <v>997.26967549919812</v>
      </c>
      <c r="F146" s="135">
        <f t="shared" si="0"/>
        <v>192.17987063364544</v>
      </c>
      <c r="G146" s="135">
        <f t="shared" si="0"/>
        <v>149.24687052589047</v>
      </c>
      <c r="H146" s="135">
        <f t="shared" si="0"/>
        <v>35.654998345632976</v>
      </c>
      <c r="I146" s="135">
        <f t="shared" si="0"/>
        <v>18.693641084775418</v>
      </c>
      <c r="K146" s="135">
        <f t="shared" si="1"/>
        <v>83.519311421035226</v>
      </c>
    </row>
    <row r="147" spans="1:15" x14ac:dyDescent="0.25">
      <c r="A147" s="132" t="s">
        <v>1084</v>
      </c>
      <c r="B147" s="131">
        <v>3</v>
      </c>
      <c r="C147" s="131">
        <v>2019</v>
      </c>
      <c r="D147" s="135">
        <f t="shared" si="0"/>
        <v>2.1176993088179167E-2</v>
      </c>
      <c r="E147" s="135">
        <f t="shared" si="0"/>
        <v>663.06894500223177</v>
      </c>
      <c r="F147" s="135">
        <f t="shared" si="0"/>
        <v>289.60250210092465</v>
      </c>
      <c r="G147" s="135">
        <f t="shared" si="0"/>
        <v>90.497999356709471</v>
      </c>
      <c r="H147" s="135">
        <f t="shared" si="0"/>
        <v>31.411019677951678</v>
      </c>
      <c r="I147" s="135">
        <f t="shared" si="0"/>
        <v>11.835995913029619</v>
      </c>
      <c r="K147" s="135">
        <f t="shared" si="1"/>
        <v>54.544555517222854</v>
      </c>
    </row>
    <row r="148" spans="1:15" x14ac:dyDescent="0.25">
      <c r="A148" s="132" t="s">
        <v>1085</v>
      </c>
      <c r="B148" s="131">
        <v>4</v>
      </c>
      <c r="C148" s="131">
        <v>2019</v>
      </c>
      <c r="D148" s="135">
        <f t="shared" si="0"/>
        <v>3.0876463795508249E-2</v>
      </c>
      <c r="E148" s="135">
        <f t="shared" si="0"/>
        <v>981.45767699708335</v>
      </c>
      <c r="F148" s="135">
        <f t="shared" si="0"/>
        <v>328.06089056778126</v>
      </c>
      <c r="G148" s="135">
        <f t="shared" si="0"/>
        <v>144.63841503786469</v>
      </c>
      <c r="H148" s="135">
        <f t="shared" si="0"/>
        <v>39.628690852799529</v>
      </c>
      <c r="I148" s="135">
        <f t="shared" si="0"/>
        <v>18.787842999732305</v>
      </c>
      <c r="K148" s="135">
        <f t="shared" si="1"/>
        <v>81.669623513474065</v>
      </c>
    </row>
    <row r="149" spans="1:15" x14ac:dyDescent="0.25">
      <c r="A149" s="132" t="s">
        <v>1086</v>
      </c>
      <c r="B149" s="131">
        <v>5</v>
      </c>
      <c r="C149" s="131">
        <v>2019</v>
      </c>
      <c r="D149" s="135">
        <f t="shared" si="0"/>
        <v>6.2898312291586947E-2</v>
      </c>
      <c r="E149" s="135">
        <f t="shared" si="0"/>
        <v>1703.8178055136416</v>
      </c>
      <c r="F149" s="135">
        <f t="shared" si="0"/>
        <v>399.19719761586504</v>
      </c>
      <c r="G149" s="135">
        <f t="shared" si="0"/>
        <v>230.89484194526787</v>
      </c>
      <c r="H149" s="135">
        <f t="shared" si="0"/>
        <v>60.341871639928222</v>
      </c>
      <c r="I149" s="135">
        <f t="shared" si="0"/>
        <v>29.724398595461928</v>
      </c>
      <c r="K149" s="135">
        <f t="shared" si="1"/>
        <v>130.47246753810413</v>
      </c>
    </row>
    <row r="150" spans="1:15" x14ac:dyDescent="0.25">
      <c r="A150" s="132" t="s">
        <v>1087</v>
      </c>
      <c r="B150" s="131">
        <v>6</v>
      </c>
      <c r="C150" s="131">
        <v>2019</v>
      </c>
      <c r="D150" s="135">
        <f t="shared" si="0"/>
        <v>7.5995631516333526E-2</v>
      </c>
      <c r="E150" s="135">
        <f t="shared" si="0"/>
        <v>2152.1679190322802</v>
      </c>
      <c r="F150" s="135">
        <f t="shared" si="0"/>
        <v>449.72941549796593</v>
      </c>
      <c r="G150" s="135">
        <f t="shared" si="0"/>
        <v>302.65808130343271</v>
      </c>
      <c r="H150" s="135">
        <f t="shared" si="0"/>
        <v>70.192111424558661</v>
      </c>
      <c r="I150" s="135">
        <f t="shared" si="0"/>
        <v>39.090099320445589</v>
      </c>
      <c r="K150" s="135">
        <f t="shared" si="1"/>
        <v>171.36569552274671</v>
      </c>
    </row>
    <row r="151" spans="1:15" x14ac:dyDescent="0.25">
      <c r="A151" s="133" t="s">
        <v>1088</v>
      </c>
      <c r="B151" s="134">
        <v>7</v>
      </c>
      <c r="C151" s="131">
        <v>2019</v>
      </c>
      <c r="D151" s="136">
        <f t="shared" si="0"/>
        <v>8.5957991813637641E-2</v>
      </c>
      <c r="E151" s="136">
        <f t="shared" si="0"/>
        <v>2607.82087877495</v>
      </c>
      <c r="F151" s="136">
        <f t="shared" si="0"/>
        <v>448.20649280562526</v>
      </c>
      <c r="G151" s="136">
        <f t="shared" si="0"/>
        <v>324.87458958683465</v>
      </c>
      <c r="H151" s="136">
        <f t="shared" si="0"/>
        <v>87.768571605099552</v>
      </c>
      <c r="I151" s="136">
        <f t="shared" si="0"/>
        <v>41.320514003872496</v>
      </c>
      <c r="J151" s="134"/>
      <c r="K151" s="136">
        <f t="shared" si="1"/>
        <v>208.5325168135204</v>
      </c>
      <c r="L151" s="134"/>
      <c r="M151" s="134"/>
      <c r="N151" s="134"/>
      <c r="O151" s="134"/>
    </row>
    <row r="177" spans="16:24" x14ac:dyDescent="0.25">
      <c r="P177" s="134"/>
      <c r="Q177" s="134"/>
      <c r="R177" s="134"/>
      <c r="S177" s="134"/>
      <c r="T177" s="134"/>
      <c r="U177" s="134"/>
      <c r="V177" s="134"/>
      <c r="W177" s="134"/>
      <c r="X177" s="134"/>
    </row>
  </sheetData>
  <mergeCells count="1">
    <mergeCell ref="A114:B114"/>
  </mergeCells>
  <conditionalFormatting sqref="B121">
    <cfRule type="dataBar" priority="7">
      <dataBar>
        <cfvo type="min"/>
        <cfvo type="max"/>
        <color rgb="FFD6007B"/>
      </dataBar>
      <extLst>
        <ext xmlns:x14="http://schemas.microsoft.com/office/spreadsheetml/2009/9/main" uri="{B025F937-C7B1-47D3-B67F-A62EFF666E3E}">
          <x14:id>{6B9DEB17-03D2-4F8E-8FA6-9CA82C24F4F9}</x14:id>
        </ext>
      </extLst>
    </cfRule>
  </conditionalFormatting>
  <conditionalFormatting sqref="B121">
    <cfRule type="dataBar" priority="6">
      <dataBar>
        <cfvo type="min"/>
        <cfvo type="max"/>
        <color rgb="FFD6007B"/>
      </dataBar>
      <extLst>
        <ext xmlns:x14="http://schemas.microsoft.com/office/spreadsheetml/2009/9/main" uri="{B025F937-C7B1-47D3-B67F-A62EFF666E3E}">
          <x14:id>{AF64D840-F7C1-42ED-BCEB-3C731F25EDF5}</x14:id>
        </ext>
      </extLst>
    </cfRule>
  </conditionalFormatting>
  <conditionalFormatting sqref="B121">
    <cfRule type="dataBar" priority="5">
      <dataBar>
        <cfvo type="min"/>
        <cfvo type="max"/>
        <color rgb="FFD6007B"/>
      </dataBar>
      <extLst>
        <ext xmlns:x14="http://schemas.microsoft.com/office/spreadsheetml/2009/9/main" uri="{B025F937-C7B1-47D3-B67F-A62EFF666E3E}">
          <x14:id>{7B916C60-519B-40BD-94E2-CA96D312D7DE}</x14:id>
        </ext>
      </extLst>
    </cfRule>
  </conditionalFormatting>
  <conditionalFormatting sqref="B115:B123">
    <cfRule type="dataBar" priority="4">
      <dataBar>
        <cfvo type="min"/>
        <cfvo type="max"/>
        <color rgb="FFD6007B"/>
      </dataBar>
      <extLst>
        <ext xmlns:x14="http://schemas.microsoft.com/office/spreadsheetml/2009/9/main" uri="{B025F937-C7B1-47D3-B67F-A62EFF666E3E}">
          <x14:id>{88DDCA90-7DE6-4855-9621-5E2D690CAC2D}</x14:id>
        </ext>
      </extLst>
    </cfRule>
  </conditionalFormatting>
  <conditionalFormatting sqref="B115:B122">
    <cfRule type="dataBar" priority="8">
      <dataBar>
        <cfvo type="min"/>
        <cfvo type="max"/>
        <color rgb="FFD6007B"/>
      </dataBar>
      <extLst>
        <ext xmlns:x14="http://schemas.microsoft.com/office/spreadsheetml/2009/9/main" uri="{B025F937-C7B1-47D3-B67F-A62EFF666E3E}">
          <x14:id>{E6A5C779-2DAE-4A91-97EC-C39009C5A71F}</x14:id>
        </ext>
      </extLst>
    </cfRule>
  </conditionalFormatting>
  <conditionalFormatting sqref="B123">
    <cfRule type="dataBar" priority="3">
      <dataBar>
        <cfvo type="min"/>
        <cfvo type="max"/>
        <color rgb="FFD6007B"/>
      </dataBar>
      <extLst>
        <ext xmlns:x14="http://schemas.microsoft.com/office/spreadsheetml/2009/9/main" uri="{B025F937-C7B1-47D3-B67F-A62EFF666E3E}">
          <x14:id>{2027A6C6-28AB-4C85-8D60-F5FE4E126DBC}</x14:id>
        </ext>
      </extLst>
    </cfRule>
  </conditionalFormatting>
  <conditionalFormatting sqref="B123">
    <cfRule type="dataBar" priority="2">
      <dataBar>
        <cfvo type="min"/>
        <cfvo type="max"/>
        <color rgb="FFD6007B"/>
      </dataBar>
      <extLst>
        <ext xmlns:x14="http://schemas.microsoft.com/office/spreadsheetml/2009/9/main" uri="{B025F937-C7B1-47D3-B67F-A62EFF666E3E}">
          <x14:id>{B26917FB-A44E-42FF-AEF5-2F7699377D0E}</x14:id>
        </ext>
      </extLst>
    </cfRule>
  </conditionalFormatting>
  <conditionalFormatting sqref="B123">
    <cfRule type="dataBar" priority="1">
      <dataBar>
        <cfvo type="min"/>
        <cfvo type="max"/>
        <color rgb="FFD6007B"/>
      </dataBar>
      <extLst>
        <ext xmlns:x14="http://schemas.microsoft.com/office/spreadsheetml/2009/9/main" uri="{B025F937-C7B1-47D3-B67F-A62EFF666E3E}">
          <x14:id>{F40ABD1F-F7C9-4DD1-B749-69F08D7096D6}</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B9DEB17-03D2-4F8E-8FA6-9CA82C24F4F9}">
            <x14:dataBar minLength="0" maxLength="100" border="1" negativeBarBorderColorSameAsPositive="0">
              <x14:cfvo type="autoMin"/>
              <x14:cfvo type="autoMax"/>
              <x14:borderColor rgb="FFD6007B"/>
              <x14:negativeFillColor rgb="FFFF0000"/>
              <x14:negativeBorderColor rgb="FFFF0000"/>
              <x14:axisColor rgb="FF000000"/>
            </x14:dataBar>
          </x14:cfRule>
          <xm:sqref>B121</xm:sqref>
        </x14:conditionalFormatting>
        <x14:conditionalFormatting xmlns:xm="http://schemas.microsoft.com/office/excel/2006/main">
          <x14:cfRule type="dataBar" id="{AF64D840-F7C1-42ED-BCEB-3C731F25EDF5}">
            <x14:dataBar minLength="0" maxLength="100" border="1" negativeBarBorderColorSameAsPositive="0">
              <x14:cfvo type="autoMin"/>
              <x14:cfvo type="autoMax"/>
              <x14:borderColor rgb="FFD6007B"/>
              <x14:negativeFillColor rgb="FFFF0000"/>
              <x14:negativeBorderColor rgb="FFFF0000"/>
              <x14:axisColor rgb="FF000000"/>
            </x14:dataBar>
          </x14:cfRule>
          <xm:sqref>B121</xm:sqref>
        </x14:conditionalFormatting>
        <x14:conditionalFormatting xmlns:xm="http://schemas.microsoft.com/office/excel/2006/main">
          <x14:cfRule type="dataBar" id="{7B916C60-519B-40BD-94E2-CA96D312D7DE}">
            <x14:dataBar minLength="0" maxLength="100" border="1" negativeBarBorderColorSameAsPositive="0">
              <x14:cfvo type="autoMin"/>
              <x14:cfvo type="autoMax"/>
              <x14:borderColor rgb="FFD6007B"/>
              <x14:negativeFillColor rgb="FFFF0000"/>
              <x14:negativeBorderColor rgb="FFFF0000"/>
              <x14:axisColor rgb="FF000000"/>
            </x14:dataBar>
          </x14:cfRule>
          <xm:sqref>B121</xm:sqref>
        </x14:conditionalFormatting>
        <x14:conditionalFormatting xmlns:xm="http://schemas.microsoft.com/office/excel/2006/main">
          <x14:cfRule type="dataBar" id="{88DDCA90-7DE6-4855-9621-5E2D690CAC2D}">
            <x14:dataBar minLength="0" maxLength="100" border="1" negativeBarBorderColorSameAsPositive="0">
              <x14:cfvo type="autoMin"/>
              <x14:cfvo type="autoMax"/>
              <x14:borderColor rgb="FFD6007B"/>
              <x14:negativeFillColor rgb="FFFF0000"/>
              <x14:negativeBorderColor rgb="FFFF0000"/>
              <x14:axisColor rgb="FF000000"/>
            </x14:dataBar>
          </x14:cfRule>
          <xm:sqref>B115:B123</xm:sqref>
        </x14:conditionalFormatting>
        <x14:conditionalFormatting xmlns:xm="http://schemas.microsoft.com/office/excel/2006/main">
          <x14:cfRule type="dataBar" id="{E6A5C779-2DAE-4A91-97EC-C39009C5A71F}">
            <x14:dataBar minLength="0" maxLength="100" border="1" negativeBarBorderColorSameAsPositive="0">
              <x14:cfvo type="autoMin"/>
              <x14:cfvo type="autoMax"/>
              <x14:borderColor rgb="FFD6007B"/>
              <x14:negativeFillColor rgb="FFFF0000"/>
              <x14:negativeBorderColor rgb="FFFF0000"/>
              <x14:axisColor rgb="FF000000"/>
            </x14:dataBar>
          </x14:cfRule>
          <xm:sqref>B115:B122</xm:sqref>
        </x14:conditionalFormatting>
        <x14:conditionalFormatting xmlns:xm="http://schemas.microsoft.com/office/excel/2006/main">
          <x14:cfRule type="dataBar" id="{2027A6C6-28AB-4C85-8D60-F5FE4E126DBC}">
            <x14:dataBar minLength="0" maxLength="100" border="1" negativeBarBorderColorSameAsPositive="0">
              <x14:cfvo type="autoMin"/>
              <x14:cfvo type="autoMax"/>
              <x14:borderColor rgb="FFD6007B"/>
              <x14:negativeFillColor rgb="FFFF0000"/>
              <x14:negativeBorderColor rgb="FFFF0000"/>
              <x14:axisColor rgb="FF000000"/>
            </x14:dataBar>
          </x14:cfRule>
          <xm:sqref>B123</xm:sqref>
        </x14:conditionalFormatting>
        <x14:conditionalFormatting xmlns:xm="http://schemas.microsoft.com/office/excel/2006/main">
          <x14:cfRule type="dataBar" id="{B26917FB-A44E-42FF-AEF5-2F7699377D0E}">
            <x14:dataBar minLength="0" maxLength="100" border="1" negativeBarBorderColorSameAsPositive="0">
              <x14:cfvo type="autoMin"/>
              <x14:cfvo type="autoMax"/>
              <x14:borderColor rgb="FFD6007B"/>
              <x14:negativeFillColor rgb="FFFF0000"/>
              <x14:negativeBorderColor rgb="FFFF0000"/>
              <x14:axisColor rgb="FF000000"/>
            </x14:dataBar>
          </x14:cfRule>
          <xm:sqref>B123</xm:sqref>
        </x14:conditionalFormatting>
        <x14:conditionalFormatting xmlns:xm="http://schemas.microsoft.com/office/excel/2006/main">
          <x14:cfRule type="dataBar" id="{F40ABD1F-F7C9-4DD1-B749-69F08D7096D6}">
            <x14:dataBar minLength="0" maxLength="100" border="1" negativeBarBorderColorSameAsPositive="0">
              <x14:cfvo type="autoMin"/>
              <x14:cfvo type="autoMax"/>
              <x14:borderColor rgb="FFD6007B"/>
              <x14:negativeFillColor rgb="FFFF0000"/>
              <x14:negativeBorderColor rgb="FFFF0000"/>
              <x14:axisColor rgb="FF000000"/>
            </x14:dataBar>
          </x14:cfRule>
          <xm:sqref>B123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FF79D-E790-4D3D-B128-FB6D0ED12E7A}">
  <dimension ref="A1:X177"/>
  <sheetViews>
    <sheetView zoomScale="56" zoomScaleNormal="30" workbookViewId="0">
      <selection activeCell="E1" sqref="E1:E1048576"/>
    </sheetView>
  </sheetViews>
  <sheetFormatPr defaultColWidth="9.140625" defaultRowHeight="15" x14ac:dyDescent="0.25"/>
  <cols>
    <col min="1" max="1" width="91.140625" style="132" bestFit="1" customWidth="1"/>
    <col min="2" max="2" width="5.42578125" style="131" bestFit="1" customWidth="1"/>
    <col min="3" max="3" width="6" style="131" bestFit="1" customWidth="1"/>
    <col min="4" max="4" width="24.140625" style="131" bestFit="1" customWidth="1"/>
    <col min="5" max="5" width="20.5703125" style="131" bestFit="1" customWidth="1"/>
    <col min="6" max="6" width="17.42578125" style="131" bestFit="1" customWidth="1"/>
    <col min="7" max="7" width="23.42578125" style="131" bestFit="1" customWidth="1"/>
    <col min="8" max="8" width="20" style="131" bestFit="1" customWidth="1"/>
    <col min="9" max="9" width="29.7109375" style="131" bestFit="1" customWidth="1"/>
    <col min="10" max="11" width="15.5703125" style="131" bestFit="1" customWidth="1"/>
    <col min="12" max="16384" width="9.140625" style="131"/>
  </cols>
  <sheetData>
    <row r="1" spans="1:12" x14ac:dyDescent="0.25">
      <c r="D1" s="131" t="s">
        <v>1025</v>
      </c>
      <c r="E1" s="131" t="s">
        <v>1026</v>
      </c>
      <c r="F1" s="131" t="s">
        <v>1027</v>
      </c>
      <c r="G1" s="131" t="s">
        <v>1028</v>
      </c>
      <c r="H1" s="131" t="s">
        <v>1029</v>
      </c>
      <c r="I1" s="131" t="s">
        <v>1030</v>
      </c>
      <c r="J1" s="131" t="s">
        <v>1032</v>
      </c>
    </row>
    <row r="2" spans="1:12" x14ac:dyDescent="0.25">
      <c r="D2" s="131" t="s">
        <v>92</v>
      </c>
      <c r="E2" s="131" t="s">
        <v>92</v>
      </c>
      <c r="F2" s="131" t="s">
        <v>92</v>
      </c>
      <c r="G2" s="131" t="s">
        <v>92</v>
      </c>
      <c r="H2" s="131" t="s">
        <v>92</v>
      </c>
      <c r="I2" s="131" t="s">
        <v>92</v>
      </c>
      <c r="J2" s="131" t="s">
        <v>1033</v>
      </c>
    </row>
    <row r="3" spans="1:12" x14ac:dyDescent="0.25">
      <c r="A3" s="132" t="s">
        <v>1031</v>
      </c>
      <c r="B3" s="131">
        <v>1</v>
      </c>
      <c r="C3" s="131" t="s">
        <v>60</v>
      </c>
      <c r="D3" s="77">
        <v>9.8594000000000008E-6</v>
      </c>
      <c r="E3">
        <v>0.46215000000000001</v>
      </c>
      <c r="F3">
        <v>3.0799999999999998E-3</v>
      </c>
      <c r="G3">
        <v>4.9800000000000001E-3</v>
      </c>
      <c r="H3">
        <v>2.5430000000000001E-2</v>
      </c>
      <c r="I3">
        <v>7.2999999999999996E-4</v>
      </c>
      <c r="J3">
        <v>4.0390000000000002E-2</v>
      </c>
    </row>
    <row r="4" spans="1:12" x14ac:dyDescent="0.25">
      <c r="A4" s="132" t="s">
        <v>1034</v>
      </c>
      <c r="B4" s="131">
        <v>2</v>
      </c>
      <c r="C4" s="131" t="s">
        <v>60</v>
      </c>
      <c r="D4">
        <v>4.9300000000000004E-3</v>
      </c>
      <c r="E4">
        <v>134.85489999999999</v>
      </c>
      <c r="F4">
        <v>7.4794400000000003</v>
      </c>
      <c r="G4">
        <v>18.092400000000001</v>
      </c>
      <c r="H4">
        <v>21.330639999999999</v>
      </c>
      <c r="I4">
        <v>2.3353700000000002</v>
      </c>
      <c r="J4">
        <v>12.64207</v>
      </c>
    </row>
    <row r="5" spans="1:12" x14ac:dyDescent="0.25">
      <c r="A5" s="132" t="s">
        <v>1035</v>
      </c>
      <c r="B5" s="131">
        <v>3</v>
      </c>
      <c r="C5" s="131" t="s">
        <v>60</v>
      </c>
      <c r="D5">
        <v>3.7490000000000002E-2</v>
      </c>
      <c r="E5">
        <v>1010.56791</v>
      </c>
      <c r="F5">
        <v>186.35584</v>
      </c>
      <c r="G5">
        <v>169.0489</v>
      </c>
      <c r="H5">
        <v>37.53689</v>
      </c>
      <c r="I5">
        <v>20.807649999999999</v>
      </c>
      <c r="J5">
        <v>85.322919999999996</v>
      </c>
    </row>
    <row r="6" spans="1:12" x14ac:dyDescent="0.25">
      <c r="A6" s="132" t="s">
        <v>1036</v>
      </c>
      <c r="B6" s="131">
        <v>3</v>
      </c>
      <c r="C6" s="131" t="s">
        <v>60</v>
      </c>
      <c r="D6">
        <v>2.3980000000000001E-2</v>
      </c>
      <c r="E6">
        <v>662.00473</v>
      </c>
      <c r="F6">
        <v>297.887</v>
      </c>
      <c r="G6">
        <v>67.627030000000005</v>
      </c>
      <c r="H6">
        <v>29.95881</v>
      </c>
      <c r="I6">
        <v>10.334770000000001</v>
      </c>
      <c r="J6">
        <v>55.060319999999997</v>
      </c>
    </row>
    <row r="7" spans="1:12" x14ac:dyDescent="0.25">
      <c r="A7" s="132" t="s">
        <v>1037</v>
      </c>
      <c r="B7" s="131">
        <v>4</v>
      </c>
      <c r="C7" s="131" t="s">
        <v>60</v>
      </c>
      <c r="D7">
        <v>3.56E-2</v>
      </c>
      <c r="E7">
        <v>992.54741999999999</v>
      </c>
      <c r="F7">
        <v>334.49344000000002</v>
      </c>
      <c r="G7">
        <v>117.10907</v>
      </c>
      <c r="H7">
        <v>38.484389999999998</v>
      </c>
      <c r="I7">
        <v>17.048999999999999</v>
      </c>
      <c r="J7">
        <v>83.590819999999994</v>
      </c>
    </row>
    <row r="8" spans="1:12" x14ac:dyDescent="0.25">
      <c r="A8" s="132" t="s">
        <v>1038</v>
      </c>
      <c r="B8" s="131">
        <v>5</v>
      </c>
      <c r="C8" s="131" t="s">
        <v>60</v>
      </c>
      <c r="D8">
        <v>6.8680000000000005E-2</v>
      </c>
      <c r="E8">
        <v>1719.8924999999999</v>
      </c>
      <c r="F8">
        <v>406.48921000000001</v>
      </c>
      <c r="G8">
        <v>195.93268</v>
      </c>
      <c r="H8">
        <v>59.012340000000002</v>
      </c>
      <c r="I8">
        <v>27.486170000000001</v>
      </c>
      <c r="J8">
        <v>133.06683000000001</v>
      </c>
    </row>
    <row r="9" spans="1:12" x14ac:dyDescent="0.25">
      <c r="A9" s="132" t="s">
        <v>1039</v>
      </c>
      <c r="B9" s="131">
        <v>6</v>
      </c>
      <c r="C9" s="131" t="s">
        <v>60</v>
      </c>
      <c r="D9">
        <v>8.3629999999999996E-2</v>
      </c>
      <c r="E9">
        <v>2182.2005399999998</v>
      </c>
      <c r="F9">
        <v>457.30840999999998</v>
      </c>
      <c r="G9">
        <v>252.02795</v>
      </c>
      <c r="H9">
        <v>68.682699999999997</v>
      </c>
      <c r="I9">
        <v>35.746569999999998</v>
      </c>
      <c r="J9">
        <v>175.65509</v>
      </c>
      <c r="L9" s="131" t="s">
        <v>1337</v>
      </c>
    </row>
    <row r="10" spans="1:12" s="134" customFormat="1" x14ac:dyDescent="0.25">
      <c r="A10" s="133" t="s">
        <v>1040</v>
      </c>
      <c r="B10" s="134">
        <v>7</v>
      </c>
      <c r="C10" s="134" t="s">
        <v>60</v>
      </c>
      <c r="D10" s="68">
        <v>9.3340000000000006E-2</v>
      </c>
      <c r="E10" s="68">
        <v>2637.82998</v>
      </c>
      <c r="F10" s="68">
        <v>455.28172000000001</v>
      </c>
      <c r="G10" s="68">
        <v>275.53471000000002</v>
      </c>
      <c r="H10" s="68">
        <v>86.405760000000001</v>
      </c>
      <c r="I10" s="68">
        <v>38.051609999999997</v>
      </c>
      <c r="J10" s="68">
        <v>212.76888</v>
      </c>
      <c r="L10" s="134">
        <f>SUM(D10:I10)</f>
        <v>3493.1971199999998</v>
      </c>
    </row>
    <row r="11" spans="1:12" x14ac:dyDescent="0.25">
      <c r="A11" s="132" t="s">
        <v>1041</v>
      </c>
      <c r="B11" s="131">
        <v>1</v>
      </c>
      <c r="C11" s="131" t="s">
        <v>148</v>
      </c>
      <c r="D11" s="77">
        <v>8.6252199999999997E-6</v>
      </c>
      <c r="E11">
        <v>0.35661999999999999</v>
      </c>
      <c r="F11">
        <v>3.9500000000000004E-3</v>
      </c>
      <c r="G11">
        <v>8.2799999999999992E-3</v>
      </c>
      <c r="H11">
        <v>2.562E-2</v>
      </c>
      <c r="I11">
        <v>1.16E-3</v>
      </c>
      <c r="J11">
        <v>3.4329999999999999E-2</v>
      </c>
    </row>
    <row r="12" spans="1:12" x14ac:dyDescent="0.25">
      <c r="A12" s="132" t="s">
        <v>1042</v>
      </c>
      <c r="B12" s="131">
        <v>2</v>
      </c>
      <c r="C12" s="131" t="s">
        <v>148</v>
      </c>
      <c r="D12">
        <v>4.6899999999999997E-3</v>
      </c>
      <c r="E12">
        <v>135.63289</v>
      </c>
      <c r="F12">
        <v>7.7088000000000001</v>
      </c>
      <c r="G12">
        <v>16.36347</v>
      </c>
      <c r="H12">
        <v>21.274840000000001</v>
      </c>
      <c r="I12">
        <v>2.1189300000000002</v>
      </c>
      <c r="J12">
        <v>12.69281</v>
      </c>
    </row>
    <row r="13" spans="1:12" x14ac:dyDescent="0.25">
      <c r="A13" s="132" t="s">
        <v>1043</v>
      </c>
      <c r="B13" s="131">
        <v>3</v>
      </c>
      <c r="C13" s="131" t="s">
        <v>148</v>
      </c>
      <c r="D13">
        <v>3.0890000000000001E-2</v>
      </c>
      <c r="E13">
        <v>1011.3168899999999</v>
      </c>
      <c r="F13">
        <v>194.3708</v>
      </c>
      <c r="G13">
        <v>138.47135</v>
      </c>
      <c r="H13">
        <v>34.874250000000004</v>
      </c>
      <c r="I13">
        <v>18.279119999999999</v>
      </c>
      <c r="J13">
        <v>84.950919999999996</v>
      </c>
    </row>
    <row r="14" spans="1:12" x14ac:dyDescent="0.25">
      <c r="A14" s="132" t="s">
        <v>1044</v>
      </c>
      <c r="B14" s="131">
        <v>3</v>
      </c>
      <c r="C14" s="131" t="s">
        <v>148</v>
      </c>
      <c r="D14">
        <v>2.0889999999999999E-2</v>
      </c>
      <c r="E14">
        <v>666.18489999999997</v>
      </c>
      <c r="F14">
        <v>288.35723999999999</v>
      </c>
      <c r="G14">
        <v>92.134910000000005</v>
      </c>
      <c r="H14">
        <v>31.589400000000001</v>
      </c>
      <c r="I14">
        <v>11.97738</v>
      </c>
      <c r="J14">
        <v>54.77787</v>
      </c>
    </row>
    <row r="15" spans="1:12" x14ac:dyDescent="0.25">
      <c r="A15" s="132" t="s">
        <v>1045</v>
      </c>
      <c r="B15" s="131">
        <v>4</v>
      </c>
      <c r="C15" s="131" t="s">
        <v>148</v>
      </c>
      <c r="D15">
        <v>3.0370000000000001E-2</v>
      </c>
      <c r="E15">
        <v>986.26679999999999</v>
      </c>
      <c r="F15">
        <v>327.22165999999999</v>
      </c>
      <c r="G15">
        <v>145.21906000000001</v>
      </c>
      <c r="H15">
        <v>39.681449999999998</v>
      </c>
      <c r="I15">
        <v>18.920100000000001</v>
      </c>
      <c r="J15">
        <v>82.063400000000001</v>
      </c>
    </row>
    <row r="16" spans="1:12" x14ac:dyDescent="0.25">
      <c r="A16" s="132" t="s">
        <v>1046</v>
      </c>
      <c r="B16" s="131">
        <v>5</v>
      </c>
      <c r="C16" s="131" t="s">
        <v>148</v>
      </c>
      <c r="D16">
        <v>6.2280000000000002E-2</v>
      </c>
      <c r="E16">
        <v>1709.1396199999999</v>
      </c>
      <c r="F16">
        <v>398.22001999999998</v>
      </c>
      <c r="G16">
        <v>231.88207</v>
      </c>
      <c r="H16">
        <v>60.40634</v>
      </c>
      <c r="I16">
        <v>29.901</v>
      </c>
      <c r="J16">
        <v>130.89811</v>
      </c>
    </row>
    <row r="17" spans="1:10" x14ac:dyDescent="0.25">
      <c r="A17" s="132" t="s">
        <v>1047</v>
      </c>
      <c r="B17" s="131">
        <v>6</v>
      </c>
      <c r="C17" s="131" t="s">
        <v>148</v>
      </c>
      <c r="D17">
        <v>7.5190000000000007E-2</v>
      </c>
      <c r="E17">
        <v>2157.1955600000001</v>
      </c>
      <c r="F17">
        <v>448.61590999999999</v>
      </c>
      <c r="G17">
        <v>304.94035000000002</v>
      </c>
      <c r="H17">
        <v>70.277389999999997</v>
      </c>
      <c r="I17">
        <v>39.375309999999999</v>
      </c>
      <c r="J17">
        <v>171.72729000000001</v>
      </c>
    </row>
    <row r="18" spans="1:10" s="134" customFormat="1" x14ac:dyDescent="0.25">
      <c r="A18" s="133" t="s">
        <v>1048</v>
      </c>
      <c r="B18" s="134">
        <v>7</v>
      </c>
      <c r="C18" s="134" t="s">
        <v>148</v>
      </c>
      <c r="D18" s="68">
        <v>8.5180000000000006E-2</v>
      </c>
      <c r="E18" s="68">
        <v>2612.4149900000002</v>
      </c>
      <c r="F18" s="68">
        <v>447.15278999999998</v>
      </c>
      <c r="G18" s="68">
        <v>327.197</v>
      </c>
      <c r="H18" s="68">
        <v>87.844399999999993</v>
      </c>
      <c r="I18" s="68">
        <v>41.601730000000003</v>
      </c>
      <c r="J18" s="68">
        <v>208.85602</v>
      </c>
    </row>
    <row r="19" spans="1:10" x14ac:dyDescent="0.25">
      <c r="A19" s="132" t="s">
        <v>1049</v>
      </c>
      <c r="B19" s="131">
        <v>1</v>
      </c>
      <c r="C19" s="131" t="s">
        <v>121</v>
      </c>
      <c r="D19" s="77">
        <v>8.6252199999999997E-6</v>
      </c>
      <c r="E19">
        <v>0.35661999999999999</v>
      </c>
      <c r="F19">
        <v>3.9500000000000004E-3</v>
      </c>
      <c r="G19">
        <v>8.2799999999999992E-3</v>
      </c>
      <c r="H19">
        <v>2.562E-2</v>
      </c>
      <c r="I19">
        <v>1.16E-3</v>
      </c>
      <c r="J19">
        <v>3.4329999999999999E-2</v>
      </c>
    </row>
    <row r="20" spans="1:10" x14ac:dyDescent="0.25">
      <c r="A20" s="132" t="s">
        <v>1050</v>
      </c>
      <c r="B20" s="131">
        <v>2</v>
      </c>
      <c r="C20" s="131" t="s">
        <v>121</v>
      </c>
      <c r="D20">
        <v>4.6800000000000001E-3</v>
      </c>
      <c r="E20">
        <v>131.11555000000001</v>
      </c>
      <c r="F20">
        <v>8.9048400000000001</v>
      </c>
      <c r="G20">
        <v>16.358720000000002</v>
      </c>
      <c r="H20">
        <v>21.228639999999999</v>
      </c>
      <c r="I20">
        <v>2.1246299999999998</v>
      </c>
      <c r="J20">
        <v>12.3118</v>
      </c>
    </row>
    <row r="21" spans="1:10" x14ac:dyDescent="0.25">
      <c r="A21" s="132" t="s">
        <v>1051</v>
      </c>
      <c r="B21" s="131">
        <v>3</v>
      </c>
      <c r="C21" s="131" t="s">
        <v>121</v>
      </c>
      <c r="D21">
        <v>3.1009999999999999E-2</v>
      </c>
      <c r="E21">
        <v>954.49866999999995</v>
      </c>
      <c r="F21">
        <v>206.65386000000001</v>
      </c>
      <c r="G21">
        <v>140.78207</v>
      </c>
      <c r="H21">
        <v>35.47287</v>
      </c>
      <c r="I21">
        <v>18.420940000000002</v>
      </c>
      <c r="J21">
        <v>80.250140000000002</v>
      </c>
    </row>
    <row r="22" spans="1:10" x14ac:dyDescent="0.25">
      <c r="A22" s="132" t="s">
        <v>1052</v>
      </c>
      <c r="B22" s="131">
        <v>3</v>
      </c>
      <c r="C22" s="131" t="s">
        <v>121</v>
      </c>
      <c r="D22">
        <v>2.087E-2</v>
      </c>
      <c r="E22">
        <v>658.14380000000006</v>
      </c>
      <c r="F22">
        <v>290.48128000000003</v>
      </c>
      <c r="G22">
        <v>92.126450000000006</v>
      </c>
      <c r="H22">
        <v>31.507210000000001</v>
      </c>
      <c r="I22">
        <v>11.987500000000001</v>
      </c>
      <c r="J22">
        <v>54.1021</v>
      </c>
    </row>
    <row r="23" spans="1:10" x14ac:dyDescent="0.25">
      <c r="A23" s="132" t="s">
        <v>1053</v>
      </c>
      <c r="B23" s="131">
        <v>4</v>
      </c>
      <c r="C23" s="131" t="s">
        <v>121</v>
      </c>
      <c r="D23">
        <v>3.0360000000000002E-2</v>
      </c>
      <c r="E23">
        <v>967.71020999999996</v>
      </c>
      <c r="F23">
        <v>331.67187999999999</v>
      </c>
      <c r="G23">
        <v>145.59290999999999</v>
      </c>
      <c r="H23">
        <v>39.687480000000001</v>
      </c>
      <c r="I23">
        <v>18.95513</v>
      </c>
      <c r="J23">
        <v>80.515829999999994</v>
      </c>
    </row>
    <row r="24" spans="1:10" x14ac:dyDescent="0.25">
      <c r="A24" s="132" t="s">
        <v>1054</v>
      </c>
      <c r="B24" s="131">
        <v>5</v>
      </c>
      <c r="C24" s="131" t="s">
        <v>121</v>
      </c>
      <c r="D24">
        <v>6.2269999999999999E-2</v>
      </c>
      <c r="E24">
        <v>1687.4506899999999</v>
      </c>
      <c r="F24">
        <v>403.43468000000001</v>
      </c>
      <c r="G24">
        <v>232.30777</v>
      </c>
      <c r="H24">
        <v>60.407780000000002</v>
      </c>
      <c r="I24">
        <v>29.941600000000001</v>
      </c>
      <c r="J24">
        <v>129.08881</v>
      </c>
    </row>
    <row r="25" spans="1:10" x14ac:dyDescent="0.25">
      <c r="A25" s="132" t="s">
        <v>1055</v>
      </c>
      <c r="B25" s="131">
        <v>6</v>
      </c>
      <c r="C25" s="131" t="s">
        <v>121</v>
      </c>
      <c r="D25">
        <v>7.5160000000000005E-2</v>
      </c>
      <c r="E25">
        <v>2132.1990599999999</v>
      </c>
      <c r="F25">
        <v>454.67464000000001</v>
      </c>
      <c r="G25">
        <v>305.38949000000002</v>
      </c>
      <c r="H25">
        <v>70.258409999999998</v>
      </c>
      <c r="I25">
        <v>39.42089</v>
      </c>
      <c r="J25">
        <v>169.64022</v>
      </c>
    </row>
    <row r="26" spans="1:10" s="134" customFormat="1" x14ac:dyDescent="0.25">
      <c r="A26" s="133" t="s">
        <v>1056</v>
      </c>
      <c r="B26" s="134">
        <v>7</v>
      </c>
      <c r="C26" s="134" t="s">
        <v>121</v>
      </c>
      <c r="D26" s="68">
        <v>8.5150000000000003E-2</v>
      </c>
      <c r="E26" s="68">
        <v>2588.7955000000002</v>
      </c>
      <c r="F26" s="68">
        <v>452.88474000000002</v>
      </c>
      <c r="G26" s="68">
        <v>327.61545000000001</v>
      </c>
      <c r="H26" s="68">
        <v>87.823499999999996</v>
      </c>
      <c r="I26" s="68">
        <v>41.644620000000003</v>
      </c>
      <c r="J26" s="68">
        <v>206.88365999999999</v>
      </c>
    </row>
    <row r="27" spans="1:10" x14ac:dyDescent="0.25">
      <c r="A27" s="132" t="s">
        <v>1057</v>
      </c>
      <c r="B27" s="131">
        <v>1</v>
      </c>
      <c r="C27" s="131" t="s">
        <v>152</v>
      </c>
      <c r="D27" s="77">
        <v>8.6252199999999997E-6</v>
      </c>
      <c r="E27">
        <v>0.35661999999999999</v>
      </c>
      <c r="F27">
        <v>3.9500000000000004E-3</v>
      </c>
      <c r="G27">
        <v>8.2799999999999992E-3</v>
      </c>
      <c r="H27">
        <v>2.562E-2</v>
      </c>
      <c r="I27">
        <v>1.16E-3</v>
      </c>
      <c r="J27">
        <v>3.4329999999999999E-2</v>
      </c>
    </row>
    <row r="28" spans="1:10" x14ac:dyDescent="0.25">
      <c r="A28" s="132" t="s">
        <v>1058</v>
      </c>
      <c r="B28" s="131">
        <v>2</v>
      </c>
      <c r="C28" s="131" t="s">
        <v>152</v>
      </c>
      <c r="D28">
        <v>4.6800000000000001E-3</v>
      </c>
      <c r="E28">
        <v>135.37384</v>
      </c>
      <c r="F28">
        <v>7.3112399999999997</v>
      </c>
      <c r="G28">
        <v>16.37256</v>
      </c>
      <c r="H28">
        <v>21.211849999999998</v>
      </c>
      <c r="I28">
        <v>2.1564299999999998</v>
      </c>
      <c r="J28">
        <v>12.58494</v>
      </c>
    </row>
    <row r="29" spans="1:10" x14ac:dyDescent="0.25">
      <c r="A29" s="132" t="s">
        <v>1059</v>
      </c>
      <c r="B29" s="131">
        <v>3</v>
      </c>
      <c r="C29" s="131" t="s">
        <v>152</v>
      </c>
      <c r="D29">
        <v>3.1140000000000001E-2</v>
      </c>
      <c r="E29">
        <v>1030.35376</v>
      </c>
      <c r="F29">
        <v>178.47954999999999</v>
      </c>
      <c r="G29">
        <v>141.02816000000001</v>
      </c>
      <c r="H29">
        <v>35.176870000000001</v>
      </c>
      <c r="I29">
        <v>18.985669999999999</v>
      </c>
      <c r="J29">
        <v>85.058570000000003</v>
      </c>
    </row>
    <row r="30" spans="1:10" x14ac:dyDescent="0.25">
      <c r="A30" s="132" t="s">
        <v>1060</v>
      </c>
      <c r="B30" s="131">
        <v>3</v>
      </c>
      <c r="C30" s="131" t="s">
        <v>152</v>
      </c>
      <c r="D30">
        <v>2.0879999999999999E-2</v>
      </c>
      <c r="E30">
        <v>665.73024999999996</v>
      </c>
      <c r="F30">
        <v>287.65046999999998</v>
      </c>
      <c r="G30">
        <v>92.151079999999993</v>
      </c>
      <c r="H30">
        <v>31.477409999999999</v>
      </c>
      <c r="I30">
        <v>12.044079999999999</v>
      </c>
      <c r="J30">
        <v>54.586489999999998</v>
      </c>
    </row>
    <row r="31" spans="1:10" x14ac:dyDescent="0.25">
      <c r="A31" s="132" t="s">
        <v>1063</v>
      </c>
      <c r="B31" s="131">
        <v>4</v>
      </c>
      <c r="C31" s="131" t="s">
        <v>152</v>
      </c>
      <c r="D31">
        <v>3.04E-2</v>
      </c>
      <c r="E31">
        <v>988.90872999999999</v>
      </c>
      <c r="F31">
        <v>323.78214000000003</v>
      </c>
      <c r="G31">
        <v>145.66171</v>
      </c>
      <c r="H31">
        <v>39.604529999999997</v>
      </c>
      <c r="I31">
        <v>19.11308</v>
      </c>
      <c r="J31">
        <v>81.863919999999993</v>
      </c>
    </row>
    <row r="32" spans="1:10" x14ac:dyDescent="0.25">
      <c r="A32" s="132" t="s">
        <v>1061</v>
      </c>
      <c r="B32" s="131">
        <v>5</v>
      </c>
      <c r="C32" s="131" t="s">
        <v>152</v>
      </c>
      <c r="D32">
        <v>6.2309999999999997E-2</v>
      </c>
      <c r="E32">
        <v>1712.1215</v>
      </c>
      <c r="F32">
        <v>394.25157999999999</v>
      </c>
      <c r="G32">
        <v>232.38783000000001</v>
      </c>
      <c r="H32">
        <v>60.311219999999999</v>
      </c>
      <c r="I32">
        <v>30.125430000000001</v>
      </c>
      <c r="J32">
        <v>130.65799000000001</v>
      </c>
    </row>
    <row r="33" spans="1:10" x14ac:dyDescent="0.25">
      <c r="A33" s="132" t="s">
        <v>1062</v>
      </c>
      <c r="B33" s="131">
        <v>6</v>
      </c>
      <c r="C33" s="131" t="s">
        <v>152</v>
      </c>
      <c r="D33">
        <v>7.5209999999999999E-2</v>
      </c>
      <c r="E33">
        <v>2160.2413099999999</v>
      </c>
      <c r="F33">
        <v>444.23279000000002</v>
      </c>
      <c r="G33">
        <v>305.48050000000001</v>
      </c>
      <c r="H33">
        <v>70.148600000000002</v>
      </c>
      <c r="I33">
        <v>39.629869999999997</v>
      </c>
      <c r="J33">
        <v>171.42484999999999</v>
      </c>
    </row>
    <row r="34" spans="1:10" s="134" customFormat="1" x14ac:dyDescent="0.25">
      <c r="A34" s="133" t="s">
        <v>1064</v>
      </c>
      <c r="B34" s="134">
        <v>7</v>
      </c>
      <c r="C34" s="134" t="s">
        <v>152</v>
      </c>
      <c r="D34" s="68">
        <v>8.5199999999999998E-2</v>
      </c>
      <c r="E34" s="68">
        <v>2615.23695</v>
      </c>
      <c r="F34" s="68">
        <v>443.03841999999997</v>
      </c>
      <c r="G34" s="68">
        <v>327.70125999999999</v>
      </c>
      <c r="H34" s="68">
        <v>87.719949999999997</v>
      </c>
      <c r="I34" s="68">
        <v>41.841670000000001</v>
      </c>
      <c r="J34" s="68">
        <v>208.56656000000001</v>
      </c>
    </row>
    <row r="35" spans="1:10" x14ac:dyDescent="0.25">
      <c r="A35" s="132" t="s">
        <v>1065</v>
      </c>
      <c r="B35" s="131">
        <v>1</v>
      </c>
      <c r="C35" s="131" t="s">
        <v>155</v>
      </c>
      <c r="D35" s="77">
        <v>8.6252199999999997E-6</v>
      </c>
      <c r="E35">
        <v>0.35661999999999999</v>
      </c>
      <c r="F35">
        <v>3.9500000000000004E-3</v>
      </c>
      <c r="G35">
        <v>8.2799999999999992E-3</v>
      </c>
      <c r="H35">
        <v>2.562E-2</v>
      </c>
      <c r="I35">
        <v>1.16E-3</v>
      </c>
      <c r="J35">
        <v>3.4329999999999999E-2</v>
      </c>
    </row>
    <row r="36" spans="1:10" x14ac:dyDescent="0.25">
      <c r="A36" s="132" t="s">
        <v>1066</v>
      </c>
      <c r="B36" s="131">
        <v>2</v>
      </c>
      <c r="C36" s="131" t="s">
        <v>155</v>
      </c>
      <c r="D36">
        <v>4.6899999999999997E-3</v>
      </c>
      <c r="E36">
        <v>133.89715000000001</v>
      </c>
      <c r="F36">
        <v>7.0195400000000001</v>
      </c>
      <c r="G36">
        <v>20.129149999999999</v>
      </c>
      <c r="H36">
        <v>21.36008</v>
      </c>
      <c r="I36">
        <v>2.13673</v>
      </c>
      <c r="J36">
        <v>12.558809999999999</v>
      </c>
    </row>
    <row r="37" spans="1:10" x14ac:dyDescent="0.25">
      <c r="A37" s="132" t="s">
        <v>1067</v>
      </c>
      <c r="B37" s="131">
        <v>3</v>
      </c>
      <c r="C37" s="131" t="s">
        <v>155</v>
      </c>
      <c r="D37">
        <v>3.1350000000000003E-2</v>
      </c>
      <c r="E37">
        <v>1006.23583</v>
      </c>
      <c r="F37">
        <v>173.61662999999999</v>
      </c>
      <c r="G37">
        <v>203.91856999999999</v>
      </c>
      <c r="H37">
        <v>37.659700000000001</v>
      </c>
      <c r="I37">
        <v>18.658460000000002</v>
      </c>
      <c r="J37">
        <v>84.788730000000001</v>
      </c>
    </row>
    <row r="38" spans="1:10" x14ac:dyDescent="0.25">
      <c r="A38" s="132" t="s">
        <v>1068</v>
      </c>
      <c r="B38" s="131">
        <v>3</v>
      </c>
      <c r="C38" s="131" t="s">
        <v>155</v>
      </c>
      <c r="D38">
        <v>2.0899999999999998E-2</v>
      </c>
      <c r="E38">
        <v>663.12328000000002</v>
      </c>
      <c r="F38">
        <v>287.13166000000001</v>
      </c>
      <c r="G38">
        <v>98.842759999999998</v>
      </c>
      <c r="H38">
        <v>31.741510000000002</v>
      </c>
      <c r="I38">
        <v>12.00909</v>
      </c>
      <c r="J38">
        <v>54.546469999999999</v>
      </c>
    </row>
    <row r="39" spans="1:10" x14ac:dyDescent="0.25">
      <c r="A39" s="132" t="s">
        <v>1069</v>
      </c>
      <c r="B39" s="131">
        <v>4</v>
      </c>
      <c r="C39" s="131" t="s">
        <v>155</v>
      </c>
      <c r="D39">
        <v>3.0460000000000001E-2</v>
      </c>
      <c r="E39">
        <v>981.94368999999995</v>
      </c>
      <c r="F39">
        <v>322.38616999999999</v>
      </c>
      <c r="G39">
        <v>163.69337999999999</v>
      </c>
      <c r="H39">
        <v>40.316290000000002</v>
      </c>
      <c r="I39">
        <v>19.01905</v>
      </c>
      <c r="J39">
        <v>81.772660000000002</v>
      </c>
    </row>
    <row r="40" spans="1:10" x14ac:dyDescent="0.25">
      <c r="A40" s="132" t="s">
        <v>1070</v>
      </c>
      <c r="B40" s="131">
        <v>5</v>
      </c>
      <c r="C40" s="131" t="s">
        <v>155</v>
      </c>
      <c r="D40">
        <v>6.2379999999999998E-2</v>
      </c>
      <c r="E40">
        <v>1704.00649</v>
      </c>
      <c r="F40">
        <v>392.62562000000003</v>
      </c>
      <c r="G40">
        <v>253.38887</v>
      </c>
      <c r="H40">
        <v>61.140189999999997</v>
      </c>
      <c r="I40">
        <v>30.015910000000002</v>
      </c>
      <c r="J40">
        <v>130.55086</v>
      </c>
    </row>
    <row r="41" spans="1:10" x14ac:dyDescent="0.25">
      <c r="A41" s="132" t="s">
        <v>1071</v>
      </c>
      <c r="B41" s="131">
        <v>6</v>
      </c>
      <c r="C41" s="131" t="s">
        <v>155</v>
      </c>
      <c r="D41">
        <v>7.5289999999999996E-2</v>
      </c>
      <c r="E41">
        <v>2150.9835699999999</v>
      </c>
      <c r="F41">
        <v>442.37973</v>
      </c>
      <c r="G41">
        <v>329.40998000000002</v>
      </c>
      <c r="H41">
        <v>71.093140000000005</v>
      </c>
      <c r="I41">
        <v>39.505020000000002</v>
      </c>
      <c r="J41">
        <v>171.29969</v>
      </c>
    </row>
    <row r="42" spans="1:10" s="134" customFormat="1" x14ac:dyDescent="0.25">
      <c r="A42" s="133" t="s">
        <v>1072</v>
      </c>
      <c r="B42" s="134">
        <v>7</v>
      </c>
      <c r="C42" s="134" t="s">
        <v>155</v>
      </c>
      <c r="D42" s="68">
        <v>8.5269999999999999E-2</v>
      </c>
      <c r="E42" s="68">
        <v>2606.50279</v>
      </c>
      <c r="F42" s="68">
        <v>441.29043000000001</v>
      </c>
      <c r="G42" s="68">
        <v>350.27323000000001</v>
      </c>
      <c r="H42" s="68">
        <v>88.610910000000004</v>
      </c>
      <c r="I42" s="68">
        <v>41.7239</v>
      </c>
      <c r="J42" s="68">
        <v>208.44804999999999</v>
      </c>
    </row>
    <row r="43" spans="1:10" x14ac:dyDescent="0.25">
      <c r="A43" s="132" t="s">
        <v>1073</v>
      </c>
      <c r="B43" s="131">
        <v>1</v>
      </c>
      <c r="C43" s="131" t="s">
        <v>157</v>
      </c>
      <c r="D43" s="77">
        <v>8.6252199999999997E-6</v>
      </c>
      <c r="E43">
        <v>0.35661999999999999</v>
      </c>
      <c r="F43">
        <v>3.9500000000000004E-3</v>
      </c>
      <c r="G43">
        <v>8.2799999999999992E-3</v>
      </c>
      <c r="H43">
        <v>2.562E-2</v>
      </c>
      <c r="I43">
        <v>1.16E-3</v>
      </c>
      <c r="J43">
        <v>3.4329999999999999E-2</v>
      </c>
    </row>
    <row r="44" spans="1:10" x14ac:dyDescent="0.25">
      <c r="A44" s="132" t="s">
        <v>1074</v>
      </c>
      <c r="B44" s="131">
        <v>2</v>
      </c>
      <c r="C44" s="131" t="s">
        <v>157</v>
      </c>
      <c r="D44">
        <v>4.6699999999999997E-3</v>
      </c>
      <c r="E44">
        <v>134.61475999999999</v>
      </c>
      <c r="F44">
        <v>6.9908099999999997</v>
      </c>
      <c r="G44">
        <v>16.35671</v>
      </c>
      <c r="H44">
        <v>21.219860000000001</v>
      </c>
      <c r="I44">
        <v>2.1171799999999998</v>
      </c>
      <c r="J44">
        <v>12.32485</v>
      </c>
    </row>
    <row r="45" spans="1:10" x14ac:dyDescent="0.25">
      <c r="A45" s="132" t="s">
        <v>1075</v>
      </c>
      <c r="B45" s="131">
        <v>3</v>
      </c>
      <c r="C45" s="131" t="s">
        <v>157</v>
      </c>
      <c r="D45">
        <v>3.0939999999999999E-2</v>
      </c>
      <c r="E45">
        <v>1022.04017</v>
      </c>
      <c r="F45">
        <v>172.79725999999999</v>
      </c>
      <c r="G45">
        <v>140.75313</v>
      </c>
      <c r="H45">
        <v>35.334989999999998</v>
      </c>
      <c r="I45">
        <v>18.29007</v>
      </c>
      <c r="J45">
        <v>80.773179999999996</v>
      </c>
    </row>
    <row r="46" spans="1:10" x14ac:dyDescent="0.25">
      <c r="A46" s="132" t="s">
        <v>1076</v>
      </c>
      <c r="B46" s="131">
        <v>3</v>
      </c>
      <c r="C46" s="131" t="s">
        <v>157</v>
      </c>
      <c r="D46">
        <v>2.086E-2</v>
      </c>
      <c r="E46">
        <v>664.58051</v>
      </c>
      <c r="F46">
        <v>287.0806</v>
      </c>
      <c r="G46">
        <v>92.123130000000003</v>
      </c>
      <c r="H46">
        <v>31.492290000000001</v>
      </c>
      <c r="I46">
        <v>11.974299999999999</v>
      </c>
      <c r="J46">
        <v>54.136659999999999</v>
      </c>
    </row>
    <row r="47" spans="1:10" x14ac:dyDescent="0.25">
      <c r="A47" s="132" t="s">
        <v>1077</v>
      </c>
      <c r="B47" s="131">
        <v>4</v>
      </c>
      <c r="C47" s="131" t="s">
        <v>157</v>
      </c>
      <c r="D47">
        <v>3.0339999999999999E-2</v>
      </c>
      <c r="E47">
        <v>986.19159000000002</v>
      </c>
      <c r="F47">
        <v>322.19222000000002</v>
      </c>
      <c r="G47">
        <v>145.58430000000001</v>
      </c>
      <c r="H47">
        <v>39.647550000000003</v>
      </c>
      <c r="I47">
        <v>18.918420000000001</v>
      </c>
      <c r="J47">
        <v>80.640029999999996</v>
      </c>
    </row>
    <row r="48" spans="1:10" x14ac:dyDescent="0.25">
      <c r="A48" s="132" t="s">
        <v>1078</v>
      </c>
      <c r="B48" s="131">
        <v>5</v>
      </c>
      <c r="C48" s="131" t="s">
        <v>157</v>
      </c>
      <c r="D48">
        <v>6.2239999999999997E-2</v>
      </c>
      <c r="E48">
        <v>1708.93424</v>
      </c>
      <c r="F48">
        <v>392.40111000000002</v>
      </c>
      <c r="G48">
        <v>232.29772</v>
      </c>
      <c r="H48">
        <v>60.361220000000003</v>
      </c>
      <c r="I48">
        <v>29.898869999999999</v>
      </c>
      <c r="J48">
        <v>129.23195999999999</v>
      </c>
    </row>
    <row r="49" spans="1:10" x14ac:dyDescent="0.25">
      <c r="A49" s="132" t="s">
        <v>1079</v>
      </c>
      <c r="B49" s="131">
        <v>6</v>
      </c>
      <c r="C49" s="131" t="s">
        <v>157</v>
      </c>
      <c r="D49">
        <v>7.5139999999999998E-2</v>
      </c>
      <c r="E49">
        <v>2156.5256899999999</v>
      </c>
      <c r="F49">
        <v>442.12898999999999</v>
      </c>
      <c r="G49">
        <v>305.37794000000002</v>
      </c>
      <c r="H49">
        <v>70.205160000000006</v>
      </c>
      <c r="I49">
        <v>39.372280000000003</v>
      </c>
      <c r="J49">
        <v>169.79775000000001</v>
      </c>
    </row>
    <row r="50" spans="1:10" s="134" customFormat="1" x14ac:dyDescent="0.25">
      <c r="A50" s="133" t="s">
        <v>1080</v>
      </c>
      <c r="B50" s="134">
        <v>7</v>
      </c>
      <c r="C50" s="134" t="s">
        <v>157</v>
      </c>
      <c r="D50" s="68">
        <v>8.5129999999999997E-2</v>
      </c>
      <c r="E50" s="68">
        <v>2611.7199599999999</v>
      </c>
      <c r="F50" s="68">
        <v>441.05464999999998</v>
      </c>
      <c r="G50" s="68">
        <v>327.60453999999999</v>
      </c>
      <c r="H50" s="68">
        <v>87.773240000000001</v>
      </c>
      <c r="I50" s="68">
        <v>41.598779999999998</v>
      </c>
      <c r="J50" s="68">
        <v>207.03145000000001</v>
      </c>
    </row>
    <row r="51" spans="1:10" x14ac:dyDescent="0.25">
      <c r="A51" s="132" t="s">
        <v>1081</v>
      </c>
      <c r="B51" s="131">
        <v>1</v>
      </c>
      <c r="C51" s="131" t="s">
        <v>1099</v>
      </c>
      <c r="D51" s="77">
        <v>8.6252199999999997E-6</v>
      </c>
      <c r="E51">
        <v>0.35661999999999999</v>
      </c>
      <c r="F51">
        <v>3.9500000000000004E-3</v>
      </c>
      <c r="G51">
        <v>8.2799999999999992E-3</v>
      </c>
      <c r="H51">
        <v>2.562E-2</v>
      </c>
      <c r="I51">
        <v>1.16E-3</v>
      </c>
      <c r="J51">
        <v>3.4329999999999999E-2</v>
      </c>
    </row>
    <row r="52" spans="1:10" x14ac:dyDescent="0.25">
      <c r="A52" s="132" t="s">
        <v>1082</v>
      </c>
      <c r="B52" s="131">
        <v>2</v>
      </c>
      <c r="C52" s="131" t="s">
        <v>1099</v>
      </c>
      <c r="D52">
        <v>4.6800000000000001E-3</v>
      </c>
      <c r="E52">
        <v>132.01575</v>
      </c>
      <c r="F52">
        <v>8.5462199999999999</v>
      </c>
      <c r="G52">
        <v>17.148700000000002</v>
      </c>
      <c r="H52">
        <v>21.28256</v>
      </c>
      <c r="I52">
        <v>2.17014</v>
      </c>
      <c r="J52">
        <v>12.55949</v>
      </c>
    </row>
    <row r="53" spans="1:10" x14ac:dyDescent="0.25">
      <c r="A53" s="132" t="s">
        <v>1083</v>
      </c>
      <c r="B53" s="131">
        <v>3</v>
      </c>
      <c r="C53" s="131" t="s">
        <v>1099</v>
      </c>
      <c r="D53">
        <v>3.116E-2</v>
      </c>
      <c r="E53">
        <v>970.74612999999999</v>
      </c>
      <c r="F53">
        <v>200.38881000000001</v>
      </c>
      <c r="G53">
        <v>154.79796999999999</v>
      </c>
      <c r="H53">
        <v>36.4313</v>
      </c>
      <c r="I53">
        <v>19.228840000000002</v>
      </c>
      <c r="J53">
        <v>84.667469999999994</v>
      </c>
    </row>
    <row r="54" spans="1:10" x14ac:dyDescent="0.25">
      <c r="A54" s="132" t="s">
        <v>1084</v>
      </c>
      <c r="B54" s="131">
        <v>3</v>
      </c>
      <c r="C54" s="131" t="s">
        <v>1099</v>
      </c>
      <c r="D54">
        <v>2.0879999999999999E-2</v>
      </c>
      <c r="E54">
        <v>659.75581</v>
      </c>
      <c r="F54">
        <v>289.84717999999998</v>
      </c>
      <c r="G54">
        <v>93.531660000000002</v>
      </c>
      <c r="H54">
        <v>31.603190000000001</v>
      </c>
      <c r="I54">
        <v>12.06847</v>
      </c>
      <c r="J54">
        <v>54.543579999999999</v>
      </c>
    </row>
    <row r="55" spans="1:10" x14ac:dyDescent="0.25">
      <c r="A55" s="132" t="s">
        <v>1085</v>
      </c>
      <c r="B55" s="131">
        <v>4</v>
      </c>
      <c r="C55" s="131" t="s">
        <v>1099</v>
      </c>
      <c r="D55">
        <v>3.04E-2</v>
      </c>
      <c r="E55">
        <v>972.23473000000001</v>
      </c>
      <c r="F55">
        <v>329.91174000000001</v>
      </c>
      <c r="G55">
        <v>149.51407</v>
      </c>
      <c r="H55">
        <v>39.955480000000001</v>
      </c>
      <c r="I55">
        <v>19.18112</v>
      </c>
      <c r="J55">
        <v>81.74991</v>
      </c>
    </row>
    <row r="56" spans="1:10" x14ac:dyDescent="0.25">
      <c r="A56" s="132" t="s">
        <v>1086</v>
      </c>
      <c r="B56" s="131">
        <v>5</v>
      </c>
      <c r="C56" s="131" t="s">
        <v>1099</v>
      </c>
      <c r="D56">
        <v>6.2309999999999997E-2</v>
      </c>
      <c r="E56">
        <v>1692.7153000000001</v>
      </c>
      <c r="F56">
        <v>401.38562999999999</v>
      </c>
      <c r="G56">
        <v>236.87147999999999</v>
      </c>
      <c r="H56">
        <v>60.71969</v>
      </c>
      <c r="I56">
        <v>30.204619999999998</v>
      </c>
      <c r="J56">
        <v>130.52501000000001</v>
      </c>
    </row>
    <row r="57" spans="1:10" x14ac:dyDescent="0.25">
      <c r="A57" s="132" t="s">
        <v>1087</v>
      </c>
      <c r="B57" s="131">
        <v>6</v>
      </c>
      <c r="C57" s="131" t="s">
        <v>1099</v>
      </c>
      <c r="D57">
        <v>7.5219999999999995E-2</v>
      </c>
      <c r="E57">
        <v>2138.1793400000001</v>
      </c>
      <c r="F57">
        <v>452.34338000000002</v>
      </c>
      <c r="G57">
        <v>310.57787000000002</v>
      </c>
      <c r="H57">
        <v>70.612979999999993</v>
      </c>
      <c r="I57">
        <v>39.719900000000003</v>
      </c>
      <c r="J57">
        <v>171.27260000000001</v>
      </c>
    </row>
    <row r="58" spans="1:10" s="134" customFormat="1" x14ac:dyDescent="0.25">
      <c r="A58" s="133" t="s">
        <v>1088</v>
      </c>
      <c r="B58" s="134">
        <v>7</v>
      </c>
      <c r="C58" s="134" t="s">
        <v>1099</v>
      </c>
      <c r="D58" s="68">
        <v>8.5209999999999994E-2</v>
      </c>
      <c r="E58" s="68">
        <v>2594.4338400000001</v>
      </c>
      <c r="F58" s="68">
        <v>450.68624</v>
      </c>
      <c r="G58" s="68">
        <v>332.50779</v>
      </c>
      <c r="H58" s="68">
        <v>88.157830000000004</v>
      </c>
      <c r="I58" s="68">
        <v>41.926569999999998</v>
      </c>
      <c r="J58" s="68">
        <v>208.42283</v>
      </c>
    </row>
    <row r="59" spans="1:10" x14ac:dyDescent="0.25">
      <c r="A59" s="132" t="s">
        <v>1288</v>
      </c>
      <c r="B59" s="131">
        <v>1</v>
      </c>
      <c r="C59" s="131" t="s">
        <v>158</v>
      </c>
      <c r="D59" s="77">
        <v>8.6252199999999997E-6</v>
      </c>
      <c r="E59">
        <v>0.35661999999999999</v>
      </c>
      <c r="F59">
        <v>3.9500000000000004E-3</v>
      </c>
      <c r="G59">
        <v>8.2799999999999992E-3</v>
      </c>
      <c r="H59">
        <v>2.562E-2</v>
      </c>
      <c r="I59">
        <v>1.16E-3</v>
      </c>
      <c r="J59">
        <v>3.4329999999999999E-2</v>
      </c>
    </row>
    <row r="60" spans="1:10" x14ac:dyDescent="0.25">
      <c r="A60" s="132" t="s">
        <v>1291</v>
      </c>
      <c r="B60" s="131">
        <v>2</v>
      </c>
      <c r="C60" s="131" t="s">
        <v>158</v>
      </c>
      <c r="D60">
        <v>4.6800000000000001E-3</v>
      </c>
      <c r="E60">
        <v>134.17912999999999</v>
      </c>
      <c r="F60">
        <v>7.5072999999999999</v>
      </c>
      <c r="G60">
        <v>17.00244</v>
      </c>
      <c r="H60">
        <v>21.197710000000001</v>
      </c>
      <c r="I60">
        <v>2.3352200000000001</v>
      </c>
      <c r="J60">
        <v>12.457319999999999</v>
      </c>
    </row>
    <row r="61" spans="1:10" x14ac:dyDescent="0.25">
      <c r="A61" s="132" t="s">
        <v>1292</v>
      </c>
      <c r="B61" s="131">
        <v>3</v>
      </c>
      <c r="C61" s="131" t="s">
        <v>158</v>
      </c>
      <c r="D61">
        <v>3.1050000000000001E-2</v>
      </c>
      <c r="E61">
        <v>1007.29582</v>
      </c>
      <c r="F61">
        <v>181.84472</v>
      </c>
      <c r="G61">
        <v>152.06200000000001</v>
      </c>
      <c r="H61">
        <v>34.924709999999997</v>
      </c>
      <c r="I61">
        <v>22.110379999999999</v>
      </c>
      <c r="J61">
        <v>82.738569999999996</v>
      </c>
    </row>
    <row r="62" spans="1:10" x14ac:dyDescent="0.25">
      <c r="A62" s="132" t="s">
        <v>1293</v>
      </c>
      <c r="B62" s="131">
        <v>3</v>
      </c>
      <c r="C62" s="131" t="s">
        <v>158</v>
      </c>
      <c r="D62">
        <v>2.087E-2</v>
      </c>
      <c r="E62">
        <v>663.53269</v>
      </c>
      <c r="F62">
        <v>287.99480999999997</v>
      </c>
      <c r="G62">
        <v>93.266000000000005</v>
      </c>
      <c r="H62">
        <v>31.452210000000001</v>
      </c>
      <c r="I62">
        <v>12.36027</v>
      </c>
      <c r="J62">
        <v>54.357320000000001</v>
      </c>
    </row>
    <row r="63" spans="1:10" x14ac:dyDescent="0.25">
      <c r="A63" s="132" t="s">
        <v>1294</v>
      </c>
      <c r="B63" s="131">
        <v>4</v>
      </c>
      <c r="C63" s="131" t="s">
        <v>158</v>
      </c>
      <c r="D63">
        <v>3.0370000000000001E-2</v>
      </c>
      <c r="E63">
        <v>982.59921999999995</v>
      </c>
      <c r="F63">
        <v>324.73221000000001</v>
      </c>
      <c r="G63">
        <v>148.75934000000001</v>
      </c>
      <c r="H63">
        <v>39.534080000000003</v>
      </c>
      <c r="I63">
        <v>19.990860000000001</v>
      </c>
      <c r="J63">
        <v>81.219099999999997</v>
      </c>
    </row>
    <row r="64" spans="1:10" x14ac:dyDescent="0.25">
      <c r="A64" s="132" t="s">
        <v>1295</v>
      </c>
      <c r="B64" s="131">
        <v>5</v>
      </c>
      <c r="C64" s="131" t="s">
        <v>158</v>
      </c>
      <c r="D64">
        <v>6.2280000000000002E-2</v>
      </c>
      <c r="E64">
        <v>1704.7226800000001</v>
      </c>
      <c r="F64">
        <v>395.35676000000001</v>
      </c>
      <c r="G64">
        <v>235.94801000000001</v>
      </c>
      <c r="H64">
        <v>60.234720000000003</v>
      </c>
      <c r="I64">
        <v>31.142330000000001</v>
      </c>
      <c r="J64">
        <v>129.90496999999999</v>
      </c>
    </row>
    <row r="65" spans="1:10" x14ac:dyDescent="0.25">
      <c r="A65" s="132" t="s">
        <v>1296</v>
      </c>
      <c r="B65" s="131">
        <v>6</v>
      </c>
      <c r="C65" s="131" t="s">
        <v>158</v>
      </c>
      <c r="D65">
        <v>7.5179999999999997E-2</v>
      </c>
      <c r="E65">
        <v>2151.86796</v>
      </c>
      <c r="F65">
        <v>445.49137000000002</v>
      </c>
      <c r="G65">
        <v>309.53404</v>
      </c>
      <c r="H65">
        <v>70.061229999999995</v>
      </c>
      <c r="I65">
        <v>40.787190000000002</v>
      </c>
      <c r="J65">
        <v>170.56997999999999</v>
      </c>
    </row>
    <row r="66" spans="1:10" s="134" customFormat="1" x14ac:dyDescent="0.25">
      <c r="A66" s="133" t="s">
        <v>1297</v>
      </c>
      <c r="B66" s="134">
        <v>7</v>
      </c>
      <c r="C66" s="134" t="s">
        <v>158</v>
      </c>
      <c r="D66" s="68">
        <v>8.5169999999999996E-2</v>
      </c>
      <c r="E66" s="68">
        <v>2607.3469100000002</v>
      </c>
      <c r="F66" s="68">
        <v>444.22548999999998</v>
      </c>
      <c r="G66" s="68">
        <v>331.52440000000001</v>
      </c>
      <c r="H66" s="68">
        <v>87.637510000000006</v>
      </c>
      <c r="I66" s="68">
        <v>42.933129999999998</v>
      </c>
      <c r="J66" s="68">
        <v>207.76064</v>
      </c>
    </row>
    <row r="67" spans="1:10" x14ac:dyDescent="0.25">
      <c r="A67" s="132" t="s">
        <v>1289</v>
      </c>
      <c r="B67" s="131">
        <v>1</v>
      </c>
      <c r="C67" s="131" t="s">
        <v>1286</v>
      </c>
      <c r="D67" s="77">
        <v>8.6252199999999997E-6</v>
      </c>
      <c r="E67">
        <v>0.35661999999999999</v>
      </c>
      <c r="F67">
        <v>3.9500000000000004E-3</v>
      </c>
      <c r="G67">
        <v>8.2799999999999992E-3</v>
      </c>
      <c r="H67">
        <v>2.562E-2</v>
      </c>
      <c r="I67">
        <v>1.16E-3</v>
      </c>
      <c r="J67">
        <v>3.4329999999999999E-2</v>
      </c>
    </row>
    <row r="68" spans="1:10" x14ac:dyDescent="0.25">
      <c r="A68" s="132" t="s">
        <v>1298</v>
      </c>
      <c r="B68" s="131">
        <v>2</v>
      </c>
      <c r="C68" s="131" t="s">
        <v>1286</v>
      </c>
      <c r="D68">
        <v>4.6899999999999997E-3</v>
      </c>
      <c r="E68">
        <v>135.29841999999999</v>
      </c>
      <c r="F68">
        <v>7.1007800000000003</v>
      </c>
      <c r="G68">
        <v>17.687390000000001</v>
      </c>
      <c r="H68">
        <v>21.230229999999999</v>
      </c>
      <c r="I68">
        <v>2.1523500000000002</v>
      </c>
      <c r="J68">
        <v>12.662879999999999</v>
      </c>
    </row>
    <row r="69" spans="1:10" x14ac:dyDescent="0.25">
      <c r="A69" s="132" t="s">
        <v>1299</v>
      </c>
      <c r="B69" s="131">
        <v>3</v>
      </c>
      <c r="C69" s="131" t="s">
        <v>1286</v>
      </c>
      <c r="D69">
        <v>3.1309999999999998E-2</v>
      </c>
      <c r="E69">
        <v>1029.61373</v>
      </c>
      <c r="F69">
        <v>174.75235000000001</v>
      </c>
      <c r="G69">
        <v>164.44243</v>
      </c>
      <c r="H69">
        <v>35.50544</v>
      </c>
      <c r="I69">
        <v>18.915559999999999</v>
      </c>
      <c r="J69">
        <v>86.491540000000001</v>
      </c>
    </row>
    <row r="70" spans="1:10" x14ac:dyDescent="0.25">
      <c r="A70" s="132" t="s">
        <v>1300</v>
      </c>
      <c r="B70" s="131">
        <v>3</v>
      </c>
      <c r="C70" s="131" t="s">
        <v>1286</v>
      </c>
      <c r="D70">
        <v>2.0899999999999998E-2</v>
      </c>
      <c r="E70">
        <v>665.61935000000005</v>
      </c>
      <c r="F70">
        <v>287.27636999999999</v>
      </c>
      <c r="G70">
        <v>94.493260000000006</v>
      </c>
      <c r="H70">
        <v>31.510200000000001</v>
      </c>
      <c r="I70">
        <v>12.036910000000001</v>
      </c>
      <c r="J70">
        <v>54.727089999999997</v>
      </c>
    </row>
    <row r="71" spans="1:10" x14ac:dyDescent="0.25">
      <c r="A71" s="132" t="s">
        <v>1301</v>
      </c>
      <c r="B71" s="131">
        <v>4</v>
      </c>
      <c r="C71" s="131" t="s">
        <v>1286</v>
      </c>
      <c r="D71">
        <v>3.0450000000000001E-2</v>
      </c>
      <c r="E71">
        <v>988.65628000000004</v>
      </c>
      <c r="F71">
        <v>322.73889000000003</v>
      </c>
      <c r="G71">
        <v>152.20563999999999</v>
      </c>
      <c r="H71">
        <v>39.696260000000002</v>
      </c>
      <c r="I71">
        <v>19.09329</v>
      </c>
      <c r="J71">
        <v>82.261009999999999</v>
      </c>
    </row>
    <row r="72" spans="1:10" x14ac:dyDescent="0.25">
      <c r="A72" s="132" t="s">
        <v>1302</v>
      </c>
      <c r="B72" s="131">
        <v>5</v>
      </c>
      <c r="C72" s="131" t="s">
        <v>1286</v>
      </c>
      <c r="D72">
        <v>6.2359999999999999E-2</v>
      </c>
      <c r="E72">
        <v>1711.76043</v>
      </c>
      <c r="F72">
        <v>393.03620999999998</v>
      </c>
      <c r="G72">
        <v>239.95795000000001</v>
      </c>
      <c r="H72">
        <v>60.423459999999999</v>
      </c>
      <c r="I72">
        <v>30.097439999999999</v>
      </c>
      <c r="J72">
        <v>131.11709999999999</v>
      </c>
    </row>
    <row r="73" spans="1:10" x14ac:dyDescent="0.25">
      <c r="A73" s="132" t="s">
        <v>1303</v>
      </c>
      <c r="B73" s="131">
        <v>6</v>
      </c>
      <c r="C73" s="131" t="s">
        <v>1286</v>
      </c>
      <c r="D73">
        <v>7.528E-2</v>
      </c>
      <c r="E73">
        <v>2159.8250699999999</v>
      </c>
      <c r="F73">
        <v>442.85104000000001</v>
      </c>
      <c r="G73">
        <v>314.08877000000001</v>
      </c>
      <c r="H73">
        <v>70.275739999999999</v>
      </c>
      <c r="I73">
        <v>39.598379999999999</v>
      </c>
      <c r="J73">
        <v>171.94613000000001</v>
      </c>
    </row>
    <row r="74" spans="1:10" s="134" customFormat="1" x14ac:dyDescent="0.25">
      <c r="A74" s="133" t="s">
        <v>1304</v>
      </c>
      <c r="B74" s="134">
        <v>7</v>
      </c>
      <c r="C74" s="134" t="s">
        <v>1286</v>
      </c>
      <c r="D74" s="68">
        <v>8.5260000000000002E-2</v>
      </c>
      <c r="E74" s="68">
        <v>2614.8436299999998</v>
      </c>
      <c r="F74" s="68">
        <v>441.7355</v>
      </c>
      <c r="G74" s="68">
        <v>335.81866000000002</v>
      </c>
      <c r="H74" s="68">
        <v>87.839770000000001</v>
      </c>
      <c r="I74" s="68">
        <v>41.81203</v>
      </c>
      <c r="J74" s="68">
        <v>209.05799999999999</v>
      </c>
    </row>
    <row r="75" spans="1:10" x14ac:dyDescent="0.25">
      <c r="A75" s="132" t="s">
        <v>1290</v>
      </c>
      <c r="B75" s="131">
        <v>1</v>
      </c>
      <c r="C75" s="131" t="s">
        <v>1287</v>
      </c>
      <c r="D75" s="77">
        <v>8.6252199999999997E-6</v>
      </c>
      <c r="E75">
        <v>0.35661999999999999</v>
      </c>
      <c r="F75">
        <v>3.9500000000000004E-3</v>
      </c>
      <c r="G75">
        <v>8.2799999999999992E-3</v>
      </c>
      <c r="H75">
        <v>2.562E-2</v>
      </c>
      <c r="I75">
        <v>1.16E-3</v>
      </c>
      <c r="J75">
        <v>3.4329999999999999E-2</v>
      </c>
    </row>
    <row r="76" spans="1:10" x14ac:dyDescent="0.25">
      <c r="A76" s="132" t="s">
        <v>1305</v>
      </c>
      <c r="B76" s="131">
        <v>2</v>
      </c>
      <c r="C76" s="131" t="s">
        <v>1287</v>
      </c>
      <c r="D76">
        <v>4.7200000000000002E-3</v>
      </c>
      <c r="E76">
        <v>134.41028</v>
      </c>
      <c r="F76">
        <v>7.3673299999999999</v>
      </c>
      <c r="G76">
        <v>16.890640000000001</v>
      </c>
      <c r="H76">
        <v>21.410730000000001</v>
      </c>
      <c r="I76">
        <v>2.1650999999999998</v>
      </c>
      <c r="J76">
        <v>12.57949</v>
      </c>
    </row>
    <row r="77" spans="1:10" x14ac:dyDescent="0.25">
      <c r="A77" s="132" t="s">
        <v>1306</v>
      </c>
      <c r="B77" s="131">
        <v>3</v>
      </c>
      <c r="C77" s="131" t="s">
        <v>1287</v>
      </c>
      <c r="D77">
        <v>3.1759999999999997E-2</v>
      </c>
      <c r="E77">
        <v>1016.3491</v>
      </c>
      <c r="F77">
        <v>179.61019999999999</v>
      </c>
      <c r="G77">
        <v>150.41381999999999</v>
      </c>
      <c r="H77">
        <v>38.783180000000002</v>
      </c>
      <c r="I77">
        <v>19.15691</v>
      </c>
      <c r="J77">
        <v>85.339960000000005</v>
      </c>
    </row>
    <row r="78" spans="1:10" x14ac:dyDescent="0.25">
      <c r="A78" s="132" t="s">
        <v>1307</v>
      </c>
      <c r="B78" s="131">
        <v>3</v>
      </c>
      <c r="C78" s="131" t="s">
        <v>1287</v>
      </c>
      <c r="D78">
        <v>2.094E-2</v>
      </c>
      <c r="E78">
        <v>664.13652000000002</v>
      </c>
      <c r="F78">
        <v>287.75551999999999</v>
      </c>
      <c r="G78">
        <v>93.080179999999999</v>
      </c>
      <c r="H78">
        <v>31.834209999999999</v>
      </c>
      <c r="I78">
        <v>12.060180000000001</v>
      </c>
      <c r="J78">
        <v>54.59151</v>
      </c>
    </row>
    <row r="79" spans="1:10" x14ac:dyDescent="0.25">
      <c r="A79" s="132" t="s">
        <v>1308</v>
      </c>
      <c r="B79" s="131">
        <v>4</v>
      </c>
      <c r="C79" s="131" t="s">
        <v>1287</v>
      </c>
      <c r="D79">
        <v>3.057E-2</v>
      </c>
      <c r="E79">
        <v>984.75604999999996</v>
      </c>
      <c r="F79">
        <v>324.08816999999999</v>
      </c>
      <c r="G79">
        <v>148.27277000000001</v>
      </c>
      <c r="H79">
        <v>40.607550000000003</v>
      </c>
      <c r="I79">
        <v>19.159659999999999</v>
      </c>
      <c r="J79">
        <v>81.913939999999997</v>
      </c>
    </row>
    <row r="80" spans="1:10" s="150" customFormat="1" x14ac:dyDescent="0.25">
      <c r="A80" s="132" t="s">
        <v>1309</v>
      </c>
      <c r="B80" s="131">
        <v>5</v>
      </c>
      <c r="C80" s="150" t="s">
        <v>1287</v>
      </c>
      <c r="D80">
        <v>6.2509999999999996E-2</v>
      </c>
      <c r="E80">
        <v>1707.2090499999999</v>
      </c>
      <c r="F80">
        <v>394.60599000000002</v>
      </c>
      <c r="G80">
        <v>235.38009</v>
      </c>
      <c r="H80">
        <v>61.483710000000002</v>
      </c>
      <c r="I80">
        <v>30.174610000000001</v>
      </c>
      <c r="J80">
        <v>130.71156999999999</v>
      </c>
    </row>
    <row r="81" spans="1:10" x14ac:dyDescent="0.25">
      <c r="A81" s="132" t="s">
        <v>1310</v>
      </c>
      <c r="B81" s="131">
        <v>6</v>
      </c>
      <c r="C81" s="131" t="s">
        <v>1287</v>
      </c>
      <c r="D81">
        <v>7.5439999999999993E-2</v>
      </c>
      <c r="E81">
        <v>2154.60617</v>
      </c>
      <c r="F81">
        <v>444.63337999999999</v>
      </c>
      <c r="G81">
        <v>308.88238000000001</v>
      </c>
      <c r="H81">
        <v>71.479770000000002</v>
      </c>
      <c r="I81">
        <v>39.685839999999999</v>
      </c>
      <c r="J81">
        <v>171.47923</v>
      </c>
    </row>
    <row r="82" spans="1:10" s="134" customFormat="1" x14ac:dyDescent="0.25">
      <c r="A82" s="133" t="s">
        <v>1311</v>
      </c>
      <c r="B82" s="134">
        <v>7</v>
      </c>
      <c r="C82" s="134" t="s">
        <v>1287</v>
      </c>
      <c r="D82" s="68">
        <v>8.541E-2</v>
      </c>
      <c r="E82" s="68">
        <v>2609.9160299999999</v>
      </c>
      <c r="F82" s="68">
        <v>443.41582</v>
      </c>
      <c r="G82" s="68">
        <v>330.90904999999998</v>
      </c>
      <c r="H82" s="68">
        <v>88.974909999999994</v>
      </c>
      <c r="I82" s="68">
        <v>41.894460000000002</v>
      </c>
      <c r="J82" s="68">
        <v>208.61689000000001</v>
      </c>
    </row>
    <row r="90" spans="1:10" s="150" customFormat="1" x14ac:dyDescent="0.25"/>
    <row r="98" s="150" customFormat="1" x14ac:dyDescent="0.25"/>
    <row r="106" s="150" customFormat="1" x14ac:dyDescent="0.25"/>
    <row r="113" spans="1:2" ht="15.75" thickBot="1" x14ac:dyDescent="0.3"/>
    <row r="114" spans="1:2" ht="18.75" x14ac:dyDescent="0.25">
      <c r="A114" s="219" t="s">
        <v>1312</v>
      </c>
      <c r="B114" s="220"/>
    </row>
    <row r="115" spans="1:2" x14ac:dyDescent="0.25">
      <c r="A115" s="92" t="s">
        <v>63</v>
      </c>
      <c r="B115" s="93">
        <v>0.33</v>
      </c>
    </row>
    <row r="116" spans="1:2" x14ac:dyDescent="0.25">
      <c r="A116" s="92" t="s">
        <v>64</v>
      </c>
      <c r="B116" s="93">
        <v>0.22</v>
      </c>
    </row>
    <row r="117" spans="1:2" x14ac:dyDescent="0.25">
      <c r="A117" s="92" t="s">
        <v>65</v>
      </c>
      <c r="B117" s="93">
        <v>0.19</v>
      </c>
    </row>
    <row r="118" spans="1:2" x14ac:dyDescent="0.25">
      <c r="A118" s="92" t="s">
        <v>66</v>
      </c>
      <c r="B118" s="93">
        <v>0.1</v>
      </c>
    </row>
    <row r="119" spans="1:2" x14ac:dyDescent="0.25">
      <c r="A119" s="92" t="s">
        <v>44</v>
      </c>
      <c r="B119" s="93">
        <v>0.03</v>
      </c>
    </row>
    <row r="120" spans="1:2" x14ac:dyDescent="0.25">
      <c r="A120" s="92" t="s">
        <v>43</v>
      </c>
      <c r="B120" s="93">
        <v>0.05</v>
      </c>
    </row>
    <row r="121" spans="1:2" x14ac:dyDescent="0.25">
      <c r="A121" s="92" t="s">
        <v>60</v>
      </c>
      <c r="B121" s="93">
        <v>0.08</v>
      </c>
    </row>
    <row r="122" spans="1:2" x14ac:dyDescent="0.25">
      <c r="A122" s="84"/>
      <c r="B122" s="93"/>
    </row>
    <row r="123" spans="1:2" ht="15.75" thickBot="1" x14ac:dyDescent="0.3">
      <c r="A123" s="87"/>
      <c r="B123" s="94"/>
    </row>
    <row r="141" spans="1:11" x14ac:dyDescent="0.25">
      <c r="D141" s="131" t="s">
        <v>1100</v>
      </c>
      <c r="E141" s="131" t="s">
        <v>126</v>
      </c>
      <c r="F141" s="131" t="s">
        <v>136</v>
      </c>
      <c r="G141" s="131" t="s">
        <v>130</v>
      </c>
      <c r="H141" s="131" t="s">
        <v>123</v>
      </c>
      <c r="I141" s="131" t="s">
        <v>1101</v>
      </c>
      <c r="K141" s="131" t="s">
        <v>1102</v>
      </c>
    </row>
    <row r="142" spans="1:11" x14ac:dyDescent="0.25">
      <c r="D142" s="131" t="s">
        <v>1025</v>
      </c>
      <c r="E142" s="131" t="s">
        <v>1026</v>
      </c>
      <c r="F142" s="131" t="s">
        <v>1027</v>
      </c>
      <c r="G142" s="131" t="s">
        <v>1028</v>
      </c>
      <c r="H142" s="131" t="s">
        <v>1029</v>
      </c>
      <c r="I142" s="131" t="s">
        <v>1030</v>
      </c>
      <c r="K142" s="131" t="s">
        <v>1032</v>
      </c>
    </row>
    <row r="143" spans="1:11" x14ac:dyDescent="0.25">
      <c r="D143" s="131" t="s">
        <v>92</v>
      </c>
      <c r="E143" s="131" t="s">
        <v>92</v>
      </c>
      <c r="F143" s="131" t="s">
        <v>92</v>
      </c>
      <c r="G143" s="131" t="s">
        <v>92</v>
      </c>
      <c r="H143" s="131" t="s">
        <v>92</v>
      </c>
      <c r="I143" s="131" t="s">
        <v>92</v>
      </c>
      <c r="K143" s="131" t="s">
        <v>1033</v>
      </c>
    </row>
    <row r="144" spans="1:11" x14ac:dyDescent="0.25">
      <c r="A144" s="132" t="s">
        <v>1328</v>
      </c>
      <c r="B144" s="131">
        <v>1</v>
      </c>
      <c r="C144" s="131">
        <v>2020</v>
      </c>
      <c r="D144" s="135">
        <f>D3*$B$121+D11*$B$115+D19*$B$116+D27*$B$117+D35*$B$118+D43*$B$119+D51*$B$120</f>
        <v>8.7239543999999987E-6</v>
      </c>
      <c r="E144" s="135">
        <f t="shared" ref="D144:I151" si="0">E3*$B$121+E11*$B$115+E19*$B$116+E27*$B$117+E35*$B$118+E43*$B$119+E51*$B$120</f>
        <v>0.36506239999999995</v>
      </c>
      <c r="F144" s="135">
        <f t="shared" si="0"/>
        <v>3.8804000000000004E-3</v>
      </c>
      <c r="G144" s="135">
        <f t="shared" si="0"/>
        <v>8.0159999999999988E-3</v>
      </c>
      <c r="H144" s="135">
        <f t="shared" si="0"/>
        <v>2.5604800000000007E-2</v>
      </c>
      <c r="I144" s="135">
        <f t="shared" si="0"/>
        <v>1.1256E-3</v>
      </c>
      <c r="K144" s="135">
        <f t="shared" ref="K144:K150" si="1">J3*$B$121+J11*$B$115+J19*$B$116+J27*$B$117+J35*$B$118+J43*$B$119+J51*$B$120</f>
        <v>3.48148E-2</v>
      </c>
    </row>
    <row r="145" spans="1:11" x14ac:dyDescent="0.25">
      <c r="A145" s="132" t="s">
        <v>1329</v>
      </c>
      <c r="B145" s="131">
        <v>2</v>
      </c>
      <c r="C145" s="131">
        <v>2020</v>
      </c>
      <c r="D145" s="135">
        <f t="shared" si="0"/>
        <v>4.7039999999999998E-3</v>
      </c>
      <c r="E145" s="135">
        <f t="shared" si="0"/>
        <v>134.14264160000002</v>
      </c>
      <c r="F145" s="135">
        <f t="shared" si="0"/>
        <v>7.8294488999999992</v>
      </c>
      <c r="G145" s="135">
        <f t="shared" si="0"/>
        <v>16.918093200000001</v>
      </c>
      <c r="H145" s="135">
        <f t="shared" si="0"/>
        <v>21.264432499999998</v>
      </c>
      <c r="I145" s="135">
        <f t="shared" si="0"/>
        <v>2.1489122000000003</v>
      </c>
      <c r="K145" s="135">
        <f t="shared" si="1"/>
        <v>12.553328500000001</v>
      </c>
    </row>
    <row r="146" spans="1:11" x14ac:dyDescent="0.25">
      <c r="A146" s="132" t="s">
        <v>1330</v>
      </c>
      <c r="B146" s="131">
        <v>3</v>
      </c>
      <c r="C146" s="131">
        <v>2020</v>
      </c>
      <c r="D146" s="135">
        <f t="shared" si="0"/>
        <v>3.1552900000000002E-2</v>
      </c>
      <c r="E146" s="135">
        <f t="shared" si="0"/>
        <v>1000.1590229</v>
      </c>
      <c r="F146" s="135">
        <f t="shared" si="0"/>
        <v>190.99081619999998</v>
      </c>
      <c r="G146" s="135">
        <f t="shared" si="0"/>
        <v>149.3412127</v>
      </c>
      <c r="H146" s="135">
        <f t="shared" si="0"/>
        <v>35.646675100000003</v>
      </c>
      <c r="I146" s="135">
        <f t="shared" si="0"/>
        <v>18.732595800000002</v>
      </c>
      <c r="K146" s="135">
        <f t="shared" si="1"/>
        <v>83.811238199999991</v>
      </c>
    </row>
    <row r="147" spans="1:11" s="134" customFormat="1" x14ac:dyDescent="0.25">
      <c r="A147" s="133" t="s">
        <v>1331</v>
      </c>
      <c r="B147" s="134">
        <v>3</v>
      </c>
      <c r="C147" s="134">
        <v>2020</v>
      </c>
      <c r="D147" s="136">
        <f t="shared" si="0"/>
        <v>2.1130499999999997E-2</v>
      </c>
      <c r="E147" s="136">
        <f t="shared" si="0"/>
        <v>663.31931269999995</v>
      </c>
      <c r="F147" s="136">
        <f t="shared" si="0"/>
        <v>289.36626310000003</v>
      </c>
      <c r="G147" s="136">
        <f t="shared" si="0"/>
        <v>90.915759799999989</v>
      </c>
      <c r="H147" s="136">
        <f t="shared" si="0"/>
        <v>31.432580099999999</v>
      </c>
      <c r="I147" s="136">
        <f t="shared" si="0"/>
        <v>11.8685037</v>
      </c>
      <c r="K147" s="136">
        <f t="shared" si="1"/>
        <v>54.561343600000001</v>
      </c>
    </row>
    <row r="148" spans="1:11" x14ac:dyDescent="0.25">
      <c r="A148" s="132" t="s">
        <v>1332</v>
      </c>
      <c r="B148" s="131">
        <v>4</v>
      </c>
      <c r="C148" s="131">
        <v>2020</v>
      </c>
      <c r="D148" s="135">
        <f t="shared" si="0"/>
        <v>3.0801500000000002E-2</v>
      </c>
      <c r="E148" s="135">
        <f t="shared" si="0"/>
        <v>982.05259569999998</v>
      </c>
      <c r="F148" s="135">
        <f t="shared" si="0"/>
        <v>327.6290138</v>
      </c>
      <c r="G148" s="135">
        <f t="shared" si="0"/>
        <v>145.20975100000001</v>
      </c>
      <c r="H148" s="135">
        <f t="shared" si="0"/>
        <v>39.648565500000004</v>
      </c>
      <c r="I148" s="135">
        <f t="shared" si="0"/>
        <v>18.8376804</v>
      </c>
      <c r="K148" s="135">
        <f t="shared" si="1"/>
        <v>81.719777400000012</v>
      </c>
    </row>
    <row r="149" spans="1:11" x14ac:dyDescent="0.25">
      <c r="A149" s="132" t="s">
        <v>1333</v>
      </c>
      <c r="B149" s="131">
        <v>5</v>
      </c>
      <c r="C149" s="131">
        <v>2020</v>
      </c>
      <c r="D149" s="135">
        <f t="shared" si="0"/>
        <v>6.2805799999999995E-2</v>
      </c>
      <c r="E149" s="135">
        <f t="shared" si="0"/>
        <v>1704.4541526</v>
      </c>
      <c r="F149" s="135">
        <f t="shared" si="0"/>
        <v>398.69905</v>
      </c>
      <c r="G149" s="135">
        <f t="shared" si="0"/>
        <v>231.60848719999998</v>
      </c>
      <c r="H149" s="135">
        <f t="shared" si="0"/>
        <v>60.364762900000002</v>
      </c>
      <c r="I149" s="135">
        <f t="shared" si="0"/>
        <v>29.785995400000004</v>
      </c>
      <c r="K149" s="135">
        <f t="shared" si="1"/>
        <v>130.52457430000001</v>
      </c>
    </row>
    <row r="150" spans="1:11" x14ac:dyDescent="0.25">
      <c r="A150" s="132" t="s">
        <v>1334</v>
      </c>
      <c r="B150" s="131">
        <v>6</v>
      </c>
      <c r="C150" s="131">
        <v>2020</v>
      </c>
      <c r="D150" s="135">
        <f t="shared" si="0"/>
        <v>7.5872400000000007E-2</v>
      </c>
      <c r="E150" s="135">
        <f t="shared" si="0"/>
        <v>2152.6833148000001</v>
      </c>
      <c r="F150" s="135">
        <f t="shared" si="0"/>
        <v>449.17958570000002</v>
      </c>
      <c r="G150" s="135">
        <f t="shared" si="0"/>
        <v>303.65076399999998</v>
      </c>
      <c r="H150" s="135">
        <f t="shared" si="0"/>
        <v>70.217356699999996</v>
      </c>
      <c r="I150" s="135">
        <f t="shared" si="0"/>
        <v>39.173514400000002</v>
      </c>
      <c r="K150" s="135">
        <f t="shared" si="1"/>
        <v>171.40151429999997</v>
      </c>
    </row>
    <row r="151" spans="1:11" s="134" customFormat="1" x14ac:dyDescent="0.25">
      <c r="A151" s="133" t="s">
        <v>1335</v>
      </c>
      <c r="B151" s="134">
        <v>7</v>
      </c>
      <c r="C151" s="134">
        <v>2020</v>
      </c>
      <c r="D151" s="136">
        <f t="shared" si="0"/>
        <v>8.5838999999999999E-2</v>
      </c>
      <c r="E151" s="136">
        <f t="shared" si="0"/>
        <v>2608.2769453999999</v>
      </c>
      <c r="F151" s="136">
        <f t="shared" si="0"/>
        <v>447.68989540000001</v>
      </c>
      <c r="G151" s="136">
        <f t="shared" si="0"/>
        <v>325.83727390000001</v>
      </c>
      <c r="H151" s="136">
        <f t="shared" si="0"/>
        <v>87.791253000000012</v>
      </c>
      <c r="I151" s="136">
        <f t="shared" si="0"/>
        <v>41.401115300000008</v>
      </c>
      <c r="K151" s="136">
        <f>J10*$B$121+J18*$B$115+J26*$B$116+J34*$B$117+J42*$B$118+J50*$B$119+J58*$B$120</f>
        <v>208.56293860000002</v>
      </c>
    </row>
    <row r="177" spans="16:24" x14ac:dyDescent="0.25">
      <c r="P177" s="134"/>
      <c r="Q177" s="134"/>
      <c r="R177" s="134"/>
      <c r="S177" s="134"/>
      <c r="T177" s="134"/>
      <c r="U177" s="134"/>
      <c r="V177" s="134"/>
      <c r="W177" s="134"/>
      <c r="X177" s="134"/>
    </row>
  </sheetData>
  <mergeCells count="1">
    <mergeCell ref="A114:B114"/>
  </mergeCells>
  <conditionalFormatting sqref="B121">
    <cfRule type="dataBar" priority="7">
      <dataBar>
        <cfvo type="min"/>
        <cfvo type="max"/>
        <color rgb="FFD6007B"/>
      </dataBar>
      <extLst>
        <ext xmlns:x14="http://schemas.microsoft.com/office/spreadsheetml/2009/9/main" uri="{B025F937-C7B1-47D3-B67F-A62EFF666E3E}">
          <x14:id>{2516E6BB-B900-4799-82BD-2766F3035627}</x14:id>
        </ext>
      </extLst>
    </cfRule>
  </conditionalFormatting>
  <conditionalFormatting sqref="B121">
    <cfRule type="dataBar" priority="6">
      <dataBar>
        <cfvo type="min"/>
        <cfvo type="max"/>
        <color rgb="FFD6007B"/>
      </dataBar>
      <extLst>
        <ext xmlns:x14="http://schemas.microsoft.com/office/spreadsheetml/2009/9/main" uri="{B025F937-C7B1-47D3-B67F-A62EFF666E3E}">
          <x14:id>{BF7F78F5-38BB-420D-8DDD-4A839ED0F86D}</x14:id>
        </ext>
      </extLst>
    </cfRule>
  </conditionalFormatting>
  <conditionalFormatting sqref="B121">
    <cfRule type="dataBar" priority="5">
      <dataBar>
        <cfvo type="min"/>
        <cfvo type="max"/>
        <color rgb="FFD6007B"/>
      </dataBar>
      <extLst>
        <ext xmlns:x14="http://schemas.microsoft.com/office/spreadsheetml/2009/9/main" uri="{B025F937-C7B1-47D3-B67F-A62EFF666E3E}">
          <x14:id>{C22A14A2-AF4D-4B79-83CF-D5183810A377}</x14:id>
        </ext>
      </extLst>
    </cfRule>
  </conditionalFormatting>
  <conditionalFormatting sqref="B115:B123">
    <cfRule type="dataBar" priority="4">
      <dataBar>
        <cfvo type="min"/>
        <cfvo type="max"/>
        <color rgb="FFD6007B"/>
      </dataBar>
      <extLst>
        <ext xmlns:x14="http://schemas.microsoft.com/office/spreadsheetml/2009/9/main" uri="{B025F937-C7B1-47D3-B67F-A62EFF666E3E}">
          <x14:id>{BACC365C-B71D-43F4-BBC4-166E0621CA85}</x14:id>
        </ext>
      </extLst>
    </cfRule>
  </conditionalFormatting>
  <conditionalFormatting sqref="B115:B122">
    <cfRule type="dataBar" priority="8">
      <dataBar>
        <cfvo type="min"/>
        <cfvo type="max"/>
        <color rgb="FFD6007B"/>
      </dataBar>
      <extLst>
        <ext xmlns:x14="http://schemas.microsoft.com/office/spreadsheetml/2009/9/main" uri="{B025F937-C7B1-47D3-B67F-A62EFF666E3E}">
          <x14:id>{5629F80D-CE52-4981-AA20-641F106090CF}</x14:id>
        </ext>
      </extLst>
    </cfRule>
  </conditionalFormatting>
  <conditionalFormatting sqref="B123">
    <cfRule type="dataBar" priority="3">
      <dataBar>
        <cfvo type="min"/>
        <cfvo type="max"/>
        <color rgb="FFD6007B"/>
      </dataBar>
      <extLst>
        <ext xmlns:x14="http://schemas.microsoft.com/office/spreadsheetml/2009/9/main" uri="{B025F937-C7B1-47D3-B67F-A62EFF666E3E}">
          <x14:id>{828E2DE1-677A-42D3-92B8-A7E42E8DE74C}</x14:id>
        </ext>
      </extLst>
    </cfRule>
  </conditionalFormatting>
  <conditionalFormatting sqref="B123">
    <cfRule type="dataBar" priority="2">
      <dataBar>
        <cfvo type="min"/>
        <cfvo type="max"/>
        <color rgb="FFD6007B"/>
      </dataBar>
      <extLst>
        <ext xmlns:x14="http://schemas.microsoft.com/office/spreadsheetml/2009/9/main" uri="{B025F937-C7B1-47D3-B67F-A62EFF666E3E}">
          <x14:id>{04851F1C-5C4D-4BD6-8338-E2A5BFB908A2}</x14:id>
        </ext>
      </extLst>
    </cfRule>
  </conditionalFormatting>
  <conditionalFormatting sqref="B123">
    <cfRule type="dataBar" priority="1">
      <dataBar>
        <cfvo type="min"/>
        <cfvo type="max"/>
        <color rgb="FFD6007B"/>
      </dataBar>
      <extLst>
        <ext xmlns:x14="http://schemas.microsoft.com/office/spreadsheetml/2009/9/main" uri="{B025F937-C7B1-47D3-B67F-A62EFF666E3E}">
          <x14:id>{1C941B59-0CB5-4E80-9947-19BA2481649B}</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2516E6BB-B900-4799-82BD-2766F3035627}">
            <x14:dataBar minLength="0" maxLength="100" border="1" negativeBarBorderColorSameAsPositive="0">
              <x14:cfvo type="autoMin"/>
              <x14:cfvo type="autoMax"/>
              <x14:borderColor rgb="FFD6007B"/>
              <x14:negativeFillColor rgb="FFFF0000"/>
              <x14:negativeBorderColor rgb="FFFF0000"/>
              <x14:axisColor rgb="FF000000"/>
            </x14:dataBar>
          </x14:cfRule>
          <xm:sqref>B121</xm:sqref>
        </x14:conditionalFormatting>
        <x14:conditionalFormatting xmlns:xm="http://schemas.microsoft.com/office/excel/2006/main">
          <x14:cfRule type="dataBar" id="{BF7F78F5-38BB-420D-8DDD-4A839ED0F86D}">
            <x14:dataBar minLength="0" maxLength="100" border="1" negativeBarBorderColorSameAsPositive="0">
              <x14:cfvo type="autoMin"/>
              <x14:cfvo type="autoMax"/>
              <x14:borderColor rgb="FFD6007B"/>
              <x14:negativeFillColor rgb="FFFF0000"/>
              <x14:negativeBorderColor rgb="FFFF0000"/>
              <x14:axisColor rgb="FF000000"/>
            </x14:dataBar>
          </x14:cfRule>
          <xm:sqref>B121</xm:sqref>
        </x14:conditionalFormatting>
        <x14:conditionalFormatting xmlns:xm="http://schemas.microsoft.com/office/excel/2006/main">
          <x14:cfRule type="dataBar" id="{C22A14A2-AF4D-4B79-83CF-D5183810A377}">
            <x14:dataBar minLength="0" maxLength="100" border="1" negativeBarBorderColorSameAsPositive="0">
              <x14:cfvo type="autoMin"/>
              <x14:cfvo type="autoMax"/>
              <x14:borderColor rgb="FFD6007B"/>
              <x14:negativeFillColor rgb="FFFF0000"/>
              <x14:negativeBorderColor rgb="FFFF0000"/>
              <x14:axisColor rgb="FF000000"/>
            </x14:dataBar>
          </x14:cfRule>
          <xm:sqref>B121</xm:sqref>
        </x14:conditionalFormatting>
        <x14:conditionalFormatting xmlns:xm="http://schemas.microsoft.com/office/excel/2006/main">
          <x14:cfRule type="dataBar" id="{BACC365C-B71D-43F4-BBC4-166E0621CA85}">
            <x14:dataBar minLength="0" maxLength="100" border="1" negativeBarBorderColorSameAsPositive="0">
              <x14:cfvo type="autoMin"/>
              <x14:cfvo type="autoMax"/>
              <x14:borderColor rgb="FFD6007B"/>
              <x14:negativeFillColor rgb="FFFF0000"/>
              <x14:negativeBorderColor rgb="FFFF0000"/>
              <x14:axisColor rgb="FF000000"/>
            </x14:dataBar>
          </x14:cfRule>
          <xm:sqref>B115:B123</xm:sqref>
        </x14:conditionalFormatting>
        <x14:conditionalFormatting xmlns:xm="http://schemas.microsoft.com/office/excel/2006/main">
          <x14:cfRule type="dataBar" id="{5629F80D-CE52-4981-AA20-641F106090CF}">
            <x14:dataBar minLength="0" maxLength="100" border="1" negativeBarBorderColorSameAsPositive="0">
              <x14:cfvo type="autoMin"/>
              <x14:cfvo type="autoMax"/>
              <x14:borderColor rgb="FFD6007B"/>
              <x14:negativeFillColor rgb="FFFF0000"/>
              <x14:negativeBorderColor rgb="FFFF0000"/>
              <x14:axisColor rgb="FF000000"/>
            </x14:dataBar>
          </x14:cfRule>
          <xm:sqref>B115:B122</xm:sqref>
        </x14:conditionalFormatting>
        <x14:conditionalFormatting xmlns:xm="http://schemas.microsoft.com/office/excel/2006/main">
          <x14:cfRule type="dataBar" id="{828E2DE1-677A-42D3-92B8-A7E42E8DE74C}">
            <x14:dataBar minLength="0" maxLength="100" border="1" negativeBarBorderColorSameAsPositive="0">
              <x14:cfvo type="autoMin"/>
              <x14:cfvo type="autoMax"/>
              <x14:borderColor rgb="FFD6007B"/>
              <x14:negativeFillColor rgb="FFFF0000"/>
              <x14:negativeBorderColor rgb="FFFF0000"/>
              <x14:axisColor rgb="FF000000"/>
            </x14:dataBar>
          </x14:cfRule>
          <xm:sqref>B123</xm:sqref>
        </x14:conditionalFormatting>
        <x14:conditionalFormatting xmlns:xm="http://schemas.microsoft.com/office/excel/2006/main">
          <x14:cfRule type="dataBar" id="{04851F1C-5C4D-4BD6-8338-E2A5BFB908A2}">
            <x14:dataBar minLength="0" maxLength="100" border="1" negativeBarBorderColorSameAsPositive="0">
              <x14:cfvo type="autoMin"/>
              <x14:cfvo type="autoMax"/>
              <x14:borderColor rgb="FFD6007B"/>
              <x14:negativeFillColor rgb="FFFF0000"/>
              <x14:negativeBorderColor rgb="FFFF0000"/>
              <x14:axisColor rgb="FF000000"/>
            </x14:dataBar>
          </x14:cfRule>
          <xm:sqref>B123</xm:sqref>
        </x14:conditionalFormatting>
        <x14:conditionalFormatting xmlns:xm="http://schemas.microsoft.com/office/excel/2006/main">
          <x14:cfRule type="dataBar" id="{1C941B59-0CB5-4E80-9947-19BA2481649B}">
            <x14:dataBar minLength="0" maxLength="100" border="1" negativeBarBorderColorSameAsPositive="0">
              <x14:cfvo type="autoMin"/>
              <x14:cfvo type="autoMax"/>
              <x14:borderColor rgb="FFD6007B"/>
              <x14:negativeFillColor rgb="FFFF0000"/>
              <x14:negativeBorderColor rgb="FFFF0000"/>
              <x14:axisColor rgb="FF000000"/>
            </x14:dataBar>
          </x14:cfRule>
          <xm:sqref>B123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42E16-087D-4F8F-9EC9-1E2C809D5DB8}">
  <dimension ref="A1:AV73"/>
  <sheetViews>
    <sheetView topLeftCell="AB1" zoomScale="85" zoomScaleNormal="85" workbookViewId="0">
      <selection activeCell="AP8" sqref="AP8"/>
    </sheetView>
  </sheetViews>
  <sheetFormatPr defaultColWidth="17.5703125" defaultRowHeight="15" x14ac:dyDescent="0.25"/>
  <cols>
    <col min="1" max="1" width="24.28515625" style="75" customWidth="1"/>
    <col min="2" max="2" width="7.28515625" style="75" customWidth="1"/>
    <col min="3" max="3" width="11.5703125" style="75" bestFit="1" customWidth="1"/>
    <col min="4" max="4" width="4.140625" style="75" bestFit="1" customWidth="1"/>
    <col min="5" max="5" width="15.42578125" style="80" bestFit="1" customWidth="1"/>
    <col min="6" max="6" width="10.7109375" style="80" customWidth="1"/>
    <col min="7" max="7" width="7.28515625" style="75" customWidth="1"/>
    <col min="8" max="8" width="11.85546875" style="75" bestFit="1" customWidth="1"/>
    <col min="9" max="9" width="5.42578125" style="75" bestFit="1" customWidth="1"/>
    <col min="10" max="10" width="27.140625" style="80" bestFit="1" customWidth="1"/>
    <col min="11" max="11" width="10.7109375" style="80" customWidth="1"/>
    <col min="12" max="12" width="6.42578125" style="80" customWidth="1"/>
    <col min="13" max="13" width="12.7109375" style="80" customWidth="1"/>
    <col min="14" max="14" width="9.28515625" style="80" customWidth="1"/>
    <col min="15" max="15" width="27.140625" style="80" customWidth="1"/>
    <col min="16" max="16" width="10.7109375" style="80" customWidth="1"/>
    <col min="17" max="17" width="7.28515625" style="75" customWidth="1"/>
    <col min="18" max="18" width="10.7109375" style="75" bestFit="1" customWidth="1"/>
    <col min="19" max="19" width="5.42578125" style="75" bestFit="1" customWidth="1"/>
    <col min="20" max="20" width="26.5703125" style="80" bestFit="1" customWidth="1"/>
    <col min="21" max="21" width="10.7109375" style="80" customWidth="1"/>
    <col min="22" max="22" width="7.28515625" style="75" customWidth="1"/>
    <col min="23" max="23" width="13.42578125" style="75" bestFit="1" customWidth="1"/>
    <col min="24" max="24" width="7.85546875" style="75" bestFit="1" customWidth="1"/>
    <col min="25" max="25" width="27.140625" style="80" bestFit="1" customWidth="1"/>
    <col min="26" max="26" width="10.7109375" style="80" customWidth="1"/>
    <col min="27" max="27" width="7.28515625" style="75" customWidth="1"/>
    <col min="28" max="28" width="13.42578125" style="75" bestFit="1" customWidth="1"/>
    <col min="29" max="29" width="7.85546875" style="75" bestFit="1" customWidth="1"/>
    <col min="30" max="30" width="36.28515625" style="80" bestFit="1" customWidth="1"/>
    <col min="31" max="31" width="10.7109375" style="80" customWidth="1"/>
    <col min="32" max="32" width="7.28515625" style="75" customWidth="1"/>
    <col min="33" max="33" width="11.28515625" style="75" bestFit="1" customWidth="1"/>
    <col min="34" max="34" width="7.85546875" style="75" bestFit="1" customWidth="1"/>
    <col min="35" max="35" width="31.5703125" style="80" bestFit="1" customWidth="1"/>
    <col min="36" max="36" width="10.7109375" style="80" customWidth="1"/>
    <col min="37" max="37" width="7.28515625" style="75" customWidth="1"/>
    <col min="38" max="38" width="13.42578125" style="75" bestFit="1" customWidth="1"/>
    <col min="39" max="39" width="7.85546875" style="75" bestFit="1" customWidth="1"/>
    <col min="40" max="40" width="33.28515625" style="80" bestFit="1" customWidth="1"/>
    <col min="41" max="41" width="17.5703125" style="75"/>
    <col min="42" max="42" width="12.5703125" style="75" bestFit="1" customWidth="1"/>
    <col min="43" max="43" width="18" style="75" customWidth="1"/>
    <col min="44" max="44" width="40.140625" style="75" bestFit="1" customWidth="1"/>
    <col min="45" max="48" width="10.42578125" style="75" bestFit="1" customWidth="1"/>
    <col min="49" max="49" width="11.5703125" style="75" bestFit="1" customWidth="1"/>
    <col min="50" max="50" width="12.42578125" style="75" bestFit="1" customWidth="1"/>
    <col min="51" max="51" width="13.85546875" style="75" bestFit="1" customWidth="1"/>
    <col min="52" max="52" width="17.5703125" style="75"/>
    <col min="53" max="53" width="17.5703125" style="75" customWidth="1"/>
    <col min="54" max="54" width="59.85546875" style="75" bestFit="1" customWidth="1"/>
    <col min="55" max="16384" width="17.5703125" style="75"/>
  </cols>
  <sheetData>
    <row r="1" spans="1:48" ht="15.75" thickBot="1" x14ac:dyDescent="0.3"/>
    <row r="2" spans="1:48" ht="27" customHeight="1" thickBot="1" x14ac:dyDescent="0.35">
      <c r="A2" s="75" t="s">
        <v>239</v>
      </c>
      <c r="B2" s="221" t="s">
        <v>991</v>
      </c>
      <c r="C2" s="222"/>
      <c r="D2" s="222"/>
      <c r="E2" s="223"/>
      <c r="F2" s="83"/>
      <c r="G2" s="221" t="s">
        <v>990</v>
      </c>
      <c r="H2" s="222"/>
      <c r="I2" s="222"/>
      <c r="J2" s="223"/>
      <c r="K2" s="83"/>
      <c r="L2" s="221" t="s">
        <v>1103</v>
      </c>
      <c r="M2" s="222"/>
      <c r="N2" s="222"/>
      <c r="O2" s="223"/>
      <c r="P2" s="83"/>
      <c r="Q2" s="221" t="s">
        <v>966</v>
      </c>
      <c r="R2" s="222"/>
      <c r="S2" s="222"/>
      <c r="T2" s="223"/>
      <c r="U2" s="83"/>
      <c r="V2" s="221" t="s">
        <v>240</v>
      </c>
      <c r="W2" s="222"/>
      <c r="X2" s="222"/>
      <c r="Y2" s="223"/>
      <c r="Z2" s="83"/>
      <c r="AA2" s="221" t="s">
        <v>992</v>
      </c>
      <c r="AB2" s="222"/>
      <c r="AC2" s="222"/>
      <c r="AD2" s="223"/>
      <c r="AE2" s="83"/>
      <c r="AF2" s="221" t="s">
        <v>241</v>
      </c>
      <c r="AG2" s="222"/>
      <c r="AH2" s="222"/>
      <c r="AI2" s="223"/>
      <c r="AJ2" s="83"/>
      <c r="AK2" s="221" t="s">
        <v>993</v>
      </c>
      <c r="AL2" s="222"/>
      <c r="AM2" s="222"/>
      <c r="AN2" s="223"/>
      <c r="AV2" s="62"/>
    </row>
    <row r="3" spans="1:48" ht="27" x14ac:dyDescent="0.25">
      <c r="A3" s="75">
        <v>2020</v>
      </c>
      <c r="B3" s="224"/>
      <c r="C3" s="225"/>
      <c r="D3" s="225"/>
      <c r="E3" s="226"/>
      <c r="F3" s="83"/>
      <c r="G3" s="224"/>
      <c r="H3" s="225"/>
      <c r="I3" s="225"/>
      <c r="J3" s="226"/>
      <c r="K3" s="83"/>
      <c r="L3" s="224"/>
      <c r="M3" s="225"/>
      <c r="N3" s="225"/>
      <c r="O3" s="226"/>
      <c r="P3" s="83"/>
      <c r="Q3" s="224"/>
      <c r="R3" s="225"/>
      <c r="S3" s="225"/>
      <c r="T3" s="226"/>
      <c r="U3" s="83"/>
      <c r="V3" s="224"/>
      <c r="W3" s="225"/>
      <c r="X3" s="225"/>
      <c r="Y3" s="226"/>
      <c r="Z3" s="83"/>
      <c r="AA3" s="224"/>
      <c r="AB3" s="225"/>
      <c r="AC3" s="225"/>
      <c r="AD3" s="226"/>
      <c r="AE3" s="83"/>
      <c r="AF3" s="224"/>
      <c r="AG3" s="225"/>
      <c r="AH3" s="225"/>
      <c r="AI3" s="226"/>
      <c r="AJ3" s="83"/>
      <c r="AK3" s="224"/>
      <c r="AL3" s="225"/>
      <c r="AM3" s="225"/>
      <c r="AN3" s="226"/>
      <c r="AP3" s="219" t="s">
        <v>1312</v>
      </c>
      <c r="AQ3" s="220"/>
    </row>
    <row r="4" spans="1:48" ht="27" x14ac:dyDescent="0.25">
      <c r="B4" s="224"/>
      <c r="C4" s="225"/>
      <c r="D4" s="225"/>
      <c r="E4" s="226"/>
      <c r="F4" s="83"/>
      <c r="G4" s="224"/>
      <c r="H4" s="225"/>
      <c r="I4" s="225"/>
      <c r="J4" s="226"/>
      <c r="K4" s="83"/>
      <c r="L4" s="224"/>
      <c r="M4" s="225"/>
      <c r="N4" s="225"/>
      <c r="O4" s="226"/>
      <c r="P4" s="83"/>
      <c r="Q4" s="224"/>
      <c r="R4" s="225"/>
      <c r="S4" s="225"/>
      <c r="T4" s="226"/>
      <c r="U4" s="83"/>
      <c r="V4" s="224"/>
      <c r="W4" s="225"/>
      <c r="X4" s="225"/>
      <c r="Y4" s="226"/>
      <c r="Z4" s="83"/>
      <c r="AA4" s="224"/>
      <c r="AB4" s="225"/>
      <c r="AC4" s="225"/>
      <c r="AD4" s="226"/>
      <c r="AE4" s="83"/>
      <c r="AF4" s="224"/>
      <c r="AG4" s="225"/>
      <c r="AH4" s="225"/>
      <c r="AI4" s="226"/>
      <c r="AJ4" s="83"/>
      <c r="AK4" s="224"/>
      <c r="AL4" s="225"/>
      <c r="AM4" s="225"/>
      <c r="AN4" s="226"/>
      <c r="AP4" s="92" t="s">
        <v>63</v>
      </c>
      <c r="AQ4" s="93">
        <v>0.33</v>
      </c>
    </row>
    <row r="5" spans="1:48" ht="27" x14ac:dyDescent="0.25">
      <c r="B5" s="224"/>
      <c r="C5" s="225"/>
      <c r="D5" s="225"/>
      <c r="E5" s="226"/>
      <c r="F5" s="83"/>
      <c r="G5" s="224"/>
      <c r="H5" s="225"/>
      <c r="I5" s="225"/>
      <c r="J5" s="226"/>
      <c r="K5" s="83"/>
      <c r="L5" s="224"/>
      <c r="M5" s="225"/>
      <c r="N5" s="225"/>
      <c r="O5" s="226"/>
      <c r="P5" s="83"/>
      <c r="Q5" s="224"/>
      <c r="R5" s="225"/>
      <c r="S5" s="225"/>
      <c r="T5" s="226"/>
      <c r="U5" s="83"/>
      <c r="V5" s="224"/>
      <c r="W5" s="225"/>
      <c r="X5" s="225"/>
      <c r="Y5" s="226"/>
      <c r="Z5" s="83"/>
      <c r="AA5" s="224"/>
      <c r="AB5" s="225"/>
      <c r="AC5" s="225"/>
      <c r="AD5" s="226"/>
      <c r="AE5" s="83"/>
      <c r="AF5" s="224"/>
      <c r="AG5" s="225"/>
      <c r="AH5" s="225"/>
      <c r="AI5" s="226"/>
      <c r="AJ5" s="83"/>
      <c r="AK5" s="224"/>
      <c r="AL5" s="225"/>
      <c r="AM5" s="225"/>
      <c r="AN5" s="226"/>
      <c r="AP5" s="92" t="s">
        <v>64</v>
      </c>
      <c r="AQ5" s="93">
        <v>0.22</v>
      </c>
    </row>
    <row r="6" spans="1:48" x14ac:dyDescent="0.25">
      <c r="B6" s="84"/>
      <c r="C6" s="85"/>
      <c r="D6" s="85"/>
      <c r="E6" s="86"/>
      <c r="G6" s="84"/>
      <c r="H6" s="85"/>
      <c r="I6" s="85"/>
      <c r="J6" s="86"/>
      <c r="L6" s="137"/>
      <c r="M6" s="89"/>
      <c r="N6" s="89"/>
      <c r="O6" s="86"/>
      <c r="Q6" s="84"/>
      <c r="R6" s="85"/>
      <c r="S6" s="85"/>
      <c r="T6" s="86"/>
      <c r="V6" s="84"/>
      <c r="W6" s="85"/>
      <c r="X6" s="85"/>
      <c r="Y6" s="86"/>
      <c r="AA6" s="84"/>
      <c r="AB6" s="85"/>
      <c r="AC6" s="85"/>
      <c r="AD6" s="86"/>
      <c r="AF6" s="84"/>
      <c r="AG6" s="85"/>
      <c r="AH6" s="85"/>
      <c r="AI6" s="86"/>
      <c r="AK6" s="84"/>
      <c r="AL6" s="85"/>
      <c r="AM6" s="85"/>
      <c r="AN6" s="86"/>
      <c r="AP6" s="92" t="s">
        <v>65</v>
      </c>
      <c r="AQ6" s="93">
        <v>0.19</v>
      </c>
    </row>
    <row r="7" spans="1:48" x14ac:dyDescent="0.25">
      <c r="B7" s="84"/>
      <c r="C7" s="85"/>
      <c r="D7" s="85"/>
      <c r="E7" s="86"/>
      <c r="G7" s="84"/>
      <c r="H7" s="85"/>
      <c r="I7" s="85"/>
      <c r="J7" s="86"/>
      <c r="L7" s="137"/>
      <c r="M7" s="89"/>
      <c r="N7" s="89"/>
      <c r="O7" s="86"/>
      <c r="Q7" s="84"/>
      <c r="R7" s="85"/>
      <c r="S7" s="85"/>
      <c r="T7" s="86"/>
      <c r="V7" s="84"/>
      <c r="W7" s="85"/>
      <c r="X7" s="85"/>
      <c r="Y7" s="86"/>
      <c r="AA7" s="84"/>
      <c r="AB7" s="85"/>
      <c r="AC7" s="85"/>
      <c r="AD7" s="86"/>
      <c r="AF7" s="84"/>
      <c r="AG7" s="85"/>
      <c r="AH7" s="85"/>
      <c r="AI7" s="86"/>
      <c r="AK7" s="84"/>
      <c r="AL7" s="85"/>
      <c r="AM7" s="85"/>
      <c r="AN7" s="86"/>
      <c r="AP7" s="92" t="s">
        <v>66</v>
      </c>
      <c r="AQ7" s="93">
        <v>0.1</v>
      </c>
    </row>
    <row r="8" spans="1:48" x14ac:dyDescent="0.25">
      <c r="B8" s="84"/>
      <c r="C8" s="85"/>
      <c r="D8" s="85"/>
      <c r="E8" s="86"/>
      <c r="G8" s="84"/>
      <c r="H8" s="85"/>
      <c r="I8" s="85"/>
      <c r="J8" s="86"/>
      <c r="L8" s="137"/>
      <c r="M8" s="89"/>
      <c r="N8" s="89"/>
      <c r="O8" s="86"/>
      <c r="Q8" s="84"/>
      <c r="R8" s="85"/>
      <c r="S8" s="85"/>
      <c r="T8" s="86"/>
      <c r="V8" s="84"/>
      <c r="W8" s="85"/>
      <c r="X8" s="85"/>
      <c r="Y8" s="86"/>
      <c r="AA8" s="84"/>
      <c r="AB8" s="85"/>
      <c r="AC8" s="85"/>
      <c r="AD8" s="86"/>
      <c r="AF8" s="84"/>
      <c r="AG8" s="85"/>
      <c r="AH8" s="85"/>
      <c r="AI8" s="86"/>
      <c r="AK8" s="84"/>
      <c r="AL8" s="85"/>
      <c r="AM8" s="85"/>
      <c r="AN8" s="86"/>
      <c r="AP8" s="92" t="s">
        <v>43</v>
      </c>
      <c r="AQ8" s="93">
        <v>0.05</v>
      </c>
    </row>
    <row r="9" spans="1:48" x14ac:dyDescent="0.25">
      <c r="B9" s="84"/>
      <c r="C9" s="85"/>
      <c r="D9" s="85"/>
      <c r="E9" s="86"/>
      <c r="G9" s="84"/>
      <c r="H9" s="85"/>
      <c r="I9" s="85"/>
      <c r="J9" s="86"/>
      <c r="L9" s="137"/>
      <c r="M9" s="89"/>
      <c r="N9" s="89"/>
      <c r="O9" s="86"/>
      <c r="Q9" s="84"/>
      <c r="R9" s="85"/>
      <c r="S9" s="85"/>
      <c r="T9" s="86"/>
      <c r="V9" s="84"/>
      <c r="W9" s="85"/>
      <c r="X9" s="85"/>
      <c r="Y9" s="86"/>
      <c r="AA9" s="84"/>
      <c r="AB9" s="85"/>
      <c r="AC9" s="85"/>
      <c r="AD9" s="86"/>
      <c r="AF9" s="84"/>
      <c r="AG9" s="85"/>
      <c r="AH9" s="85"/>
      <c r="AI9" s="86"/>
      <c r="AK9" s="84"/>
      <c r="AL9" s="85"/>
      <c r="AM9" s="85"/>
      <c r="AN9" s="86"/>
      <c r="AP9" s="92" t="s">
        <v>44</v>
      </c>
      <c r="AQ9" s="93">
        <v>0.03</v>
      </c>
    </row>
    <row r="10" spans="1:48" x14ac:dyDescent="0.25">
      <c r="B10" s="84"/>
      <c r="C10" s="85"/>
      <c r="D10" s="85"/>
      <c r="E10" s="86"/>
      <c r="G10" s="84"/>
      <c r="H10" s="85"/>
      <c r="I10" s="85"/>
      <c r="J10" s="86"/>
      <c r="L10" s="137"/>
      <c r="M10" s="89"/>
      <c r="N10" s="89"/>
      <c r="O10" s="86"/>
      <c r="Q10" s="84"/>
      <c r="R10" s="85"/>
      <c r="S10" s="85"/>
      <c r="T10" s="86"/>
      <c r="V10" s="84"/>
      <c r="W10" s="85"/>
      <c r="X10" s="85"/>
      <c r="Y10" s="86"/>
      <c r="AA10" s="84"/>
      <c r="AB10" s="85"/>
      <c r="AC10" s="85"/>
      <c r="AD10" s="86"/>
      <c r="AF10" s="84"/>
      <c r="AG10" s="85"/>
      <c r="AH10" s="85"/>
      <c r="AI10" s="86"/>
      <c r="AK10" s="84"/>
      <c r="AL10" s="85"/>
      <c r="AM10" s="85"/>
      <c r="AN10" s="86"/>
      <c r="AP10" s="92" t="s">
        <v>60</v>
      </c>
      <c r="AQ10" s="93">
        <v>0.08</v>
      </c>
    </row>
    <row r="11" spans="1:48" x14ac:dyDescent="0.25">
      <c r="B11" s="84"/>
      <c r="C11" s="85"/>
      <c r="D11" s="85"/>
      <c r="E11" s="110" t="s">
        <v>994</v>
      </c>
      <c r="G11" s="84"/>
      <c r="H11" s="85"/>
      <c r="I11" s="85"/>
      <c r="J11" s="110" t="s">
        <v>994</v>
      </c>
      <c r="L11" s="84"/>
      <c r="M11" s="85"/>
      <c r="N11" s="85"/>
      <c r="O11" s="110" t="s">
        <v>994</v>
      </c>
      <c r="Q11" s="84"/>
      <c r="R11" s="85"/>
      <c r="S11" s="85"/>
      <c r="T11" s="110" t="s">
        <v>994</v>
      </c>
      <c r="V11" s="84"/>
      <c r="W11" s="85"/>
      <c r="X11" s="85"/>
      <c r="Y11" s="110" t="s">
        <v>994</v>
      </c>
      <c r="AA11" s="84"/>
      <c r="AB11" s="85"/>
      <c r="AC11" s="85"/>
      <c r="AD11" s="110" t="s">
        <v>994</v>
      </c>
      <c r="AF11" s="84"/>
      <c r="AG11" s="85"/>
      <c r="AH11" s="85"/>
      <c r="AI11" s="110" t="s">
        <v>994</v>
      </c>
      <c r="AK11" s="84"/>
      <c r="AL11" s="85"/>
      <c r="AM11" s="85"/>
      <c r="AN11" s="110" t="s">
        <v>994</v>
      </c>
      <c r="AP11" s="84"/>
      <c r="AQ11" s="93"/>
    </row>
    <row r="12" spans="1:48" ht="15.75" thickBot="1" x14ac:dyDescent="0.3">
      <c r="A12" s="75" t="s">
        <v>242</v>
      </c>
      <c r="B12" s="84"/>
      <c r="C12" s="85"/>
      <c r="D12" s="85"/>
      <c r="E12" s="149">
        <f>SUM(E13:E18)</f>
        <v>1.5694802056511934</v>
      </c>
      <c r="G12" s="84"/>
      <c r="H12" s="85"/>
      <c r="I12" s="85"/>
      <c r="J12" s="111">
        <f>SUM(J13:J18)</f>
        <v>262.5075766923058</v>
      </c>
      <c r="L12" s="138"/>
      <c r="M12" s="85"/>
      <c r="N12" s="85"/>
      <c r="O12" s="111">
        <f>SUM(O13:O18)</f>
        <v>260.85603579073785</v>
      </c>
      <c r="Q12" s="84"/>
      <c r="R12" s="85"/>
      <c r="S12" s="85"/>
      <c r="T12" s="111">
        <f>SUM(T13:T18)</f>
        <v>1193.3466358090873</v>
      </c>
      <c r="V12" s="84"/>
      <c r="W12" s="85"/>
      <c r="X12" s="85"/>
      <c r="Y12" s="111">
        <f>SUM(Y13:Y18)</f>
        <v>1705.4931010866985</v>
      </c>
      <c r="AA12" s="84"/>
      <c r="AB12" s="85"/>
      <c r="AC12" s="85"/>
      <c r="AD12" s="111">
        <f>SUM(AD13:AD18)</f>
        <v>2396.7354470782334</v>
      </c>
      <c r="AF12" s="84"/>
      <c r="AG12" s="85"/>
      <c r="AH12" s="85"/>
      <c r="AI12" s="111">
        <f>SUM(AI13:AI18)</f>
        <v>2811.19788222328</v>
      </c>
      <c r="AK12" s="84"/>
      <c r="AL12" s="85"/>
      <c r="AM12" s="85"/>
      <c r="AN12" s="111">
        <f>SUM(AN13:AN18)</f>
        <v>3511.0823219999997</v>
      </c>
      <c r="AP12" s="87"/>
      <c r="AQ12" s="94"/>
    </row>
    <row r="13" spans="1:48" x14ac:dyDescent="0.25">
      <c r="A13" s="76" t="s">
        <v>132</v>
      </c>
      <c r="B13" s="84"/>
      <c r="C13" s="141">
        <f>Ecoinvent_2020!D144</f>
        <v>8.7239543999999987E-6</v>
      </c>
      <c r="D13" s="96"/>
      <c r="E13" s="148">
        <f>C13*$H$23*($M$24*$W$24+$R$24*$W$23)*SUM($AB$24:$AB$25)*$AG$24*$AL$24</f>
        <v>3.391663155382051E-5</v>
      </c>
      <c r="F13" s="81"/>
      <c r="G13" s="98"/>
      <c r="H13" s="99">
        <f>Ecoinvent_2020!D145</f>
        <v>4.7039999999999998E-3</v>
      </c>
      <c r="I13" s="96"/>
      <c r="J13" s="148">
        <f>H13*($M$24*$W$24+$R$24*$W$23)*SUM($AB$24:$AB$25)*$AG$24*$AL$24</f>
        <v>6.7733399885709531E-3</v>
      </c>
      <c r="K13" s="81"/>
      <c r="L13" s="84"/>
      <c r="M13" s="99">
        <f>Ecoinvent_2020!D146</f>
        <v>3.1552900000000002E-2</v>
      </c>
      <c r="N13" s="96"/>
      <c r="O13" s="148">
        <f>M13*$W$24*SUM($AB$24:$AB$25)*$AG$24*$AL$24</f>
        <v>5.9006045913883448E-3</v>
      </c>
      <c r="P13" s="81"/>
      <c r="Q13" s="98"/>
      <c r="R13" s="99">
        <f>Ecoinvent_2020!D147</f>
        <v>2.1130499999999997E-2</v>
      </c>
      <c r="S13" s="96"/>
      <c r="T13" s="110">
        <f t="shared" ref="T13:T18" si="0">R13*$W$23*SUM($AB$24:$AB$25)*$AG$24*$AL$24</f>
        <v>2.3199433934690133E-2</v>
      </c>
      <c r="U13" s="81"/>
      <c r="V13" s="98"/>
      <c r="W13" s="99">
        <f>Ecoinvent_2020!D148</f>
        <v>3.0801500000000002E-2</v>
      </c>
      <c r="X13" s="96"/>
      <c r="Y13" s="110">
        <f t="shared" ref="Y13:Y18" si="1">W13*SUM($AB$24+$AB$25)*$AG$24*$AL$24</f>
        <v>3.4710885362408433E-2</v>
      </c>
      <c r="Z13" s="81"/>
      <c r="AA13" s="98"/>
      <c r="AB13" s="99">
        <f>Ecoinvent_2020!D149</f>
        <v>6.2805799999999995E-2</v>
      </c>
      <c r="AC13" s="96"/>
      <c r="AD13" s="110">
        <f t="shared" ref="AD13:AD18" si="2">AB13*$AG$24*$AL$24</f>
        <v>6.2074401336679998E-2</v>
      </c>
      <c r="AE13" s="81"/>
      <c r="AF13" s="98"/>
      <c r="AG13" s="99">
        <f>Ecoinvent_2020!D150</f>
        <v>7.5872400000000007E-2</v>
      </c>
      <c r="AH13" s="96"/>
      <c r="AI13" s="148">
        <f t="shared" ref="AI13:AI18" si="3">AG13*$AL$24</f>
        <v>7.0744184484000008E-2</v>
      </c>
      <c r="AJ13" s="81"/>
      <c r="AK13" s="98"/>
      <c r="AL13" s="99">
        <f>Ecoinvent_2020!D151</f>
        <v>8.5838999999999999E-2</v>
      </c>
      <c r="AM13" s="96"/>
      <c r="AN13" s="148">
        <f>AL13</f>
        <v>8.5838999999999999E-2</v>
      </c>
    </row>
    <row r="14" spans="1:48" x14ac:dyDescent="0.25">
      <c r="A14" s="76" t="s">
        <v>126</v>
      </c>
      <c r="B14" s="84"/>
      <c r="C14" s="141">
        <f>Ecoinvent_2020!E144</f>
        <v>0.36506239999999995</v>
      </c>
      <c r="D14" s="96"/>
      <c r="E14" s="148">
        <f t="shared" ref="E14:E19" si="4">C14*$H$23*($M$24*$W$24+$R$24*$W$23)*SUM($AB$24:$AB$25)*$AG$24*$AL$24</f>
        <v>1.4192746026908902</v>
      </c>
      <c r="F14" s="81"/>
      <c r="G14" s="98"/>
      <c r="H14" s="99">
        <f>Ecoinvent_2020!E145</f>
        <v>134.14264160000002</v>
      </c>
      <c r="I14" s="96"/>
      <c r="J14" s="148">
        <f t="shared" ref="J14:J19" si="5">H14*($M$24*$W$24+$R$24*$W$23)*SUM($AB$24:$AB$25)*$AG$24*$AL$24</f>
        <v>193.15342655650969</v>
      </c>
      <c r="K14" s="81"/>
      <c r="L14" s="84"/>
      <c r="M14" s="99">
        <f>Ecoinvent_2020!E146</f>
        <v>1000.1590229</v>
      </c>
      <c r="N14" s="96"/>
      <c r="O14" s="148">
        <f t="shared" ref="O14:O19" si="6">M14*$W$24*SUM($AB$24:$AB$25)*$AG$24*$AL$24</f>
        <v>187.0364664624241</v>
      </c>
      <c r="P14" s="81"/>
      <c r="Q14" s="98"/>
      <c r="R14" s="99">
        <f>Ecoinvent_2020!E147</f>
        <v>663.31931269999995</v>
      </c>
      <c r="S14" s="96"/>
      <c r="T14" s="110">
        <f t="shared" si="0"/>
        <v>728.26637195464934</v>
      </c>
      <c r="U14" s="81"/>
      <c r="V14" s="98"/>
      <c r="W14" s="99">
        <f>Ecoinvent_2020!E148</f>
        <v>982.05259569999998</v>
      </c>
      <c r="X14" s="96"/>
      <c r="Y14" s="110">
        <f t="shared" si="1"/>
        <v>1106.696591698402</v>
      </c>
      <c r="Z14" s="81"/>
      <c r="AA14" s="98"/>
      <c r="AB14" s="99">
        <f>Ecoinvent_2020!E149</f>
        <v>1704.4541526</v>
      </c>
      <c r="AC14" s="96"/>
      <c r="AD14" s="110">
        <f t="shared" si="2"/>
        <v>1684.605102211312</v>
      </c>
      <c r="AE14" s="81"/>
      <c r="AF14" s="98"/>
      <c r="AG14" s="99">
        <f>Ecoinvent_2020!E150</f>
        <v>2152.6833148000001</v>
      </c>
      <c r="AH14" s="96"/>
      <c r="AI14" s="110">
        <f t="shared" si="3"/>
        <v>2007.183449552668</v>
      </c>
      <c r="AJ14" s="81"/>
      <c r="AK14" s="98"/>
      <c r="AL14" s="99">
        <f>Ecoinvent_2020!E151</f>
        <v>2608.2769453999999</v>
      </c>
      <c r="AM14" s="96"/>
      <c r="AN14" s="110">
        <f t="shared" ref="AN14:AN20" si="7">AL14</f>
        <v>2608.2769453999999</v>
      </c>
    </row>
    <row r="15" spans="1:48" x14ac:dyDescent="0.25">
      <c r="A15" s="76" t="s">
        <v>136</v>
      </c>
      <c r="B15" s="84"/>
      <c r="C15" s="141">
        <f>Ecoinvent_2020!F144</f>
        <v>3.8804000000000004E-3</v>
      </c>
      <c r="D15" s="96"/>
      <c r="E15" s="148">
        <f t="shared" si="4"/>
        <v>1.5086059720972992E-2</v>
      </c>
      <c r="F15" s="81"/>
      <c r="G15" s="98"/>
      <c r="H15" s="99">
        <f>Ecoinvent_2020!F145</f>
        <v>7.8294488999999992</v>
      </c>
      <c r="I15" s="96"/>
      <c r="J15" s="148">
        <f t="shared" si="5"/>
        <v>11.273707339039722</v>
      </c>
      <c r="K15" s="81"/>
      <c r="L15" s="84"/>
      <c r="M15" s="99">
        <f>Ecoinvent_2020!F146</f>
        <v>190.99081619999998</v>
      </c>
      <c r="N15" s="96"/>
      <c r="O15" s="148">
        <f t="shared" si="6"/>
        <v>35.716567636658667</v>
      </c>
      <c r="P15" s="81"/>
      <c r="Q15" s="98"/>
      <c r="R15" s="99">
        <f>Ecoinvent_2020!F147</f>
        <v>289.36626310000003</v>
      </c>
      <c r="S15" s="96"/>
      <c r="T15" s="110">
        <f t="shared" si="0"/>
        <v>317.69875316327648</v>
      </c>
      <c r="U15" s="81"/>
      <c r="V15" s="98"/>
      <c r="W15" s="99">
        <f>Ecoinvent_2020!F148</f>
        <v>327.6290138</v>
      </c>
      <c r="X15" s="96"/>
      <c r="Y15" s="110">
        <f t="shared" si="1"/>
        <v>369.21231561484757</v>
      </c>
      <c r="Z15" s="81"/>
      <c r="AA15" s="98"/>
      <c r="AB15" s="99">
        <f>Ecoinvent_2020!F149</f>
        <v>398.69905</v>
      </c>
      <c r="AC15" s="96"/>
      <c r="AD15" s="110">
        <f t="shared" si="2"/>
        <v>394.05604008312997</v>
      </c>
      <c r="AE15" s="81"/>
      <c r="AF15" s="98"/>
      <c r="AG15" s="99">
        <f>Ecoinvent_2020!F150</f>
        <v>449.17958570000002</v>
      </c>
      <c r="AH15" s="96"/>
      <c r="AI15" s="110">
        <f t="shared" si="3"/>
        <v>418.819537502537</v>
      </c>
      <c r="AJ15" s="81"/>
      <c r="AK15" s="98"/>
      <c r="AL15" s="99">
        <f>Ecoinvent_2020!F151</f>
        <v>447.68989540000001</v>
      </c>
      <c r="AM15" s="96"/>
      <c r="AN15" s="110">
        <f t="shared" si="7"/>
        <v>447.68989540000001</v>
      </c>
    </row>
    <row r="16" spans="1:48" x14ac:dyDescent="0.25">
      <c r="A16" s="76" t="s">
        <v>130</v>
      </c>
      <c r="B16" s="84"/>
      <c r="C16" s="141">
        <f>Ecoinvent_2020!G144</f>
        <v>8.0159999999999988E-3</v>
      </c>
      <c r="D16" s="96"/>
      <c r="E16" s="148">
        <f t="shared" si="4"/>
        <v>3.1164275518843289E-2</v>
      </c>
      <c r="F16" s="81"/>
      <c r="G16" s="98"/>
      <c r="H16" s="99">
        <f>Ecoinvent_2020!G145</f>
        <v>16.918093200000001</v>
      </c>
      <c r="I16" s="96"/>
      <c r="J16" s="148">
        <f t="shared" si="5"/>
        <v>24.360543622859335</v>
      </c>
      <c r="K16" s="81"/>
      <c r="L16" s="84"/>
      <c r="M16" s="99">
        <f>Ecoinvent_2020!G146</f>
        <v>149.3412127</v>
      </c>
      <c r="N16" s="96"/>
      <c r="O16" s="148">
        <f t="shared" si="6"/>
        <v>27.927811559036517</v>
      </c>
      <c r="P16" s="81"/>
      <c r="Q16" s="98"/>
      <c r="R16" s="99">
        <f>Ecoinvent_2020!G147</f>
        <v>90.915759799999989</v>
      </c>
      <c r="S16" s="96"/>
      <c r="T16" s="110">
        <f t="shared" si="0"/>
        <v>99.817522685324874</v>
      </c>
      <c r="U16" s="81"/>
      <c r="V16" s="98"/>
      <c r="W16" s="99">
        <f>Ecoinvent_2020!G148</f>
        <v>145.20975100000001</v>
      </c>
      <c r="X16" s="96"/>
      <c r="Y16" s="110">
        <f t="shared" si="1"/>
        <v>163.6400506619766</v>
      </c>
      <c r="Z16" s="81"/>
      <c r="AA16" s="98"/>
      <c r="AB16" s="99">
        <f>Ecoinvent_2020!G149</f>
        <v>231.60848719999998</v>
      </c>
      <c r="AC16" s="96"/>
      <c r="AD16" s="110">
        <f t="shared" si="2"/>
        <v>228.9113137231611</v>
      </c>
      <c r="AE16" s="81"/>
      <c r="AF16" s="98"/>
      <c r="AG16" s="99">
        <f>Ecoinvent_2020!G150</f>
        <v>303.65076399999998</v>
      </c>
      <c r="AH16" s="96"/>
      <c r="AI16" s="110">
        <f t="shared" si="3"/>
        <v>283.12700886123997</v>
      </c>
      <c r="AJ16" s="81"/>
      <c r="AK16" s="98"/>
      <c r="AL16" s="99">
        <f>Ecoinvent_2020!G151</f>
        <v>325.83727390000001</v>
      </c>
      <c r="AM16" s="96"/>
      <c r="AN16" s="110">
        <f t="shared" si="7"/>
        <v>325.83727390000001</v>
      </c>
    </row>
    <row r="17" spans="1:40" x14ac:dyDescent="0.25">
      <c r="A17" s="75" t="s">
        <v>123</v>
      </c>
      <c r="B17" s="84"/>
      <c r="C17" s="141">
        <f>Ecoinvent_2020!H144</f>
        <v>2.5604800000000007E-2</v>
      </c>
      <c r="D17" s="96"/>
      <c r="E17" s="148">
        <f t="shared" si="4"/>
        <v>9.9545289646317231E-2</v>
      </c>
      <c r="F17" s="81"/>
      <c r="G17" s="98"/>
      <c r="H17" s="99">
        <f>Ecoinvent_2020!H145</f>
        <v>21.264432499999998</v>
      </c>
      <c r="I17" s="96"/>
      <c r="J17" s="148">
        <f t="shared" si="5"/>
        <v>30.618884138290341</v>
      </c>
      <c r="K17" s="81"/>
      <c r="L17" s="84"/>
      <c r="M17" s="99">
        <f>Ecoinvent_2020!H146</f>
        <v>35.646675100000003</v>
      </c>
      <c r="N17" s="96"/>
      <c r="O17" s="148">
        <f t="shared" si="6"/>
        <v>6.6661680784583544</v>
      </c>
      <c r="P17" s="81"/>
      <c r="Q17" s="98"/>
      <c r="R17" s="99">
        <f>Ecoinvent_2020!H147</f>
        <v>31.432580099999999</v>
      </c>
      <c r="S17" s="96"/>
      <c r="T17" s="110">
        <f t="shared" si="0"/>
        <v>34.510213455753814</v>
      </c>
      <c r="U17" s="81"/>
      <c r="V17" s="98"/>
      <c r="W17" s="99">
        <f>Ecoinvent_2020!H148</f>
        <v>39.648565500000004</v>
      </c>
      <c r="X17" s="96"/>
      <c r="Y17" s="110">
        <f t="shared" si="1"/>
        <v>44.680837357091107</v>
      </c>
      <c r="Z17" s="81"/>
      <c r="AA17" s="98"/>
      <c r="AB17" s="99">
        <f>Ecoinvent_2020!H149</f>
        <v>60.364762900000002</v>
      </c>
      <c r="AC17" s="96"/>
      <c r="AD17" s="110">
        <f t="shared" si="2"/>
        <v>59.661791090124346</v>
      </c>
      <c r="AE17" s="81"/>
      <c r="AF17" s="98"/>
      <c r="AG17" s="99">
        <f>Ecoinvent_2020!H150</f>
        <v>70.217356699999996</v>
      </c>
      <c r="AH17" s="96"/>
      <c r="AI17" s="110">
        <f t="shared" si="3"/>
        <v>65.471365560646987</v>
      </c>
      <c r="AJ17" s="81"/>
      <c r="AK17" s="98"/>
      <c r="AL17" s="99">
        <f>Ecoinvent_2020!H151</f>
        <v>87.791253000000012</v>
      </c>
      <c r="AM17" s="96"/>
      <c r="AN17" s="110">
        <f t="shared" si="7"/>
        <v>87.791253000000012</v>
      </c>
    </row>
    <row r="18" spans="1:40" x14ac:dyDescent="0.25">
      <c r="A18" s="76" t="s">
        <v>1101</v>
      </c>
      <c r="B18" s="84"/>
      <c r="C18" s="141">
        <f>Ecoinvent_2020!I144</f>
        <v>1.1256E-3</v>
      </c>
      <c r="D18" s="96"/>
      <c r="E18" s="148">
        <f t="shared" si="4"/>
        <v>4.376061442616019E-3</v>
      </c>
      <c r="F18" s="81"/>
      <c r="G18" s="98"/>
      <c r="H18" s="99">
        <f>Ecoinvent_2020!I145</f>
        <v>2.1489122000000003</v>
      </c>
      <c r="I18" s="96"/>
      <c r="J18" s="148">
        <f t="shared" si="5"/>
        <v>3.094241695618194</v>
      </c>
      <c r="K18" s="81"/>
      <c r="L18" s="84"/>
      <c r="M18" s="99">
        <f>Ecoinvent_2020!I146</f>
        <v>18.732595800000002</v>
      </c>
      <c r="N18" s="96"/>
      <c r="O18" s="148">
        <f t="shared" si="6"/>
        <v>3.503121449568884</v>
      </c>
      <c r="P18" s="81"/>
      <c r="Q18" s="98"/>
      <c r="R18" s="99">
        <f>Ecoinvent_2020!I147</f>
        <v>11.8685037</v>
      </c>
      <c r="S18" s="96"/>
      <c r="T18" s="110">
        <f t="shared" si="0"/>
        <v>13.03057511614848</v>
      </c>
      <c r="U18" s="81"/>
      <c r="V18" s="98"/>
      <c r="W18" s="99">
        <f>Ecoinvent_2020!I148</f>
        <v>18.8376804</v>
      </c>
      <c r="X18" s="96"/>
      <c r="Y18" s="110">
        <f t="shared" si="1"/>
        <v>21.228594869018981</v>
      </c>
      <c r="Z18" s="81"/>
      <c r="AA18" s="98"/>
      <c r="AB18" s="99">
        <f>Ecoinvent_2020!I149</f>
        <v>29.785995400000004</v>
      </c>
      <c r="AC18" s="96"/>
      <c r="AD18" s="110">
        <f t="shared" si="2"/>
        <v>29.439125569168844</v>
      </c>
      <c r="AE18" s="81"/>
      <c r="AF18" s="98"/>
      <c r="AG18" s="99">
        <f>Ecoinvent_2020!I150</f>
        <v>39.173514400000002</v>
      </c>
      <c r="AH18" s="96"/>
      <c r="AI18" s="110">
        <f t="shared" si="3"/>
        <v>36.525776561703999</v>
      </c>
      <c r="AJ18" s="81"/>
      <c r="AK18" s="98"/>
      <c r="AL18" s="99">
        <f>Ecoinvent_2020!I151</f>
        <v>41.401115300000008</v>
      </c>
      <c r="AM18" s="96"/>
      <c r="AN18" s="110">
        <f t="shared" si="7"/>
        <v>41.401115300000008</v>
      </c>
    </row>
    <row r="19" spans="1:40" x14ac:dyDescent="0.25">
      <c r="B19" s="84"/>
      <c r="C19" s="142"/>
      <c r="D19" s="96"/>
      <c r="E19" s="148">
        <f t="shared" si="4"/>
        <v>0</v>
      </c>
      <c r="F19" s="81"/>
      <c r="G19" s="98"/>
      <c r="H19" s="96"/>
      <c r="I19" s="96"/>
      <c r="J19" s="148">
        <f t="shared" si="5"/>
        <v>0</v>
      </c>
      <c r="K19" s="81"/>
      <c r="L19" s="84"/>
      <c r="M19" s="96"/>
      <c r="N19" s="96"/>
      <c r="O19" s="148">
        <f t="shared" si="6"/>
        <v>0</v>
      </c>
      <c r="P19" s="81"/>
      <c r="Q19" s="98"/>
      <c r="R19" s="96"/>
      <c r="S19" s="96"/>
      <c r="T19" s="110" t="s">
        <v>995</v>
      </c>
      <c r="U19" s="81"/>
      <c r="V19" s="98"/>
      <c r="W19" s="96"/>
      <c r="X19" s="96"/>
      <c r="Y19" s="110" t="s">
        <v>995</v>
      </c>
      <c r="Z19" s="81"/>
      <c r="AA19" s="98"/>
      <c r="AB19" s="96"/>
      <c r="AC19" s="96"/>
      <c r="AD19" s="110" t="s">
        <v>995</v>
      </c>
      <c r="AE19" s="81"/>
      <c r="AF19" s="98"/>
      <c r="AG19" s="96"/>
      <c r="AH19" s="96"/>
      <c r="AI19" s="110" t="s">
        <v>995</v>
      </c>
      <c r="AJ19" s="81"/>
      <c r="AK19" s="98"/>
      <c r="AL19" s="96"/>
      <c r="AM19" s="96"/>
      <c r="AN19" s="110" t="s">
        <v>995</v>
      </c>
    </row>
    <row r="20" spans="1:40" x14ac:dyDescent="0.25">
      <c r="A20" s="76" t="s">
        <v>444</v>
      </c>
      <c r="B20" s="84"/>
      <c r="C20" s="141">
        <f>Ecoinvent_2020!K144</f>
        <v>3.48148E-2</v>
      </c>
      <c r="D20" s="96"/>
      <c r="E20" s="148">
        <f>C20*$H$23*($M$24*$W$24+$R$24*$W$23)*SUM($AB$24:$AB$25)*$AG$24*$AL$24</f>
        <v>0.13535154931804214</v>
      </c>
      <c r="F20" s="81"/>
      <c r="G20" s="98"/>
      <c r="H20" s="147">
        <f>Ecoinvent_2020!K145</f>
        <v>12.553328500000001</v>
      </c>
      <c r="I20" s="96"/>
      <c r="J20" s="148">
        <f>H20*($M$24*$W$24+$R$24*$W$23)*SUM($AB$24:$AB$25)*$AG$24*$AL$24</f>
        <v>18.075672176598093</v>
      </c>
      <c r="K20" s="81"/>
      <c r="L20" s="138"/>
      <c r="M20" s="99">
        <f>Ecoinvent_2020!K146</f>
        <v>83.811238199999991</v>
      </c>
      <c r="N20" s="96"/>
      <c r="O20" s="148">
        <f>M20*$W$24*SUM($AB$24:$AB$25)*$AG$24*$AL$24</f>
        <v>15.673265434646646</v>
      </c>
      <c r="P20" s="81"/>
      <c r="Q20" s="98"/>
      <c r="R20" s="99">
        <f>Ecoinvent_2020!K147</f>
        <v>54.561343600000001</v>
      </c>
      <c r="S20" s="96"/>
      <c r="T20" s="111">
        <f>R20*$W$23*SUM($AB$24:$AB$25)*$AG$24*$AL$24</f>
        <v>59.903565284121463</v>
      </c>
      <c r="U20" s="81"/>
      <c r="V20" s="98"/>
      <c r="W20" s="147">
        <f>Ecoinvent_2020!K148</f>
        <v>81.719777400000012</v>
      </c>
      <c r="X20" s="96"/>
      <c r="Y20" s="111">
        <f>W20*SUM($AB$24+$AB$25)*$AG$24*$AL$24</f>
        <v>92.09180803444427</v>
      </c>
      <c r="Z20" s="81"/>
      <c r="AA20" s="98"/>
      <c r="AB20" s="147">
        <f>Ecoinvent_2020!K149</f>
        <v>130.52457430000001</v>
      </c>
      <c r="AC20" s="96"/>
      <c r="AD20" s="111">
        <f>AB20*$AG$24*$AL$24</f>
        <v>129.00456342244678</v>
      </c>
      <c r="AE20" s="81"/>
      <c r="AF20" s="98"/>
      <c r="AG20" s="99">
        <f>Ecoinvent_2020!K150</f>
        <v>171.40151429999997</v>
      </c>
      <c r="AH20" s="96"/>
      <c r="AI20" s="111">
        <f>AG20*$AL$24</f>
        <v>159.81648594846297</v>
      </c>
      <c r="AJ20" s="81"/>
      <c r="AK20" s="98"/>
      <c r="AL20" s="147">
        <f>Ecoinvent_2020!K151</f>
        <v>208.56293860000002</v>
      </c>
      <c r="AM20" s="96"/>
      <c r="AN20" s="111">
        <f t="shared" si="7"/>
        <v>208.56293860000002</v>
      </c>
    </row>
    <row r="21" spans="1:40" x14ac:dyDescent="0.25">
      <c r="B21" s="84"/>
      <c r="C21" s="96"/>
      <c r="D21" s="96"/>
      <c r="E21" s="97"/>
      <c r="F21" s="81"/>
      <c r="G21" s="98"/>
      <c r="H21" s="96"/>
      <c r="I21" s="96"/>
      <c r="J21" s="97"/>
      <c r="K21" s="81"/>
      <c r="L21" s="98"/>
      <c r="M21" s="96"/>
      <c r="N21" s="96"/>
      <c r="O21" s="97"/>
      <c r="P21" s="81"/>
      <c r="Q21" s="98"/>
      <c r="R21" s="96"/>
      <c r="S21" s="96"/>
      <c r="T21" s="97"/>
      <c r="U21" s="81"/>
      <c r="V21" s="98"/>
      <c r="W21" s="96"/>
      <c r="X21" s="96"/>
      <c r="Y21" s="97"/>
      <c r="Z21" s="81"/>
      <c r="AA21" s="98"/>
      <c r="AB21" s="96"/>
      <c r="AC21" s="96"/>
      <c r="AD21" s="97"/>
      <c r="AE21" s="81"/>
      <c r="AF21" s="98"/>
      <c r="AG21" s="96"/>
      <c r="AH21" s="96"/>
      <c r="AI21" s="97"/>
      <c r="AJ21" s="81"/>
      <c r="AK21" s="98"/>
      <c r="AL21" s="96"/>
      <c r="AM21" s="96"/>
      <c r="AN21" s="97"/>
    </row>
    <row r="22" spans="1:40" x14ac:dyDescent="0.25">
      <c r="A22" s="76" t="s">
        <v>243</v>
      </c>
      <c r="B22" s="84"/>
      <c r="C22" s="101">
        <f>'9.Base Case'!G27</f>
        <v>0.20000000000000043</v>
      </c>
      <c r="D22" s="102" t="s">
        <v>92</v>
      </c>
      <c r="E22" s="103" t="s">
        <v>276</v>
      </c>
      <c r="F22" s="82"/>
      <c r="G22" s="98"/>
      <c r="H22" s="102">
        <f>'9.Base Case'!P56</f>
        <v>11.000000000000002</v>
      </c>
      <c r="I22" s="102" t="s">
        <v>87</v>
      </c>
      <c r="J22" s="103" t="s">
        <v>295</v>
      </c>
      <c r="K22" s="82"/>
      <c r="L22" s="139"/>
      <c r="M22" s="102">
        <v>121.47568487535203</v>
      </c>
      <c r="N22" s="102" t="s">
        <v>87</v>
      </c>
      <c r="O22" s="103" t="s">
        <v>449</v>
      </c>
      <c r="P22" s="82"/>
      <c r="Q22" s="98"/>
      <c r="R22" s="102">
        <f>'9.Base Case'!P140</f>
        <v>110.00000000000006</v>
      </c>
      <c r="S22" s="102" t="s">
        <v>87</v>
      </c>
      <c r="T22" s="103" t="s">
        <v>449</v>
      </c>
      <c r="U22" s="82"/>
      <c r="V22" s="98"/>
      <c r="W22" s="102">
        <f>'9.Base Case'!O195</f>
        <v>19.295000000000012</v>
      </c>
      <c r="X22" s="102" t="s">
        <v>87</v>
      </c>
      <c r="Y22" s="103" t="s">
        <v>295</v>
      </c>
      <c r="Z22" s="82"/>
      <c r="AA22" s="98"/>
      <c r="AB22" s="102">
        <f>'9.Base Case'!O241</f>
        <v>8</v>
      </c>
      <c r="AC22" s="102" t="s">
        <v>87</v>
      </c>
      <c r="AD22" s="103" t="s">
        <v>295</v>
      </c>
      <c r="AE22" s="82"/>
      <c r="AF22" s="98"/>
      <c r="AG22" s="102">
        <f>'9.Base Case'!O320</f>
        <v>30.243000000000038</v>
      </c>
      <c r="AH22" s="102" t="s">
        <v>87</v>
      </c>
      <c r="AI22" s="103" t="s">
        <v>295</v>
      </c>
      <c r="AJ22" s="82"/>
      <c r="AK22" s="98"/>
      <c r="AL22" s="102">
        <f>'9.Base Case'!O412</f>
        <v>4.7106999999999983</v>
      </c>
      <c r="AM22" s="102" t="s">
        <v>87</v>
      </c>
      <c r="AN22" s="103" t="s">
        <v>295</v>
      </c>
    </row>
    <row r="23" spans="1:40" x14ac:dyDescent="0.25">
      <c r="B23" s="84"/>
      <c r="C23" s="101">
        <f>'9.Base Case'!G28</f>
        <v>1.0400000000000018</v>
      </c>
      <c r="D23" s="102" t="s">
        <v>86</v>
      </c>
      <c r="E23" s="103" t="s">
        <v>266</v>
      </c>
      <c r="F23" s="82"/>
      <c r="G23" s="98"/>
      <c r="H23" s="102">
        <v>2.7</v>
      </c>
      <c r="I23" s="102" t="s">
        <v>86</v>
      </c>
      <c r="J23" s="103" t="s">
        <v>279</v>
      </c>
      <c r="K23" s="82"/>
      <c r="L23" s="139"/>
      <c r="M23" s="102">
        <v>129.57406386704164</v>
      </c>
      <c r="N23" s="102" t="s">
        <v>92</v>
      </c>
      <c r="O23" s="103" t="s">
        <v>277</v>
      </c>
      <c r="P23" s="82"/>
      <c r="Q23" s="98"/>
      <c r="R23" s="102">
        <f>'9.Base Case'!P141</f>
        <v>185.0000000000004</v>
      </c>
      <c r="S23" s="102" t="s">
        <v>92</v>
      </c>
      <c r="T23" s="103" t="s">
        <v>277</v>
      </c>
      <c r="U23" s="82"/>
      <c r="V23" s="98"/>
      <c r="W23" s="102">
        <v>0.97425757239999999</v>
      </c>
      <c r="X23" s="102" t="s">
        <v>86</v>
      </c>
      <c r="Y23" s="103" t="s">
        <v>511</v>
      </c>
      <c r="Z23" s="82"/>
      <c r="AA23" s="98"/>
      <c r="AB23" s="102">
        <f>'9.Base Case'!O248</f>
        <v>3.6000000000000014</v>
      </c>
      <c r="AC23" s="102" t="s">
        <v>92</v>
      </c>
      <c r="AD23" s="103" t="s">
        <v>277</v>
      </c>
      <c r="AE23" s="82"/>
      <c r="AF23" s="98"/>
      <c r="AG23" s="102">
        <f>'9.Base Case'!O314</f>
        <v>5.3958350000000017</v>
      </c>
      <c r="AH23" s="102" t="s">
        <v>92</v>
      </c>
      <c r="AI23" s="103" t="s">
        <v>277</v>
      </c>
      <c r="AJ23" s="82"/>
      <c r="AK23" s="98"/>
      <c r="AL23" s="102">
        <f>'9.Base Case'!O409</f>
        <v>4.8663900000000009</v>
      </c>
      <c r="AM23" s="102" t="s">
        <v>92</v>
      </c>
      <c r="AN23" s="103" t="s">
        <v>277</v>
      </c>
    </row>
    <row r="24" spans="1:40" x14ac:dyDescent="0.25">
      <c r="A24" s="75" t="s">
        <v>244</v>
      </c>
      <c r="B24" s="84"/>
      <c r="C24" s="102">
        <v>1</v>
      </c>
      <c r="D24" s="102" t="s">
        <v>86</v>
      </c>
      <c r="E24" s="103" t="s">
        <v>279</v>
      </c>
      <c r="F24" s="82"/>
      <c r="G24" s="98"/>
      <c r="H24" s="104">
        <v>23.12</v>
      </c>
      <c r="I24" s="104" t="s">
        <v>92</v>
      </c>
      <c r="J24" s="105" t="s">
        <v>290</v>
      </c>
      <c r="K24" s="82"/>
      <c r="L24" s="140"/>
      <c r="M24" s="102">
        <v>1.06557618311712</v>
      </c>
      <c r="N24" s="102" t="s">
        <v>86</v>
      </c>
      <c r="O24" s="103" t="s">
        <v>428</v>
      </c>
      <c r="P24" s="82"/>
      <c r="Q24" s="98"/>
      <c r="R24" s="102">
        <v>1.1299999999999999</v>
      </c>
      <c r="S24" s="102" t="s">
        <v>86</v>
      </c>
      <c r="T24" s="103" t="s">
        <v>428</v>
      </c>
      <c r="U24" s="82"/>
      <c r="V24" s="98"/>
      <c r="W24" s="102">
        <v>0.165944708</v>
      </c>
      <c r="X24" s="102" t="s">
        <v>86</v>
      </c>
      <c r="Y24" s="103" t="s">
        <v>548</v>
      </c>
      <c r="Z24" s="82"/>
      <c r="AA24" s="98"/>
      <c r="AB24" s="102">
        <v>1.01314914285714E-2</v>
      </c>
      <c r="AC24" s="102" t="s">
        <v>86</v>
      </c>
      <c r="AD24" s="103" t="s">
        <v>560</v>
      </c>
      <c r="AE24" s="82"/>
      <c r="AF24" s="98"/>
      <c r="AG24" s="102">
        <v>1.06</v>
      </c>
      <c r="AH24" s="102" t="s">
        <v>681</v>
      </c>
      <c r="AI24" s="103" t="s">
        <v>679</v>
      </c>
      <c r="AJ24" s="82"/>
      <c r="AK24" s="98"/>
      <c r="AL24" s="102">
        <v>0.93240999999999996</v>
      </c>
      <c r="AM24" s="102" t="s">
        <v>681</v>
      </c>
      <c r="AN24" s="103" t="s">
        <v>823</v>
      </c>
    </row>
    <row r="25" spans="1:40" ht="15.75" thickBot="1" x14ac:dyDescent="0.3">
      <c r="B25" s="87"/>
      <c r="C25" s="106"/>
      <c r="D25" s="106"/>
      <c r="E25" s="107"/>
      <c r="F25" s="81"/>
      <c r="G25" s="98"/>
      <c r="H25" s="96">
        <v>0.1</v>
      </c>
      <c r="I25" s="96" t="s">
        <v>86</v>
      </c>
      <c r="J25" s="97" t="s">
        <v>342</v>
      </c>
      <c r="K25" s="81"/>
      <c r="L25" s="98"/>
      <c r="M25" s="96">
        <v>2.1311523662342502</v>
      </c>
      <c r="N25" s="96" t="s">
        <v>86</v>
      </c>
      <c r="O25" s="97" t="s">
        <v>967</v>
      </c>
      <c r="P25" s="81"/>
      <c r="Q25" s="98"/>
      <c r="R25" s="96">
        <v>1.6016999999999999</v>
      </c>
      <c r="S25" s="96" t="s">
        <v>86</v>
      </c>
      <c r="T25" s="97" t="s">
        <v>967</v>
      </c>
      <c r="U25" s="81"/>
      <c r="V25" s="98"/>
      <c r="W25" s="96">
        <v>0.26661000000000001</v>
      </c>
      <c r="X25" s="96" t="s">
        <v>86</v>
      </c>
      <c r="Y25" s="97" t="s">
        <v>521</v>
      </c>
      <c r="Z25" s="81"/>
      <c r="AA25" s="98"/>
      <c r="AB25" s="102">
        <v>1.1300685085714299</v>
      </c>
      <c r="AC25" s="102" t="s">
        <v>86</v>
      </c>
      <c r="AD25" s="103" t="s">
        <v>560</v>
      </c>
      <c r="AE25" s="81"/>
      <c r="AF25" s="98"/>
      <c r="AG25" s="108">
        <f>'9.Base Case'!O327</f>
        <v>6.7390000000000002E-3</v>
      </c>
      <c r="AH25" s="96" t="s">
        <v>86</v>
      </c>
      <c r="AI25" s="97" t="s">
        <v>710</v>
      </c>
      <c r="AJ25" s="81"/>
      <c r="AK25" s="98"/>
      <c r="AL25" s="96">
        <f>'9.Base Case'!O434</f>
        <v>21.286000000000012</v>
      </c>
      <c r="AM25" s="96" t="s">
        <v>86</v>
      </c>
      <c r="AN25" s="97" t="s">
        <v>635</v>
      </c>
    </row>
    <row r="26" spans="1:40" x14ac:dyDescent="0.25">
      <c r="C26" s="81"/>
      <c r="D26" s="81"/>
      <c r="E26" s="81"/>
      <c r="F26" s="81"/>
      <c r="G26" s="98"/>
      <c r="H26" s="96">
        <v>0.02</v>
      </c>
      <c r="I26" s="96" t="s">
        <v>86</v>
      </c>
      <c r="J26" s="97" t="s">
        <v>347</v>
      </c>
      <c r="K26" s="81"/>
      <c r="L26" s="98"/>
      <c r="M26" s="96">
        <v>6.6714659248780006E-2</v>
      </c>
      <c r="N26" s="96" t="s">
        <v>86</v>
      </c>
      <c r="O26" s="143" t="s">
        <v>478</v>
      </c>
      <c r="P26" s="81"/>
      <c r="Q26" s="98"/>
      <c r="R26" s="96">
        <v>5.0139000000000003E-2</v>
      </c>
      <c r="S26" s="96" t="s">
        <v>86</v>
      </c>
      <c r="T26" s="97" t="s">
        <v>478</v>
      </c>
      <c r="U26" s="81"/>
      <c r="V26" s="98"/>
      <c r="W26" s="96">
        <v>0.34204000000000001</v>
      </c>
      <c r="X26" s="96" t="s">
        <v>86</v>
      </c>
      <c r="Y26" s="97" t="s">
        <v>526</v>
      </c>
      <c r="Z26" s="81"/>
      <c r="AA26" s="98"/>
      <c r="AB26" s="104">
        <f>'9.Base Case'!O259</f>
        <v>6.000000000000001E-3</v>
      </c>
      <c r="AC26" s="104" t="s">
        <v>86</v>
      </c>
      <c r="AD26" s="105" t="s">
        <v>635</v>
      </c>
      <c r="AE26" s="81"/>
      <c r="AF26" s="98"/>
      <c r="AG26" s="96">
        <f>'9.Base Case'!O344</f>
        <v>2.6668000000000008E-2</v>
      </c>
      <c r="AH26" s="96" t="s">
        <v>86</v>
      </c>
      <c r="AI26" s="97" t="s">
        <v>980</v>
      </c>
      <c r="AJ26" s="81"/>
      <c r="AK26" s="98"/>
      <c r="AL26" s="96">
        <v>8.1385999999999993E-3</v>
      </c>
      <c r="AM26" s="96" t="s">
        <v>86</v>
      </c>
      <c r="AN26" s="97" t="s">
        <v>854</v>
      </c>
    </row>
    <row r="27" spans="1:40" x14ac:dyDescent="0.25">
      <c r="C27" s="81"/>
      <c r="D27" s="81"/>
      <c r="E27" s="81"/>
      <c r="F27" s="81"/>
      <c r="G27" s="98"/>
      <c r="H27" s="96">
        <v>0.5</v>
      </c>
      <c r="I27" s="96" t="s">
        <v>86</v>
      </c>
      <c r="J27" s="97" t="s">
        <v>352</v>
      </c>
      <c r="K27" s="81"/>
      <c r="L27" s="98"/>
      <c r="M27" s="96">
        <v>6.7860153645630801E-4</v>
      </c>
      <c r="N27" s="96" t="s">
        <v>86</v>
      </c>
      <c r="O27" s="143" t="s">
        <v>1284</v>
      </c>
      <c r="P27" s="81"/>
      <c r="Q27" s="98"/>
      <c r="R27" s="108">
        <v>9.9999999999999994E-12</v>
      </c>
      <c r="S27" s="96" t="s">
        <v>443</v>
      </c>
      <c r="T27" s="97" t="s">
        <v>358</v>
      </c>
      <c r="U27" s="81"/>
      <c r="V27" s="98"/>
      <c r="W27" s="108">
        <v>1.1943E-4</v>
      </c>
      <c r="X27" s="96" t="s">
        <v>86</v>
      </c>
      <c r="Y27" s="97" t="s">
        <v>541</v>
      </c>
      <c r="Z27" s="81"/>
      <c r="AA27" s="98"/>
      <c r="AB27" s="96">
        <v>3.9E-2</v>
      </c>
      <c r="AC27" s="96" t="s">
        <v>86</v>
      </c>
      <c r="AD27" s="97" t="s">
        <v>975</v>
      </c>
      <c r="AE27" s="81"/>
      <c r="AF27" s="98"/>
      <c r="AG27" s="96">
        <f>'9.Base Case'!O363</f>
        <v>137.25</v>
      </c>
      <c r="AH27" s="96" t="s">
        <v>86</v>
      </c>
      <c r="AI27" s="97" t="s">
        <v>658</v>
      </c>
      <c r="AJ27" s="81"/>
      <c r="AK27" s="98"/>
      <c r="AL27" s="96">
        <v>1.2959E-2</v>
      </c>
      <c r="AM27" s="96" t="s">
        <v>86</v>
      </c>
      <c r="AN27" s="97" t="s">
        <v>857</v>
      </c>
    </row>
    <row r="28" spans="1:40" x14ac:dyDescent="0.25">
      <c r="C28" s="81"/>
      <c r="D28" s="81"/>
      <c r="E28" s="81"/>
      <c r="F28" s="81"/>
      <c r="G28" s="98"/>
      <c r="H28" s="96">
        <v>0.17</v>
      </c>
      <c r="I28" s="96" t="s">
        <v>86</v>
      </c>
      <c r="J28" s="97" t="s">
        <v>284</v>
      </c>
      <c r="K28" s="81"/>
      <c r="L28" s="98"/>
      <c r="M28" s="96">
        <v>7.0924750748275805E-4</v>
      </c>
      <c r="N28" s="96" t="s">
        <v>86</v>
      </c>
      <c r="O28" s="143" t="s">
        <v>342</v>
      </c>
      <c r="P28" s="81"/>
      <c r="Q28" s="98"/>
      <c r="R28" s="96">
        <v>0.34819</v>
      </c>
      <c r="S28" s="96" t="s">
        <v>86</v>
      </c>
      <c r="T28" s="97" t="s">
        <v>968</v>
      </c>
      <c r="U28" s="81"/>
      <c r="V28" s="98"/>
      <c r="W28" s="96">
        <v>4.6746999999999997E-2</v>
      </c>
      <c r="X28" s="96" t="s">
        <v>86</v>
      </c>
      <c r="Y28" s="97" t="s">
        <v>545</v>
      </c>
      <c r="Z28" s="81"/>
      <c r="AA28" s="98"/>
      <c r="AB28" s="96">
        <v>2E-3</v>
      </c>
      <c r="AC28" s="96" t="s">
        <v>86</v>
      </c>
      <c r="AD28" s="97" t="s">
        <v>976</v>
      </c>
      <c r="AE28" s="81"/>
      <c r="AF28" s="98"/>
      <c r="AG28" s="96">
        <v>0.99851999999999996</v>
      </c>
      <c r="AH28" s="96" t="s">
        <v>557</v>
      </c>
      <c r="AI28" s="97" t="s">
        <v>974</v>
      </c>
      <c r="AJ28" s="81"/>
      <c r="AK28" s="98"/>
      <c r="AL28" s="96">
        <v>2.6294</v>
      </c>
      <c r="AM28" s="96" t="s">
        <v>86</v>
      </c>
      <c r="AN28" s="97" t="s">
        <v>861</v>
      </c>
    </row>
    <row r="29" spans="1:40" x14ac:dyDescent="0.25">
      <c r="C29" s="81"/>
      <c r="D29" s="81"/>
      <c r="E29" s="81"/>
      <c r="F29" s="81"/>
      <c r="G29" s="98"/>
      <c r="H29" s="108">
        <v>9.9999999999999994E-12</v>
      </c>
      <c r="I29" s="96" t="s">
        <v>443</v>
      </c>
      <c r="J29" s="97" t="s">
        <v>358</v>
      </c>
      <c r="K29" s="81"/>
      <c r="L29" s="98"/>
      <c r="M29" s="96">
        <v>1.0655761831171199E-11</v>
      </c>
      <c r="N29" s="96" t="s">
        <v>360</v>
      </c>
      <c r="O29" s="143" t="s">
        <v>358</v>
      </c>
      <c r="P29" s="81"/>
      <c r="Q29" s="98"/>
      <c r="R29" s="102">
        <v>1</v>
      </c>
      <c r="S29" s="102" t="s">
        <v>86</v>
      </c>
      <c r="T29" s="103" t="s">
        <v>511</v>
      </c>
      <c r="U29" s="81"/>
      <c r="V29" s="98"/>
      <c r="W29" s="108">
        <v>9.9999999999999994E-12</v>
      </c>
      <c r="X29" s="96" t="s">
        <v>360</v>
      </c>
      <c r="Y29" s="97" t="s">
        <v>358</v>
      </c>
      <c r="Z29" s="81"/>
      <c r="AA29" s="98"/>
      <c r="AB29" s="96">
        <v>0.24</v>
      </c>
      <c r="AC29" s="96" t="s">
        <v>86</v>
      </c>
      <c r="AD29" s="97" t="s">
        <v>977</v>
      </c>
      <c r="AE29" s="81"/>
      <c r="AF29" s="98"/>
      <c r="AG29" s="96">
        <v>2.8270999999999999E-3</v>
      </c>
      <c r="AH29" s="96" t="s">
        <v>86</v>
      </c>
      <c r="AI29" s="97" t="s">
        <v>981</v>
      </c>
      <c r="AJ29" s="81"/>
      <c r="AK29" s="98"/>
      <c r="AL29" s="96">
        <v>8.7647000000000003E-3</v>
      </c>
      <c r="AM29" s="96" t="s">
        <v>86</v>
      </c>
      <c r="AN29" s="97" t="s">
        <v>864</v>
      </c>
    </row>
    <row r="30" spans="1:40" x14ac:dyDescent="0.25">
      <c r="C30" s="81"/>
      <c r="D30" s="81"/>
      <c r="E30" s="81"/>
      <c r="F30" s="81"/>
      <c r="G30" s="98"/>
      <c r="H30" s="102">
        <v>1</v>
      </c>
      <c r="I30" s="102" t="s">
        <v>86</v>
      </c>
      <c r="J30" s="103" t="s">
        <v>428</v>
      </c>
      <c r="K30" s="81"/>
      <c r="L30" s="139"/>
      <c r="M30" s="104">
        <v>0.463291212895663</v>
      </c>
      <c r="N30" s="104" t="s">
        <v>86</v>
      </c>
      <c r="O30" s="143" t="s">
        <v>968</v>
      </c>
      <c r="P30" s="81"/>
      <c r="Q30" s="98"/>
      <c r="R30" s="96">
        <v>3.3790000000000001E-2</v>
      </c>
      <c r="S30" s="96" t="s">
        <v>86</v>
      </c>
      <c r="T30" s="97" t="s">
        <v>514</v>
      </c>
      <c r="U30" s="81"/>
      <c r="V30" s="98"/>
      <c r="W30" s="96">
        <v>5</v>
      </c>
      <c r="X30" s="96" t="s">
        <v>557</v>
      </c>
      <c r="Y30" s="97" t="s">
        <v>974</v>
      </c>
      <c r="Z30" s="81"/>
      <c r="AA30" s="98"/>
      <c r="AB30" s="96">
        <v>7.45E-3</v>
      </c>
      <c r="AC30" s="96" t="s">
        <v>86</v>
      </c>
      <c r="AD30" s="97" t="s">
        <v>584</v>
      </c>
      <c r="AE30" s="81"/>
      <c r="AF30" s="98"/>
      <c r="AG30" s="96">
        <v>2.5682E-2</v>
      </c>
      <c r="AH30" s="96" t="s">
        <v>86</v>
      </c>
      <c r="AI30" s="97" t="s">
        <v>521</v>
      </c>
      <c r="AJ30" s="81"/>
      <c r="AK30" s="98"/>
      <c r="AL30" s="96">
        <v>0.11269</v>
      </c>
      <c r="AM30" s="96" t="s">
        <v>86</v>
      </c>
      <c r="AN30" s="97" t="s">
        <v>868</v>
      </c>
    </row>
    <row r="31" spans="1:40" x14ac:dyDescent="0.25">
      <c r="C31" s="81"/>
      <c r="D31" s="81"/>
      <c r="E31" s="81"/>
      <c r="F31" s="81"/>
      <c r="G31" s="98"/>
      <c r="H31" s="108">
        <v>1.5508E-6</v>
      </c>
      <c r="I31" s="96" t="s">
        <v>86</v>
      </c>
      <c r="J31" s="97" t="s">
        <v>373</v>
      </c>
      <c r="K31" s="81"/>
      <c r="L31" s="98"/>
      <c r="M31" s="96">
        <v>6.3902603701533904E-4</v>
      </c>
      <c r="N31" s="96" t="s">
        <v>86</v>
      </c>
      <c r="O31" s="143" t="s">
        <v>797</v>
      </c>
      <c r="P31" s="81"/>
      <c r="Q31" s="98"/>
      <c r="R31" s="108">
        <v>9.0998000000000001E-4</v>
      </c>
      <c r="S31" s="96" t="s">
        <v>86</v>
      </c>
      <c r="T31" s="97" t="s">
        <v>973</v>
      </c>
      <c r="U31" s="81"/>
      <c r="V31" s="98"/>
      <c r="W31" s="102">
        <v>1</v>
      </c>
      <c r="X31" s="102" t="s">
        <v>86</v>
      </c>
      <c r="Y31" s="103" t="s">
        <v>560</v>
      </c>
      <c r="Z31" s="81"/>
      <c r="AA31" s="98"/>
      <c r="AB31" s="96">
        <v>0.3</v>
      </c>
      <c r="AC31" s="96" t="s">
        <v>86</v>
      </c>
      <c r="AD31" s="97" t="s">
        <v>589</v>
      </c>
      <c r="AE31" s="81"/>
      <c r="AF31" s="98"/>
      <c r="AG31" s="96">
        <v>2.1572999999999998E-2</v>
      </c>
      <c r="AH31" s="96" t="s">
        <v>86</v>
      </c>
      <c r="AI31" s="97" t="s">
        <v>729</v>
      </c>
      <c r="AJ31" s="81"/>
      <c r="AK31" s="98"/>
      <c r="AL31" s="96">
        <v>1.08285358249708</v>
      </c>
      <c r="AM31" s="96" t="s">
        <v>86</v>
      </c>
      <c r="AN31" s="97" t="s">
        <v>871</v>
      </c>
    </row>
    <row r="32" spans="1:40" x14ac:dyDescent="0.25">
      <c r="C32" s="81"/>
      <c r="D32" s="81"/>
      <c r="E32" s="81"/>
      <c r="F32" s="81"/>
      <c r="G32" s="98"/>
      <c r="H32" s="108">
        <v>7.8518999999999993E-9</v>
      </c>
      <c r="I32" s="96" t="s">
        <v>86</v>
      </c>
      <c r="J32" s="97" t="s">
        <v>377</v>
      </c>
      <c r="K32" s="81"/>
      <c r="L32" s="98"/>
      <c r="M32" s="96">
        <v>13.767244285873272</v>
      </c>
      <c r="N32" s="96" t="s">
        <v>86</v>
      </c>
      <c r="O32" s="143" t="s">
        <v>658</v>
      </c>
      <c r="P32" s="81"/>
      <c r="Q32" s="98"/>
      <c r="R32" s="108">
        <v>1.9630000000000001E-6</v>
      </c>
      <c r="S32" s="96" t="s">
        <v>86</v>
      </c>
      <c r="T32" s="97" t="s">
        <v>518</v>
      </c>
      <c r="U32" s="81"/>
      <c r="V32" s="98"/>
      <c r="W32" s="96">
        <v>1.9375</v>
      </c>
      <c r="X32" s="96" t="s">
        <v>557</v>
      </c>
      <c r="Y32" s="97" t="s">
        <v>563</v>
      </c>
      <c r="Z32" s="81"/>
      <c r="AA32" s="98"/>
      <c r="AB32" s="96">
        <v>0.01</v>
      </c>
      <c r="AC32" s="96" t="s">
        <v>86</v>
      </c>
      <c r="AD32" s="97" t="s">
        <v>599</v>
      </c>
      <c r="AE32" s="81"/>
      <c r="AF32" s="98"/>
      <c r="AG32" s="108">
        <v>6.4103000000000001E-4</v>
      </c>
      <c r="AH32" s="96" t="s">
        <v>86</v>
      </c>
      <c r="AI32" s="97" t="s">
        <v>982</v>
      </c>
      <c r="AJ32" s="81"/>
      <c r="AK32" s="98"/>
      <c r="AL32" s="96">
        <v>1.27464175029172E-2</v>
      </c>
      <c r="AM32" s="96" t="s">
        <v>86</v>
      </c>
      <c r="AN32" s="97" t="s">
        <v>871</v>
      </c>
    </row>
    <row r="33" spans="3:40" x14ac:dyDescent="0.25">
      <c r="C33" s="81"/>
      <c r="D33" s="81"/>
      <c r="E33" s="81"/>
      <c r="F33" s="81"/>
      <c r="G33" s="98"/>
      <c r="H33" s="108">
        <v>9.4222999999999996E-9</v>
      </c>
      <c r="I33" s="96" t="s">
        <v>86</v>
      </c>
      <c r="J33" s="97" t="s">
        <v>379</v>
      </c>
      <c r="K33" s="81"/>
      <c r="L33" s="98"/>
      <c r="M33" s="96">
        <v>46.329121289566302</v>
      </c>
      <c r="N33" s="96" t="s">
        <v>557</v>
      </c>
      <c r="O33" s="143" t="s">
        <v>974</v>
      </c>
      <c r="P33" s="81"/>
      <c r="Q33" s="98"/>
      <c r="R33" s="108">
        <v>1.2619000000000001E-5</v>
      </c>
      <c r="S33" s="96" t="s">
        <v>86</v>
      </c>
      <c r="T33" s="97" t="s">
        <v>969</v>
      </c>
      <c r="U33" s="81"/>
      <c r="V33" s="98"/>
      <c r="W33" s="96">
        <v>3.0625</v>
      </c>
      <c r="X33" s="96" t="s">
        <v>557</v>
      </c>
      <c r="Y33" s="97" t="s">
        <v>563</v>
      </c>
      <c r="Z33" s="81"/>
      <c r="AA33" s="98"/>
      <c r="AB33" s="96">
        <v>2.7000000000000001E-3</v>
      </c>
      <c r="AC33" s="96" t="s">
        <v>86</v>
      </c>
      <c r="AD33" s="97" t="s">
        <v>967</v>
      </c>
      <c r="AE33" s="81"/>
      <c r="AF33" s="98"/>
      <c r="AG33" s="96">
        <v>4.5610999999999999E-2</v>
      </c>
      <c r="AH33" s="96" t="s">
        <v>86</v>
      </c>
      <c r="AI33" s="97" t="s">
        <v>967</v>
      </c>
      <c r="AJ33" s="81"/>
      <c r="AK33" s="98"/>
      <c r="AL33" s="96">
        <v>1.0017</v>
      </c>
      <c r="AM33" s="96" t="s">
        <v>86</v>
      </c>
      <c r="AN33" s="97" t="s">
        <v>877</v>
      </c>
    </row>
    <row r="34" spans="3:40" ht="15.75" thickBot="1" x14ac:dyDescent="0.3">
      <c r="C34" s="81"/>
      <c r="D34" s="81"/>
      <c r="E34" s="81"/>
      <c r="F34" s="81"/>
      <c r="G34" s="98"/>
      <c r="H34" s="108">
        <v>2.7914E-7</v>
      </c>
      <c r="I34" s="96" t="s">
        <v>86</v>
      </c>
      <c r="J34" s="97" t="s">
        <v>381</v>
      </c>
      <c r="K34" s="81"/>
      <c r="L34" s="98"/>
      <c r="M34" s="102">
        <v>1</v>
      </c>
      <c r="N34" s="102" t="s">
        <v>86</v>
      </c>
      <c r="O34" s="144" t="s">
        <v>548</v>
      </c>
      <c r="P34" s="81"/>
      <c r="Q34" s="98"/>
      <c r="R34" s="108">
        <v>2.0471000000000001E-4</v>
      </c>
      <c r="S34" s="96" t="s">
        <v>86</v>
      </c>
      <c r="T34" s="97" t="s">
        <v>970</v>
      </c>
      <c r="U34" s="81"/>
      <c r="V34" s="109"/>
      <c r="W34" s="106"/>
      <c r="X34" s="106"/>
      <c r="Y34" s="107"/>
      <c r="Z34" s="81"/>
      <c r="AA34" s="98"/>
      <c r="AB34" s="96">
        <v>0.1</v>
      </c>
      <c r="AC34" s="96" t="s">
        <v>86</v>
      </c>
      <c r="AD34" s="97" t="s">
        <v>978</v>
      </c>
      <c r="AE34" s="81"/>
      <c r="AF34" s="98"/>
      <c r="AG34" s="96">
        <v>3.7721999999999999E-2</v>
      </c>
      <c r="AH34" s="96" t="s">
        <v>86</v>
      </c>
      <c r="AI34" s="97" t="s">
        <v>736</v>
      </c>
      <c r="AJ34" s="81"/>
      <c r="AK34" s="98"/>
      <c r="AL34" s="96">
        <v>0.18781</v>
      </c>
      <c r="AM34" s="96" t="s">
        <v>86</v>
      </c>
      <c r="AN34" s="97" t="s">
        <v>988</v>
      </c>
    </row>
    <row r="35" spans="3:40" x14ac:dyDescent="0.25">
      <c r="C35" s="81"/>
      <c r="D35" s="81"/>
      <c r="E35" s="81"/>
      <c r="F35" s="81"/>
      <c r="G35" s="98"/>
      <c r="H35" s="108">
        <v>3.1408000000000002E-10</v>
      </c>
      <c r="I35" s="96" t="s">
        <v>86</v>
      </c>
      <c r="J35" s="97" t="s">
        <v>383</v>
      </c>
      <c r="K35" s="81"/>
      <c r="L35" s="98"/>
      <c r="M35" s="146">
        <v>9.3867671546970401E-6</v>
      </c>
      <c r="N35" s="145" t="s">
        <v>86</v>
      </c>
      <c r="O35" s="143" t="s">
        <v>969</v>
      </c>
      <c r="P35" s="81"/>
      <c r="Q35" s="98"/>
      <c r="R35" s="96">
        <v>3.5991000000000002E-2</v>
      </c>
      <c r="S35" s="96" t="s">
        <v>86</v>
      </c>
      <c r="T35" s="97" t="s">
        <v>495</v>
      </c>
      <c r="U35" s="81"/>
      <c r="V35" s="81"/>
      <c r="W35" s="81"/>
      <c r="X35" s="81"/>
      <c r="Y35" s="81"/>
      <c r="Z35" s="81"/>
      <c r="AA35" s="98"/>
      <c r="AB35" s="96">
        <v>0.19</v>
      </c>
      <c r="AC35" s="96" t="s">
        <v>86</v>
      </c>
      <c r="AD35" s="97" t="s">
        <v>612</v>
      </c>
      <c r="AE35" s="81"/>
      <c r="AF35" s="98"/>
      <c r="AG35" s="96">
        <v>7.8895000000000007E-2</v>
      </c>
      <c r="AH35" s="96" t="s">
        <v>86</v>
      </c>
      <c r="AI35" s="97" t="s">
        <v>740</v>
      </c>
      <c r="AJ35" s="81"/>
      <c r="AK35" s="98"/>
      <c r="AL35" s="96">
        <v>1.6069000000000001E-3</v>
      </c>
      <c r="AM35" s="96" t="s">
        <v>86</v>
      </c>
      <c r="AN35" s="97" t="s">
        <v>885</v>
      </c>
    </row>
    <row r="36" spans="3:40" x14ac:dyDescent="0.25">
      <c r="C36" s="81"/>
      <c r="D36" s="81"/>
      <c r="E36" s="81"/>
      <c r="F36" s="81"/>
      <c r="G36" s="98"/>
      <c r="H36" s="108">
        <v>7.7538E-7</v>
      </c>
      <c r="I36" s="96" t="s">
        <v>86</v>
      </c>
      <c r="J36" s="97" t="s">
        <v>385</v>
      </c>
      <c r="K36" s="81"/>
      <c r="L36" s="98"/>
      <c r="M36" s="146">
        <v>1.5227083656743699E-4</v>
      </c>
      <c r="N36" s="145" t="s">
        <v>86</v>
      </c>
      <c r="O36" s="143" t="s">
        <v>970</v>
      </c>
      <c r="P36" s="81"/>
      <c r="Q36" s="98"/>
      <c r="R36" s="96">
        <v>2.0200000000000001E-3</v>
      </c>
      <c r="S36" s="96" t="s">
        <v>86</v>
      </c>
      <c r="T36" s="97" t="s">
        <v>971</v>
      </c>
      <c r="U36" s="81"/>
      <c r="V36" s="81"/>
      <c r="W36" s="81"/>
      <c r="X36" s="81"/>
      <c r="Y36" s="81"/>
      <c r="Z36" s="81"/>
      <c r="AA36" s="98"/>
      <c r="AB36" s="96">
        <v>0.2</v>
      </c>
      <c r="AC36" s="96" t="s">
        <v>86</v>
      </c>
      <c r="AD36" s="97" t="s">
        <v>617</v>
      </c>
      <c r="AE36" s="81"/>
      <c r="AF36" s="98"/>
      <c r="AG36" s="96">
        <v>4.9309999999999996E-3</v>
      </c>
      <c r="AH36" s="96" t="s">
        <v>86</v>
      </c>
      <c r="AI36" s="97" t="s">
        <v>743</v>
      </c>
      <c r="AJ36" s="81"/>
      <c r="AK36" s="98"/>
      <c r="AL36" s="96">
        <v>2.1556000000000001E-3</v>
      </c>
      <c r="AM36" s="96" t="s">
        <v>86</v>
      </c>
      <c r="AN36" s="97" t="s">
        <v>889</v>
      </c>
    </row>
    <row r="37" spans="3:40" x14ac:dyDescent="0.25">
      <c r="C37" s="81"/>
      <c r="D37" s="81"/>
      <c r="E37" s="81"/>
      <c r="F37" s="81"/>
      <c r="G37" s="98"/>
      <c r="H37" s="96">
        <v>1.6097999999999999</v>
      </c>
      <c r="I37" s="96" t="s">
        <v>86</v>
      </c>
      <c r="J37" s="97" t="s">
        <v>387</v>
      </c>
      <c r="K37" s="81"/>
      <c r="L37" s="98"/>
      <c r="M37" s="145">
        <v>2.6772601600817701E-2</v>
      </c>
      <c r="N37" s="145" t="s">
        <v>86</v>
      </c>
      <c r="O37" s="143" t="s">
        <v>495</v>
      </c>
      <c r="P37" s="81"/>
      <c r="Q37" s="98"/>
      <c r="R37" s="108">
        <v>1.0236E-7</v>
      </c>
      <c r="S37" s="96" t="s">
        <v>86</v>
      </c>
      <c r="T37" s="97" t="s">
        <v>499</v>
      </c>
      <c r="U37" s="81"/>
      <c r="V37" s="81"/>
      <c r="W37" s="81"/>
      <c r="X37" s="81"/>
      <c r="Y37" s="81"/>
      <c r="Z37" s="81"/>
      <c r="AA37" s="98"/>
      <c r="AB37" s="96">
        <v>2.63</v>
      </c>
      <c r="AC37" s="96" t="s">
        <v>86</v>
      </c>
      <c r="AD37" s="97" t="s">
        <v>622</v>
      </c>
      <c r="AE37" s="81"/>
      <c r="AF37" s="98"/>
      <c r="AG37" s="96">
        <v>7.1910000000000002E-2</v>
      </c>
      <c r="AH37" s="96" t="s">
        <v>86</v>
      </c>
      <c r="AI37" s="97" t="s">
        <v>983</v>
      </c>
      <c r="AJ37" s="81"/>
      <c r="AK37" s="98"/>
      <c r="AL37" s="108">
        <v>1.6276999999999999E-4</v>
      </c>
      <c r="AM37" s="96" t="s">
        <v>86</v>
      </c>
      <c r="AN37" s="97" t="s">
        <v>892</v>
      </c>
    </row>
    <row r="38" spans="3:40" x14ac:dyDescent="0.25">
      <c r="C38" s="81"/>
      <c r="D38" s="81"/>
      <c r="E38" s="81"/>
      <c r="F38" s="81"/>
      <c r="G38" s="98"/>
      <c r="H38" s="96">
        <v>3.5808</v>
      </c>
      <c r="I38" s="96" t="s">
        <v>86</v>
      </c>
      <c r="J38" s="97" t="s">
        <v>390</v>
      </c>
      <c r="K38" s="81"/>
      <c r="L38" s="98"/>
      <c r="M38" s="145">
        <v>1.5025689758134499E-3</v>
      </c>
      <c r="N38" s="145" t="s">
        <v>86</v>
      </c>
      <c r="O38" s="143" t="s">
        <v>971</v>
      </c>
      <c r="P38" s="81"/>
      <c r="Q38" s="98"/>
      <c r="R38" s="108">
        <v>9.0998000000000001E-4</v>
      </c>
      <c r="S38" s="96" t="s">
        <v>86</v>
      </c>
      <c r="T38" s="97" t="s">
        <v>972</v>
      </c>
      <c r="U38" s="81"/>
      <c r="V38" s="81"/>
      <c r="W38" s="81"/>
      <c r="X38" s="81"/>
      <c r="Y38" s="81"/>
      <c r="Z38" s="81"/>
      <c r="AA38" s="98"/>
      <c r="AB38" s="96">
        <v>1.4999999999999999E-2</v>
      </c>
      <c r="AC38" s="96" t="s">
        <v>86</v>
      </c>
      <c r="AD38" s="97" t="s">
        <v>968</v>
      </c>
      <c r="AE38" s="81"/>
      <c r="AF38" s="98"/>
      <c r="AG38" s="96">
        <v>7.3964E-3</v>
      </c>
      <c r="AH38" s="96" t="s">
        <v>86</v>
      </c>
      <c r="AI38" s="97" t="s">
        <v>751</v>
      </c>
      <c r="AJ38" s="81"/>
      <c r="AK38" s="98"/>
      <c r="AL38" s="96">
        <v>0.37297000000000002</v>
      </c>
      <c r="AM38" s="96" t="s">
        <v>86</v>
      </c>
      <c r="AN38" s="97" t="s">
        <v>989</v>
      </c>
    </row>
    <row r="39" spans="3:40" x14ac:dyDescent="0.25">
      <c r="C39" s="81"/>
      <c r="D39" s="81"/>
      <c r="E39" s="81"/>
      <c r="F39" s="81"/>
      <c r="G39" s="98"/>
      <c r="H39" s="96">
        <v>1.3797E-3</v>
      </c>
      <c r="I39" s="96" t="s">
        <v>86</v>
      </c>
      <c r="J39" s="97" t="s">
        <v>393</v>
      </c>
      <c r="K39" s="81"/>
      <c r="L39" s="98"/>
      <c r="M39" s="146">
        <v>7.6137549436084995E-8</v>
      </c>
      <c r="N39" s="145" t="s">
        <v>86</v>
      </c>
      <c r="O39" s="143" t="s">
        <v>499</v>
      </c>
      <c r="P39" s="81"/>
      <c r="Q39" s="98"/>
      <c r="R39" s="108">
        <v>5.6084999999999997E-6</v>
      </c>
      <c r="S39" s="96" t="s">
        <v>86</v>
      </c>
      <c r="T39" s="97" t="s">
        <v>505</v>
      </c>
      <c r="U39" s="81"/>
      <c r="V39" s="81"/>
      <c r="W39" s="81"/>
      <c r="X39" s="81"/>
      <c r="Y39" s="81"/>
      <c r="Z39" s="81"/>
      <c r="AA39" s="98"/>
      <c r="AB39" s="96">
        <v>1.4825999999999999</v>
      </c>
      <c r="AC39" s="96" t="s">
        <v>86</v>
      </c>
      <c r="AD39" s="97" t="s">
        <v>631</v>
      </c>
      <c r="AE39" s="81"/>
      <c r="AF39" s="98"/>
      <c r="AG39" s="96">
        <v>1.8532</v>
      </c>
      <c r="AH39" s="96" t="s">
        <v>86</v>
      </c>
      <c r="AI39" s="97" t="s">
        <v>545</v>
      </c>
      <c r="AJ39" s="81"/>
      <c r="AK39" s="98"/>
      <c r="AL39" s="96">
        <v>0.1104</v>
      </c>
      <c r="AM39" s="96" t="s">
        <v>86</v>
      </c>
      <c r="AN39" s="97" t="s">
        <v>899</v>
      </c>
    </row>
    <row r="40" spans="3:40" x14ac:dyDescent="0.25">
      <c r="C40" s="81"/>
      <c r="D40" s="81"/>
      <c r="E40" s="81"/>
      <c r="F40" s="81"/>
      <c r="G40" s="98"/>
      <c r="H40" s="108">
        <v>6.2027000000000002E-4</v>
      </c>
      <c r="I40" s="96" t="s">
        <v>86</v>
      </c>
      <c r="J40" s="97" t="s">
        <v>447</v>
      </c>
      <c r="K40" s="81"/>
      <c r="L40" s="98"/>
      <c r="M40" s="146">
        <v>6.7688595880149003E-4</v>
      </c>
      <c r="N40" s="145" t="s">
        <v>86</v>
      </c>
      <c r="O40" s="143" t="s">
        <v>972</v>
      </c>
      <c r="P40" s="81"/>
      <c r="Q40" s="98"/>
      <c r="R40" s="108">
        <v>2.0751E-4</v>
      </c>
      <c r="S40" s="96" t="s">
        <v>86</v>
      </c>
      <c r="T40" s="97" t="s">
        <v>507</v>
      </c>
      <c r="U40" s="81"/>
      <c r="V40" s="81"/>
      <c r="W40" s="81"/>
      <c r="X40" s="81"/>
      <c r="Y40" s="81"/>
      <c r="Z40" s="81"/>
      <c r="AA40" s="98"/>
      <c r="AB40" s="96">
        <v>2.71</v>
      </c>
      <c r="AC40" s="96" t="s">
        <v>86</v>
      </c>
      <c r="AD40" s="97" t="s">
        <v>651</v>
      </c>
      <c r="AE40" s="81"/>
      <c r="AF40" s="98"/>
      <c r="AG40" s="96">
        <v>0.10191</v>
      </c>
      <c r="AH40" s="96" t="s">
        <v>86</v>
      </c>
      <c r="AI40" s="97" t="s">
        <v>347</v>
      </c>
      <c r="AJ40" s="81"/>
      <c r="AK40" s="98"/>
      <c r="AL40" s="96">
        <v>0.12195</v>
      </c>
      <c r="AM40" s="96" t="s">
        <v>86</v>
      </c>
      <c r="AN40" s="97" t="s">
        <v>785</v>
      </c>
    </row>
    <row r="41" spans="3:40" x14ac:dyDescent="0.25">
      <c r="C41" s="81"/>
      <c r="D41" s="81"/>
      <c r="E41" s="81"/>
      <c r="F41" s="81"/>
      <c r="G41" s="98"/>
      <c r="H41" s="108">
        <v>7.8519000000000003E-8</v>
      </c>
      <c r="I41" s="96" t="s">
        <v>86</v>
      </c>
      <c r="J41" s="97" t="s">
        <v>398</v>
      </c>
      <c r="K41" s="81"/>
      <c r="L41" s="98"/>
      <c r="M41" s="146">
        <v>4.17194387214016E-6</v>
      </c>
      <c r="N41" s="145" t="s">
        <v>86</v>
      </c>
      <c r="O41" s="143" t="s">
        <v>505</v>
      </c>
      <c r="P41" s="81"/>
      <c r="Q41" s="98"/>
      <c r="R41" s="108">
        <v>2.8043E-6</v>
      </c>
      <c r="S41" s="96" t="s">
        <v>86</v>
      </c>
      <c r="T41" s="97" t="s">
        <v>509</v>
      </c>
      <c r="U41" s="81"/>
      <c r="V41" s="81"/>
      <c r="W41" s="81"/>
      <c r="X41" s="81"/>
      <c r="Y41" s="81"/>
      <c r="Z41" s="81"/>
      <c r="AA41" s="98"/>
      <c r="AB41" s="108">
        <v>3.9999999999999998E-6</v>
      </c>
      <c r="AC41" s="96" t="s">
        <v>360</v>
      </c>
      <c r="AD41" s="97" t="s">
        <v>654</v>
      </c>
      <c r="AE41" s="81"/>
      <c r="AF41" s="98"/>
      <c r="AG41" s="96">
        <v>7.6743999999999996E-3</v>
      </c>
      <c r="AH41" s="96" t="s">
        <v>86</v>
      </c>
      <c r="AI41" s="97" t="s">
        <v>984</v>
      </c>
      <c r="AJ41" s="81"/>
      <c r="AK41" s="98"/>
      <c r="AL41" s="96">
        <v>10.079000000000001</v>
      </c>
      <c r="AM41" s="96" t="s">
        <v>86</v>
      </c>
      <c r="AN41" s="97" t="s">
        <v>904</v>
      </c>
    </row>
    <row r="42" spans="3:40" ht="15.75" thickBot="1" x14ac:dyDescent="0.3">
      <c r="C42" s="81"/>
      <c r="D42" s="81"/>
      <c r="E42" s="81"/>
      <c r="F42" s="81"/>
      <c r="G42" s="98"/>
      <c r="H42" s="108">
        <v>7.8518999999999993E-9</v>
      </c>
      <c r="I42" s="96" t="s">
        <v>86</v>
      </c>
      <c r="J42" s="97" t="s">
        <v>400</v>
      </c>
      <c r="K42" s="81"/>
      <c r="L42" s="98"/>
      <c r="M42" s="146">
        <v>1.5435936588634701E-4</v>
      </c>
      <c r="N42" s="145" t="s">
        <v>86</v>
      </c>
      <c r="O42" s="143" t="s">
        <v>507</v>
      </c>
      <c r="P42" s="81"/>
      <c r="Q42" s="109"/>
      <c r="R42" s="106"/>
      <c r="S42" s="106"/>
      <c r="T42" s="107"/>
      <c r="U42" s="81"/>
      <c r="V42" s="81"/>
      <c r="W42" s="81"/>
      <c r="X42" s="81"/>
      <c r="Y42" s="81"/>
      <c r="Z42" s="81"/>
      <c r="AA42" s="98"/>
      <c r="AB42" s="96">
        <v>27.826416655177201</v>
      </c>
      <c r="AC42" s="96" t="s">
        <v>86</v>
      </c>
      <c r="AD42" s="97" t="s">
        <v>658</v>
      </c>
      <c r="AE42" s="81"/>
      <c r="AF42" s="98"/>
      <c r="AG42" s="96">
        <v>1.5950000000000001E-3</v>
      </c>
      <c r="AH42" s="96" t="s">
        <v>86</v>
      </c>
      <c r="AI42" s="97" t="s">
        <v>777</v>
      </c>
      <c r="AJ42" s="81"/>
      <c r="AK42" s="98"/>
      <c r="AL42" s="96">
        <v>10.079000000000001</v>
      </c>
      <c r="AM42" s="96" t="s">
        <v>86</v>
      </c>
      <c r="AN42" s="97" t="s">
        <v>917</v>
      </c>
    </row>
    <row r="43" spans="3:40" x14ac:dyDescent="0.25">
      <c r="C43" s="81"/>
      <c r="D43" s="81"/>
      <c r="E43" s="81"/>
      <c r="F43" s="81"/>
      <c r="G43" s="98"/>
      <c r="H43" s="108">
        <v>6.8704000000000003E-6</v>
      </c>
      <c r="I43" s="96" t="s">
        <v>86</v>
      </c>
      <c r="J43" s="97" t="s">
        <v>402</v>
      </c>
      <c r="K43" s="81"/>
      <c r="L43" s="98"/>
      <c r="M43" s="146">
        <v>2.08597193607008E-6</v>
      </c>
      <c r="N43" s="145" t="s">
        <v>86</v>
      </c>
      <c r="O43" s="143" t="s">
        <v>509</v>
      </c>
      <c r="P43" s="81"/>
      <c r="Q43" s="81"/>
      <c r="R43" s="81"/>
      <c r="S43" s="81"/>
      <c r="T43" s="81"/>
      <c r="U43" s="81"/>
      <c r="V43" s="81"/>
      <c r="W43" s="81"/>
      <c r="X43" s="81"/>
      <c r="Y43" s="81"/>
      <c r="Z43" s="81"/>
      <c r="AA43" s="98"/>
      <c r="AB43" s="96">
        <v>37.173583344822802</v>
      </c>
      <c r="AC43" s="96" t="s">
        <v>86</v>
      </c>
      <c r="AD43" s="97" t="s">
        <v>658</v>
      </c>
      <c r="AE43" s="81"/>
      <c r="AF43" s="98"/>
      <c r="AG43" s="108">
        <v>4.0722000000000002E-4</v>
      </c>
      <c r="AH43" s="96" t="s">
        <v>86</v>
      </c>
      <c r="AI43" s="97" t="s">
        <v>781</v>
      </c>
      <c r="AJ43" s="81"/>
      <c r="AK43" s="98"/>
      <c r="AL43" s="96">
        <v>1.6433999999999999E-3</v>
      </c>
      <c r="AM43" s="96" t="s">
        <v>86</v>
      </c>
      <c r="AN43" s="97" t="s">
        <v>920</v>
      </c>
    </row>
    <row r="44" spans="3:40" x14ac:dyDescent="0.25">
      <c r="C44" s="81"/>
      <c r="D44" s="81"/>
      <c r="E44" s="81"/>
      <c r="F44" s="81"/>
      <c r="G44" s="98"/>
      <c r="H44" s="108">
        <v>3.8769000000000001E-8</v>
      </c>
      <c r="I44" s="96" t="s">
        <v>86</v>
      </c>
      <c r="J44" s="97" t="s">
        <v>404</v>
      </c>
      <c r="K44" s="81"/>
      <c r="L44" s="98"/>
      <c r="M44" s="145">
        <v>2.5134811007366701E-2</v>
      </c>
      <c r="N44" s="145" t="s">
        <v>86</v>
      </c>
      <c r="O44" s="143" t="s">
        <v>514</v>
      </c>
      <c r="P44" s="81"/>
      <c r="Q44" s="81"/>
      <c r="R44" s="81"/>
      <c r="S44" s="81"/>
      <c r="T44" s="81"/>
      <c r="U44" s="81"/>
      <c r="V44" s="81"/>
      <c r="W44" s="81"/>
      <c r="X44" s="81"/>
      <c r="Y44" s="81"/>
      <c r="Z44" s="81"/>
      <c r="AA44" s="98"/>
      <c r="AB44" s="96">
        <v>1.49</v>
      </c>
      <c r="AC44" s="96" t="s">
        <v>86</v>
      </c>
      <c r="AD44" s="97" t="s">
        <v>663</v>
      </c>
      <c r="AE44" s="81"/>
      <c r="AF44" s="98"/>
      <c r="AG44" s="96">
        <v>1.2122000000000001E-3</v>
      </c>
      <c r="AH44" s="96" t="s">
        <v>86</v>
      </c>
      <c r="AI44" s="97" t="s">
        <v>785</v>
      </c>
      <c r="AJ44" s="81"/>
      <c r="AK44" s="98"/>
      <c r="AL44" s="96">
        <v>0.11269</v>
      </c>
      <c r="AM44" s="96" t="s">
        <v>86</v>
      </c>
      <c r="AN44" s="97" t="s">
        <v>923</v>
      </c>
    </row>
    <row r="45" spans="3:40" x14ac:dyDescent="0.25">
      <c r="C45" s="81"/>
      <c r="D45" s="81"/>
      <c r="E45" s="81"/>
      <c r="F45" s="81"/>
      <c r="G45" s="98"/>
      <c r="H45" s="108">
        <v>5.0000000000000001E-4</v>
      </c>
      <c r="I45" s="96" t="s">
        <v>86</v>
      </c>
      <c r="J45" s="97" t="s">
        <v>406</v>
      </c>
      <c r="K45" s="81"/>
      <c r="L45" s="98"/>
      <c r="M45" s="146">
        <v>6.7688595880149003E-4</v>
      </c>
      <c r="N45" s="145" t="s">
        <v>86</v>
      </c>
      <c r="O45" s="143" t="s">
        <v>973</v>
      </c>
      <c r="P45" s="81"/>
      <c r="Q45" s="81"/>
      <c r="R45" s="81"/>
      <c r="S45" s="81"/>
      <c r="T45" s="81"/>
      <c r="U45" s="81"/>
      <c r="V45" s="81"/>
      <c r="W45" s="81"/>
      <c r="X45" s="81"/>
      <c r="Y45" s="81"/>
      <c r="Z45" s="81"/>
      <c r="AA45" s="98"/>
      <c r="AB45" s="102">
        <v>1</v>
      </c>
      <c r="AC45" s="102" t="s">
        <v>681</v>
      </c>
      <c r="AD45" s="103" t="s">
        <v>679</v>
      </c>
      <c r="AE45" s="81"/>
      <c r="AF45" s="98"/>
      <c r="AG45" s="96">
        <v>0.15697</v>
      </c>
      <c r="AH45" s="96" t="s">
        <v>86</v>
      </c>
      <c r="AI45" s="97" t="s">
        <v>968</v>
      </c>
      <c r="AJ45" s="81"/>
      <c r="AK45" s="98"/>
      <c r="AL45" s="108">
        <v>3.9999999999999998E-6</v>
      </c>
      <c r="AM45" s="96" t="s">
        <v>360</v>
      </c>
      <c r="AN45" s="97" t="s">
        <v>926</v>
      </c>
    </row>
    <row r="46" spans="3:40" x14ac:dyDescent="0.25">
      <c r="C46" s="81"/>
      <c r="D46" s="81"/>
      <c r="E46" s="81"/>
      <c r="F46" s="81"/>
      <c r="G46" s="98"/>
      <c r="H46" s="108">
        <v>5.0000000000000001E-4</v>
      </c>
      <c r="I46" s="96" t="s">
        <v>86</v>
      </c>
      <c r="J46" s="97" t="s">
        <v>408</v>
      </c>
      <c r="K46" s="81"/>
      <c r="L46" s="98"/>
      <c r="M46" s="146">
        <v>1.3175849504243207E-3</v>
      </c>
      <c r="N46" s="145" t="s">
        <v>86</v>
      </c>
      <c r="O46" s="143" t="s">
        <v>943</v>
      </c>
      <c r="P46" s="81"/>
      <c r="Q46" s="81"/>
      <c r="R46" s="81"/>
      <c r="S46" s="81"/>
      <c r="T46" s="81"/>
      <c r="U46" s="81"/>
      <c r="V46" s="81"/>
      <c r="W46" s="81"/>
      <c r="X46" s="81"/>
      <c r="Y46" s="81"/>
      <c r="Z46" s="81"/>
      <c r="AA46" s="98"/>
      <c r="AB46" s="108">
        <v>6.0507999999999997E-5</v>
      </c>
      <c r="AC46" s="96" t="s">
        <v>86</v>
      </c>
      <c r="AD46" s="97" t="s">
        <v>683</v>
      </c>
      <c r="AE46" s="81"/>
      <c r="AF46" s="98"/>
      <c r="AG46" s="96">
        <v>7.4786000000000005E-2</v>
      </c>
      <c r="AH46" s="96" t="s">
        <v>86</v>
      </c>
      <c r="AI46" s="97" t="s">
        <v>985</v>
      </c>
      <c r="AJ46" s="81"/>
      <c r="AK46" s="98"/>
      <c r="AL46" s="102">
        <v>1</v>
      </c>
      <c r="AM46" s="102" t="s">
        <v>681</v>
      </c>
      <c r="AN46" s="103" t="s">
        <v>937</v>
      </c>
    </row>
    <row r="47" spans="3:40" x14ac:dyDescent="0.25">
      <c r="C47" s="81"/>
      <c r="D47" s="81"/>
      <c r="E47" s="81"/>
      <c r="F47" s="81"/>
      <c r="G47" s="98"/>
      <c r="H47" s="108">
        <v>3.8769000000000001E-6</v>
      </c>
      <c r="I47" s="96" t="s">
        <v>86</v>
      </c>
      <c r="J47" s="97" t="s">
        <v>409</v>
      </c>
      <c r="K47" s="81"/>
      <c r="L47" s="98"/>
      <c r="M47" s="145">
        <v>46.342888533852104</v>
      </c>
      <c r="N47" s="145" t="s">
        <v>557</v>
      </c>
      <c r="O47" s="143" t="s">
        <v>136</v>
      </c>
      <c r="P47" s="81"/>
      <c r="Q47" s="81"/>
      <c r="R47" s="81"/>
      <c r="S47" s="81"/>
      <c r="T47" s="81"/>
      <c r="U47" s="81"/>
      <c r="V47" s="81"/>
      <c r="W47" s="81"/>
      <c r="X47" s="81"/>
      <c r="Y47" s="81"/>
      <c r="Z47" s="81"/>
      <c r="AA47" s="98"/>
      <c r="AB47" s="96">
        <v>9.9448999999999996E-3</v>
      </c>
      <c r="AC47" s="96" t="s">
        <v>86</v>
      </c>
      <c r="AD47" s="97" t="s">
        <v>507</v>
      </c>
      <c r="AE47" s="81"/>
      <c r="AF47" s="98"/>
      <c r="AG47" s="96">
        <v>1.4341E-3</v>
      </c>
      <c r="AH47" s="96" t="s">
        <v>86</v>
      </c>
      <c r="AI47" s="97" t="s">
        <v>794</v>
      </c>
      <c r="AJ47" s="81"/>
      <c r="AK47" s="98"/>
      <c r="AL47" s="108">
        <f>'9.Base Case'!O447</f>
        <v>3.0000000000000037E-2</v>
      </c>
      <c r="AM47" s="96" t="s">
        <v>86</v>
      </c>
      <c r="AN47" s="97" t="s">
        <v>928</v>
      </c>
    </row>
    <row r="48" spans="3:40" x14ac:dyDescent="0.25">
      <c r="C48" s="81"/>
      <c r="D48" s="81"/>
      <c r="E48" s="81"/>
      <c r="F48" s="81"/>
      <c r="G48" s="98"/>
      <c r="H48" s="108">
        <v>3.4351999999999999E-7</v>
      </c>
      <c r="I48" s="96" t="s">
        <v>86</v>
      </c>
      <c r="J48" s="97" t="s">
        <v>411</v>
      </c>
      <c r="K48" s="81"/>
      <c r="L48" s="98"/>
      <c r="M48" s="146">
        <v>1.4601590437253899E-6</v>
      </c>
      <c r="N48" s="145" t="s">
        <v>86</v>
      </c>
      <c r="O48" s="143" t="s">
        <v>518</v>
      </c>
      <c r="P48" s="81"/>
      <c r="Q48" s="81"/>
      <c r="R48" s="81"/>
      <c r="S48" s="81"/>
      <c r="T48" s="81"/>
      <c r="U48" s="81"/>
      <c r="V48" s="81"/>
      <c r="W48" s="81"/>
      <c r="X48" s="81"/>
      <c r="Y48" s="81"/>
      <c r="Z48" s="81"/>
      <c r="AA48" s="98"/>
      <c r="AB48" s="108">
        <v>5.0129000000000005E-4</v>
      </c>
      <c r="AC48" s="96" t="s">
        <v>86</v>
      </c>
      <c r="AD48" s="97" t="s">
        <v>509</v>
      </c>
      <c r="AE48" s="81"/>
      <c r="AF48" s="98"/>
      <c r="AG48" s="96">
        <v>3.1557999999999998E-3</v>
      </c>
      <c r="AH48" s="96" t="s">
        <v>86</v>
      </c>
      <c r="AI48" s="97" t="s">
        <v>797</v>
      </c>
      <c r="AJ48" s="81"/>
      <c r="AK48" s="98"/>
      <c r="AL48" s="96">
        <f>'9.Base Case'!O453</f>
        <v>1.6860999999999962</v>
      </c>
      <c r="AM48" s="96" t="s">
        <v>86</v>
      </c>
      <c r="AN48" s="97" t="s">
        <v>943</v>
      </c>
    </row>
    <row r="49" spans="3:40" ht="15.75" thickBot="1" x14ac:dyDescent="0.3">
      <c r="C49" s="81"/>
      <c r="D49" s="81"/>
      <c r="E49" s="81"/>
      <c r="F49" s="81"/>
      <c r="G49" s="98"/>
      <c r="H49" s="108">
        <v>7.8518999999999993E-9</v>
      </c>
      <c r="I49" s="96" t="s">
        <v>86</v>
      </c>
      <c r="J49" s="97" t="s">
        <v>413</v>
      </c>
      <c r="K49" s="81"/>
      <c r="L49" s="109"/>
      <c r="M49" s="106"/>
      <c r="N49" s="106"/>
      <c r="O49" s="107"/>
      <c r="P49" s="81"/>
      <c r="Q49" s="81"/>
      <c r="R49" s="81"/>
      <c r="S49" s="81"/>
      <c r="T49" s="81"/>
      <c r="U49" s="81"/>
      <c r="V49" s="81"/>
      <c r="W49" s="81"/>
      <c r="X49" s="81"/>
      <c r="Y49" s="81"/>
      <c r="Z49" s="81"/>
      <c r="AA49" s="98"/>
      <c r="AB49" s="96">
        <v>1.1083000000000001E-2</v>
      </c>
      <c r="AC49" s="96" t="s">
        <v>86</v>
      </c>
      <c r="AD49" s="97" t="s">
        <v>973</v>
      </c>
      <c r="AE49" s="81"/>
      <c r="AF49" s="98"/>
      <c r="AG49" s="108">
        <v>1.4177E-6</v>
      </c>
      <c r="AH49" s="96" t="s">
        <v>86</v>
      </c>
      <c r="AI49" s="97" t="s">
        <v>800</v>
      </c>
      <c r="AJ49" s="81"/>
      <c r="AK49" s="98"/>
      <c r="AL49" s="96">
        <v>1.6069000000000001E-3</v>
      </c>
      <c r="AM49" s="96" t="s">
        <v>86</v>
      </c>
      <c r="AN49" s="97" t="s">
        <v>939</v>
      </c>
    </row>
    <row r="50" spans="3:40" x14ac:dyDescent="0.25">
      <c r="C50" s="81"/>
      <c r="D50" s="81"/>
      <c r="E50" s="81"/>
      <c r="F50" s="81"/>
      <c r="G50" s="98"/>
      <c r="H50" s="96">
        <v>9.7432000000000005E-3</v>
      </c>
      <c r="I50" s="96" t="s">
        <v>86</v>
      </c>
      <c r="J50" s="97" t="s">
        <v>414</v>
      </c>
      <c r="K50" s="81"/>
      <c r="L50" s="96"/>
      <c r="M50" s="96"/>
      <c r="N50" s="96"/>
      <c r="O50" s="96"/>
      <c r="P50" s="81"/>
      <c r="Q50" s="81"/>
      <c r="R50" s="81"/>
      <c r="S50" s="81"/>
      <c r="T50" s="81"/>
      <c r="U50" s="81"/>
      <c r="V50" s="81"/>
      <c r="W50" s="81"/>
      <c r="X50" s="81"/>
      <c r="Y50" s="81"/>
      <c r="Z50" s="81"/>
      <c r="AA50" s="98"/>
      <c r="AB50" s="96">
        <v>0.17</v>
      </c>
      <c r="AC50" s="96" t="s">
        <v>86</v>
      </c>
      <c r="AD50" s="97" t="s">
        <v>979</v>
      </c>
      <c r="AE50" s="81"/>
      <c r="AF50" s="98"/>
      <c r="AG50" s="108">
        <v>3.9999999999999998E-7</v>
      </c>
      <c r="AH50" s="96" t="s">
        <v>360</v>
      </c>
      <c r="AI50" s="97" t="s">
        <v>805</v>
      </c>
      <c r="AJ50" s="81"/>
      <c r="AK50" s="98"/>
      <c r="AL50" s="96">
        <v>2.1285999999999999E-2</v>
      </c>
      <c r="AM50" s="96" t="s">
        <v>557</v>
      </c>
      <c r="AN50" s="97" t="s">
        <v>961</v>
      </c>
    </row>
    <row r="51" spans="3:40" x14ac:dyDescent="0.25">
      <c r="C51" s="81"/>
      <c r="D51" s="81"/>
      <c r="E51" s="81"/>
      <c r="F51" s="81"/>
      <c r="G51" s="98"/>
      <c r="H51" s="108">
        <v>9.6000000000000002E-5</v>
      </c>
      <c r="I51" s="96" t="s">
        <v>86</v>
      </c>
      <c r="J51" s="97" t="s">
        <v>445</v>
      </c>
      <c r="K51" s="81"/>
      <c r="L51" s="96"/>
      <c r="M51" s="96"/>
      <c r="N51" s="96"/>
      <c r="O51" s="96"/>
      <c r="P51" s="81"/>
      <c r="Q51" s="81"/>
      <c r="R51" s="81"/>
      <c r="S51" s="81"/>
      <c r="T51" s="81"/>
      <c r="U51" s="81"/>
      <c r="V51" s="81"/>
      <c r="W51" s="81"/>
      <c r="X51" s="81"/>
      <c r="Y51" s="81"/>
      <c r="Z51" s="81"/>
      <c r="AA51" s="98"/>
      <c r="AB51" s="96">
        <v>9.7508999999999998E-3</v>
      </c>
      <c r="AC51" s="96" t="s">
        <v>557</v>
      </c>
      <c r="AD51" s="97" t="s">
        <v>563</v>
      </c>
      <c r="AE51" s="81"/>
      <c r="AF51" s="98"/>
      <c r="AG51" s="102">
        <v>1</v>
      </c>
      <c r="AH51" s="102" t="s">
        <v>681</v>
      </c>
      <c r="AI51" s="103" t="s">
        <v>823</v>
      </c>
      <c r="AJ51" s="81"/>
      <c r="AK51" s="98"/>
      <c r="AL51" s="96">
        <v>3.1928999999999998E-3</v>
      </c>
      <c r="AM51" s="96" t="s">
        <v>557</v>
      </c>
      <c r="AN51" s="97" t="s">
        <v>563</v>
      </c>
    </row>
    <row r="52" spans="3:40" ht="15.75" thickBot="1" x14ac:dyDescent="0.3">
      <c r="C52" s="81"/>
      <c r="D52" s="81"/>
      <c r="E52" s="81"/>
      <c r="F52" s="81"/>
      <c r="G52" s="98"/>
      <c r="H52" s="96">
        <v>7.7537999999999999E-3</v>
      </c>
      <c r="I52" s="96" t="s">
        <v>86</v>
      </c>
      <c r="J52" s="97" t="s">
        <v>421</v>
      </c>
      <c r="K52" s="81"/>
      <c r="L52" s="96"/>
      <c r="M52" s="96"/>
      <c r="N52" s="96"/>
      <c r="O52" s="96"/>
      <c r="P52" s="81"/>
      <c r="Q52" s="81"/>
      <c r="R52" s="81"/>
      <c r="S52" s="81"/>
      <c r="T52" s="81"/>
      <c r="U52" s="81"/>
      <c r="V52" s="81"/>
      <c r="W52" s="81"/>
      <c r="X52" s="81"/>
      <c r="Y52" s="81"/>
      <c r="Z52" s="81"/>
      <c r="AA52" s="98"/>
      <c r="AB52" s="96">
        <v>5.5255100000000001E-2</v>
      </c>
      <c r="AC52" s="96" t="s">
        <v>557</v>
      </c>
      <c r="AD52" s="97" t="s">
        <v>563</v>
      </c>
      <c r="AE52" s="81"/>
      <c r="AF52" s="98"/>
      <c r="AG52" s="108">
        <v>7.2731999999999994E-5</v>
      </c>
      <c r="AH52" s="96" t="s">
        <v>86</v>
      </c>
      <c r="AI52" s="97" t="s">
        <v>425</v>
      </c>
      <c r="AJ52" s="81"/>
      <c r="AK52" s="109"/>
      <c r="AL52" s="106"/>
      <c r="AM52" s="106"/>
      <c r="AN52" s="107"/>
    </row>
    <row r="53" spans="3:40" x14ac:dyDescent="0.25">
      <c r="C53" s="81"/>
      <c r="D53" s="81"/>
      <c r="E53" s="81"/>
      <c r="F53" s="81"/>
      <c r="G53" s="98"/>
      <c r="H53" s="108">
        <v>6.2030000000000001E-5</v>
      </c>
      <c r="I53" s="96" t="s">
        <v>86</v>
      </c>
      <c r="J53" s="97" t="s">
        <v>423</v>
      </c>
      <c r="K53" s="81"/>
      <c r="L53" s="96"/>
      <c r="M53" s="96"/>
      <c r="N53" s="96"/>
      <c r="O53" s="96"/>
      <c r="P53" s="81"/>
      <c r="Q53" s="81"/>
      <c r="R53" s="81"/>
      <c r="S53" s="81"/>
      <c r="T53" s="81"/>
      <c r="U53" s="81"/>
      <c r="V53" s="81"/>
      <c r="W53" s="81"/>
      <c r="X53" s="81"/>
      <c r="Y53" s="81"/>
      <c r="Z53" s="81"/>
      <c r="AA53" s="98"/>
      <c r="AB53" s="108">
        <v>5.0129000000000005E-4</v>
      </c>
      <c r="AC53" s="96" t="s">
        <v>86</v>
      </c>
      <c r="AD53" s="97" t="s">
        <v>969</v>
      </c>
      <c r="AE53" s="81"/>
      <c r="AF53" s="98"/>
      <c r="AG53" s="108">
        <v>7.7251999999999996E-4</v>
      </c>
      <c r="AH53" s="96" t="s">
        <v>86</v>
      </c>
      <c r="AI53" s="97" t="s">
        <v>826</v>
      </c>
      <c r="AJ53" s="81"/>
      <c r="AK53" s="81"/>
      <c r="AL53" s="81"/>
      <c r="AM53" s="81"/>
      <c r="AN53" s="81"/>
    </row>
    <row r="54" spans="3:40" x14ac:dyDescent="0.25">
      <c r="C54" s="81"/>
      <c r="D54" s="81"/>
      <c r="E54" s="81"/>
      <c r="F54" s="81"/>
      <c r="G54" s="98"/>
      <c r="H54" s="96">
        <v>7.5133999999999999E-3</v>
      </c>
      <c r="I54" s="96" t="s">
        <v>86</v>
      </c>
      <c r="J54" s="97" t="s">
        <v>425</v>
      </c>
      <c r="K54" s="81"/>
      <c r="L54" s="96"/>
      <c r="M54" s="96"/>
      <c r="N54" s="96"/>
      <c r="O54" s="96"/>
      <c r="P54" s="81"/>
      <c r="Q54" s="81"/>
      <c r="R54" s="81"/>
      <c r="S54" s="81"/>
      <c r="T54" s="81"/>
      <c r="U54" s="81"/>
      <c r="V54" s="81"/>
      <c r="W54" s="81"/>
      <c r="X54" s="81"/>
      <c r="Y54" s="81"/>
      <c r="Z54" s="81"/>
      <c r="AA54" s="98"/>
      <c r="AB54" s="96">
        <v>2.9555000000000001E-2</v>
      </c>
      <c r="AC54" s="96" t="s">
        <v>86</v>
      </c>
      <c r="AD54" s="97" t="s">
        <v>970</v>
      </c>
      <c r="AE54" s="81"/>
      <c r="AF54" s="98"/>
      <c r="AG54" s="108">
        <v>4.8488000000000001E-5</v>
      </c>
      <c r="AH54" s="96" t="s">
        <v>86</v>
      </c>
      <c r="AI54" s="97" t="s">
        <v>436</v>
      </c>
      <c r="AJ54" s="81"/>
      <c r="AK54" s="81"/>
      <c r="AL54" s="81"/>
      <c r="AM54" s="81"/>
      <c r="AN54" s="81"/>
    </row>
    <row r="55" spans="3:40" x14ac:dyDescent="0.25">
      <c r="C55" s="81"/>
      <c r="D55" s="81"/>
      <c r="E55" s="81"/>
      <c r="F55" s="81"/>
      <c r="G55" s="98"/>
      <c r="H55" s="96">
        <v>2.5000000000000001E-2</v>
      </c>
      <c r="I55" s="96" t="s">
        <v>86</v>
      </c>
      <c r="J55" s="97" t="s">
        <v>446</v>
      </c>
      <c r="K55" s="81"/>
      <c r="L55" s="96"/>
      <c r="M55" s="96"/>
      <c r="N55" s="96"/>
      <c r="O55" s="96"/>
      <c r="P55" s="81"/>
      <c r="Q55" s="81"/>
      <c r="R55" s="81"/>
      <c r="S55" s="81"/>
      <c r="T55" s="81"/>
      <c r="U55" s="81"/>
      <c r="V55" s="81"/>
      <c r="W55" s="81"/>
      <c r="X55" s="81"/>
      <c r="Y55" s="81"/>
      <c r="Z55" s="81"/>
      <c r="AA55" s="98"/>
      <c r="AB55" s="108">
        <v>6.0507999999999997E-6</v>
      </c>
      <c r="AC55" s="96" t="s">
        <v>86</v>
      </c>
      <c r="AD55" s="97" t="s">
        <v>670</v>
      </c>
      <c r="AE55" s="81"/>
      <c r="AF55" s="98"/>
      <c r="AG55" s="108">
        <v>7.7251999999999996E-4</v>
      </c>
      <c r="AH55" s="96" t="s">
        <v>86</v>
      </c>
      <c r="AI55" s="97" t="s">
        <v>440</v>
      </c>
      <c r="AJ55" s="81"/>
      <c r="AK55" s="81"/>
      <c r="AL55" s="81"/>
      <c r="AM55" s="81"/>
      <c r="AN55" s="81"/>
    </row>
    <row r="56" spans="3:40" x14ac:dyDescent="0.25">
      <c r="C56" s="81"/>
      <c r="D56" s="81"/>
      <c r="E56" s="81"/>
      <c r="F56" s="81"/>
      <c r="G56" s="98"/>
      <c r="H56" s="108">
        <v>7.7538E-7</v>
      </c>
      <c r="I56" s="96" t="s">
        <v>86</v>
      </c>
      <c r="J56" s="97" t="s">
        <v>436</v>
      </c>
      <c r="K56" s="81"/>
      <c r="L56" s="96"/>
      <c r="M56" s="96"/>
      <c r="N56" s="96"/>
      <c r="O56" s="96"/>
      <c r="P56" s="81"/>
      <c r="Q56" s="81"/>
      <c r="R56" s="81"/>
      <c r="S56" s="81"/>
      <c r="T56" s="81"/>
      <c r="U56" s="81"/>
      <c r="V56" s="81"/>
      <c r="W56" s="81"/>
      <c r="X56" s="81"/>
      <c r="Y56" s="81"/>
      <c r="Z56" s="81"/>
      <c r="AA56" s="98"/>
      <c r="AB56" s="108">
        <v>3.0253999999999999E-5</v>
      </c>
      <c r="AC56" s="96" t="s">
        <v>86</v>
      </c>
      <c r="AD56" s="97" t="s">
        <v>673</v>
      </c>
      <c r="AE56" s="81"/>
      <c r="AF56" s="98"/>
      <c r="AG56" s="96">
        <v>0.27572000000000002</v>
      </c>
      <c r="AH56" s="96" t="s">
        <v>86</v>
      </c>
      <c r="AI56" s="97" t="s">
        <v>986</v>
      </c>
      <c r="AJ56" s="81"/>
      <c r="AK56" s="81"/>
      <c r="AL56" s="81"/>
      <c r="AM56" s="81"/>
      <c r="AN56" s="81"/>
    </row>
    <row r="57" spans="3:40" x14ac:dyDescent="0.25">
      <c r="C57" s="81"/>
      <c r="D57" s="81"/>
      <c r="E57" s="81"/>
      <c r="F57" s="81"/>
      <c r="G57" s="98"/>
      <c r="H57" s="96">
        <v>1.2241E-2</v>
      </c>
      <c r="I57" s="96" t="s">
        <v>86</v>
      </c>
      <c r="J57" s="97" t="s">
        <v>438</v>
      </c>
      <c r="K57" s="81"/>
      <c r="L57" s="96"/>
      <c r="M57" s="96"/>
      <c r="N57" s="96"/>
      <c r="O57" s="96"/>
      <c r="P57" s="81"/>
      <c r="Q57" s="81"/>
      <c r="R57" s="81"/>
      <c r="S57" s="81"/>
      <c r="T57" s="81"/>
      <c r="U57" s="81"/>
      <c r="V57" s="81"/>
      <c r="W57" s="81"/>
      <c r="X57" s="81"/>
      <c r="Y57" s="81"/>
      <c r="Z57" s="81"/>
      <c r="AA57" s="98"/>
      <c r="AB57" s="96">
        <v>2.9555000000000001E-2</v>
      </c>
      <c r="AC57" s="96" t="s">
        <v>86</v>
      </c>
      <c r="AD57" s="97" t="s">
        <v>971</v>
      </c>
      <c r="AE57" s="81"/>
      <c r="AF57" s="98"/>
      <c r="AG57" s="96">
        <v>0.21734000000000001</v>
      </c>
      <c r="AH57" s="96" t="s">
        <v>557</v>
      </c>
      <c r="AI57" s="97" t="s">
        <v>987</v>
      </c>
      <c r="AJ57" s="81"/>
      <c r="AK57" s="81"/>
      <c r="AL57" s="81"/>
      <c r="AM57" s="81"/>
      <c r="AN57" s="81"/>
    </row>
    <row r="58" spans="3:40" x14ac:dyDescent="0.25">
      <c r="C58" s="81"/>
      <c r="D58" s="81"/>
      <c r="E58" s="81"/>
      <c r="F58" s="81"/>
      <c r="G58" s="98"/>
      <c r="H58" s="108">
        <v>7.8518999999999993E-9</v>
      </c>
      <c r="I58" s="96" t="s">
        <v>86</v>
      </c>
      <c r="J58" s="97" t="s">
        <v>440</v>
      </c>
      <c r="K58" s="81"/>
      <c r="L58" s="96"/>
      <c r="M58" s="96"/>
      <c r="N58" s="96"/>
      <c r="O58" s="96"/>
      <c r="P58" s="81"/>
      <c r="Q58" s="81"/>
      <c r="R58" s="81"/>
      <c r="S58" s="81"/>
      <c r="T58" s="81"/>
      <c r="U58" s="81"/>
      <c r="V58" s="81"/>
      <c r="W58" s="81"/>
      <c r="X58" s="81"/>
      <c r="Y58" s="81"/>
      <c r="Z58" s="81"/>
      <c r="AA58" s="98"/>
      <c r="AB58" s="108">
        <v>6.0507999999999997E-5</v>
      </c>
      <c r="AC58" s="96" t="s">
        <v>86</v>
      </c>
      <c r="AD58" s="97" t="s">
        <v>499</v>
      </c>
      <c r="AE58" s="81"/>
      <c r="AF58" s="98"/>
      <c r="AG58" s="96">
        <v>0.40751399999999999</v>
      </c>
      <c r="AH58" s="96" t="s">
        <v>557</v>
      </c>
      <c r="AI58" s="97" t="s">
        <v>563</v>
      </c>
      <c r="AJ58" s="81"/>
      <c r="AK58" s="81"/>
      <c r="AL58" s="81"/>
      <c r="AM58" s="81"/>
      <c r="AN58" s="81"/>
    </row>
    <row r="59" spans="3:40" ht="15.75" thickBot="1" x14ac:dyDescent="0.3">
      <c r="C59" s="81"/>
      <c r="D59" s="81"/>
      <c r="E59" s="81"/>
      <c r="F59" s="81"/>
      <c r="G59" s="109"/>
      <c r="H59" s="106"/>
      <c r="I59" s="106"/>
      <c r="J59" s="107"/>
      <c r="K59" s="81"/>
      <c r="L59" s="96"/>
      <c r="M59" s="96"/>
      <c r="N59" s="96"/>
      <c r="O59" s="96"/>
      <c r="P59" s="81"/>
      <c r="Q59" s="81"/>
      <c r="R59" s="81"/>
      <c r="S59" s="81"/>
      <c r="T59" s="81"/>
      <c r="U59" s="81"/>
      <c r="V59" s="81"/>
      <c r="W59" s="81"/>
      <c r="X59" s="81"/>
      <c r="Y59" s="81"/>
      <c r="Z59" s="81"/>
      <c r="AA59" s="98"/>
      <c r="AB59" s="96">
        <v>1.1083000000000001E-2</v>
      </c>
      <c r="AC59" s="96" t="s">
        <v>86</v>
      </c>
      <c r="AD59" s="97" t="s">
        <v>972</v>
      </c>
      <c r="AE59" s="81"/>
      <c r="AF59" s="98"/>
      <c r="AG59" s="96">
        <v>0.51091600000000004</v>
      </c>
      <c r="AH59" s="96" t="s">
        <v>557</v>
      </c>
      <c r="AI59" s="97" t="s">
        <v>563</v>
      </c>
      <c r="AJ59" s="81"/>
      <c r="AK59" s="81"/>
      <c r="AL59" s="81"/>
      <c r="AM59" s="81"/>
      <c r="AN59" s="81"/>
    </row>
    <row r="60" spans="3:40" x14ac:dyDescent="0.25">
      <c r="C60" s="81"/>
      <c r="D60" s="81"/>
      <c r="E60" s="81"/>
      <c r="F60" s="81"/>
      <c r="G60" s="81"/>
      <c r="H60" s="81"/>
      <c r="I60" s="81"/>
      <c r="J60" s="81"/>
      <c r="K60" s="81"/>
      <c r="L60" s="85"/>
      <c r="M60" s="85"/>
      <c r="N60" s="85"/>
      <c r="O60" s="85"/>
      <c r="P60" s="81"/>
      <c r="Q60" s="81"/>
      <c r="R60" s="81"/>
      <c r="S60" s="81"/>
      <c r="T60" s="81"/>
      <c r="U60" s="81"/>
      <c r="V60" s="81"/>
      <c r="W60" s="81"/>
      <c r="X60" s="81"/>
      <c r="Y60" s="81"/>
      <c r="Z60" s="81"/>
      <c r="AA60" s="98"/>
      <c r="AB60" s="108">
        <v>3.0253999999999999E-5</v>
      </c>
      <c r="AC60" s="96" t="s">
        <v>86</v>
      </c>
      <c r="AD60" s="97" t="s">
        <v>411</v>
      </c>
      <c r="AE60" s="81"/>
      <c r="AF60" s="98"/>
      <c r="AG60" s="108">
        <v>7.7251999999999996E-4</v>
      </c>
      <c r="AH60" s="96" t="s">
        <v>86</v>
      </c>
      <c r="AI60" s="97" t="s">
        <v>373</v>
      </c>
      <c r="AJ60" s="81"/>
      <c r="AK60" s="81"/>
      <c r="AL60" s="81"/>
      <c r="AM60" s="81"/>
      <c r="AN60" s="81"/>
    </row>
    <row r="61" spans="3:40" x14ac:dyDescent="0.25">
      <c r="C61" s="81"/>
      <c r="D61" s="81"/>
      <c r="E61" s="81"/>
      <c r="F61" s="81"/>
      <c r="G61" s="81"/>
      <c r="H61" s="81"/>
      <c r="I61" s="81"/>
      <c r="J61" s="81"/>
      <c r="K61" s="81"/>
      <c r="L61" s="75"/>
      <c r="M61" s="75"/>
      <c r="N61" s="75"/>
      <c r="O61" s="75"/>
      <c r="P61" s="81"/>
      <c r="Q61" s="81"/>
      <c r="R61" s="81"/>
      <c r="S61" s="81"/>
      <c r="T61" s="81"/>
      <c r="U61" s="81"/>
      <c r="V61" s="81"/>
      <c r="W61" s="81"/>
      <c r="X61" s="81"/>
      <c r="Y61" s="81"/>
      <c r="Z61" s="81"/>
      <c r="AA61" s="98"/>
      <c r="AB61" s="108">
        <v>6.0507999999999997E-6</v>
      </c>
      <c r="AC61" s="96" t="s">
        <v>86</v>
      </c>
      <c r="AD61" s="97" t="s">
        <v>413</v>
      </c>
      <c r="AE61" s="81"/>
      <c r="AF61" s="98"/>
      <c r="AG61" s="108">
        <v>1.1861E-4</v>
      </c>
      <c r="AH61" s="96" t="s">
        <v>86</v>
      </c>
      <c r="AI61" s="97" t="s">
        <v>810</v>
      </c>
      <c r="AJ61" s="81"/>
      <c r="AK61" s="81"/>
      <c r="AL61" s="81"/>
      <c r="AM61" s="81"/>
      <c r="AN61" s="81"/>
    </row>
    <row r="62" spans="3:40" ht="15.75" thickBot="1" x14ac:dyDescent="0.3">
      <c r="C62" s="81"/>
      <c r="D62" s="81"/>
      <c r="E62" s="81"/>
      <c r="F62" s="81"/>
      <c r="G62" s="81"/>
      <c r="H62" s="81"/>
      <c r="I62" s="81"/>
      <c r="J62" s="81"/>
      <c r="K62" s="81"/>
      <c r="L62" s="81"/>
      <c r="M62" s="81"/>
      <c r="N62" s="81"/>
      <c r="O62" s="81"/>
      <c r="P62" s="81"/>
      <c r="Q62" s="81"/>
      <c r="R62" s="81"/>
      <c r="S62" s="81"/>
      <c r="T62" s="81"/>
      <c r="U62" s="81"/>
      <c r="V62" s="81"/>
      <c r="W62" s="81"/>
      <c r="X62" s="81"/>
      <c r="Y62" s="81"/>
      <c r="Z62" s="81"/>
      <c r="AA62" s="109"/>
      <c r="AB62" s="106"/>
      <c r="AC62" s="106"/>
      <c r="AD62" s="107"/>
      <c r="AE62" s="81"/>
      <c r="AF62" s="98"/>
      <c r="AG62" s="108">
        <v>2.6626999999999998E-4</v>
      </c>
      <c r="AH62" s="96" t="s">
        <v>86</v>
      </c>
      <c r="AI62" s="97" t="s">
        <v>813</v>
      </c>
      <c r="AJ62" s="81"/>
      <c r="AK62" s="81"/>
      <c r="AL62" s="81"/>
      <c r="AM62" s="81"/>
      <c r="AN62" s="81"/>
    </row>
    <row r="63" spans="3:40" x14ac:dyDescent="0.25">
      <c r="C63" s="81"/>
      <c r="D63" s="81"/>
      <c r="E63" s="81"/>
      <c r="F63" s="81"/>
      <c r="G63" s="81"/>
      <c r="H63" s="81"/>
      <c r="I63" s="81"/>
      <c r="J63" s="81"/>
      <c r="K63" s="81"/>
      <c r="L63" s="81"/>
      <c r="M63" s="81"/>
      <c r="N63" s="81"/>
      <c r="O63" s="81"/>
      <c r="P63" s="81"/>
      <c r="Q63" s="81"/>
      <c r="R63" s="81"/>
      <c r="S63" s="81"/>
      <c r="T63" s="81"/>
      <c r="U63" s="81"/>
      <c r="V63" s="81"/>
      <c r="W63" s="81"/>
      <c r="X63" s="81"/>
      <c r="Y63" s="81"/>
      <c r="Z63" s="81"/>
      <c r="AA63" s="81"/>
      <c r="AB63" s="81"/>
      <c r="AC63" s="81"/>
      <c r="AD63" s="81"/>
      <c r="AE63" s="81"/>
      <c r="AF63" s="98"/>
      <c r="AG63" s="108">
        <v>4.8488000000000001E-6</v>
      </c>
      <c r="AH63" s="96" t="s">
        <v>86</v>
      </c>
      <c r="AI63" s="97" t="s">
        <v>406</v>
      </c>
      <c r="AJ63" s="81"/>
      <c r="AK63" s="81"/>
      <c r="AL63" s="81"/>
      <c r="AM63" s="81"/>
      <c r="AN63" s="81"/>
    </row>
    <row r="64" spans="3:40" x14ac:dyDescent="0.25">
      <c r="C64" s="81"/>
      <c r="D64" s="81"/>
      <c r="E64" s="81"/>
      <c r="F64" s="81"/>
      <c r="G64" s="81"/>
      <c r="H64" s="81"/>
      <c r="I64" s="81"/>
      <c r="J64" s="81"/>
      <c r="K64" s="81"/>
      <c r="L64" s="81"/>
      <c r="M64" s="81"/>
      <c r="N64" s="81"/>
      <c r="O64" s="81"/>
      <c r="P64" s="81"/>
      <c r="Q64" s="81"/>
      <c r="R64" s="81"/>
      <c r="S64" s="81"/>
      <c r="T64" s="81"/>
      <c r="U64" s="81"/>
      <c r="V64" s="81"/>
      <c r="W64" s="81"/>
      <c r="X64" s="81"/>
      <c r="Y64" s="81"/>
      <c r="Z64" s="81"/>
      <c r="AA64" s="81"/>
      <c r="AB64" s="81"/>
      <c r="AC64" s="81"/>
      <c r="AD64" s="81"/>
      <c r="AE64" s="81"/>
      <c r="AF64" s="98"/>
      <c r="AG64" s="108">
        <v>7.7251999999999996E-4</v>
      </c>
      <c r="AH64" s="96" t="s">
        <v>86</v>
      </c>
      <c r="AI64" s="97" t="s">
        <v>411</v>
      </c>
      <c r="AJ64" s="81"/>
      <c r="AK64" s="81"/>
      <c r="AL64" s="81"/>
      <c r="AM64" s="81"/>
      <c r="AN64" s="81"/>
    </row>
    <row r="65" spans="1:44" x14ac:dyDescent="0.25">
      <c r="C65" s="81"/>
      <c r="D65" s="81"/>
      <c r="E65" s="81"/>
      <c r="F65" s="81"/>
      <c r="G65" s="81"/>
      <c r="H65" s="81"/>
      <c r="I65" s="81"/>
      <c r="J65" s="81"/>
      <c r="K65" s="81"/>
      <c r="L65" s="81"/>
      <c r="M65" s="81"/>
      <c r="N65" s="81"/>
      <c r="O65" s="81"/>
      <c r="P65" s="81"/>
      <c r="Q65" s="81"/>
      <c r="R65" s="81"/>
      <c r="S65" s="81"/>
      <c r="T65" s="81"/>
      <c r="U65" s="81"/>
      <c r="V65" s="81"/>
      <c r="W65" s="81"/>
      <c r="X65" s="81"/>
      <c r="Y65" s="81"/>
      <c r="Z65" s="81"/>
      <c r="AA65" s="81"/>
      <c r="AB65" s="81"/>
      <c r="AC65" s="81"/>
      <c r="AD65" s="81"/>
      <c r="AE65" s="81"/>
      <c r="AF65" s="98"/>
      <c r="AG65" s="108">
        <v>2.4762999999999999E-4</v>
      </c>
      <c r="AH65" s="96" t="s">
        <v>86</v>
      </c>
      <c r="AI65" s="97" t="s">
        <v>816</v>
      </c>
      <c r="AJ65" s="81"/>
      <c r="AK65" s="81"/>
      <c r="AL65" s="81"/>
      <c r="AM65" s="81"/>
      <c r="AN65" s="81"/>
    </row>
    <row r="66" spans="1:44" x14ac:dyDescent="0.25">
      <c r="C66" s="81"/>
      <c r="D66" s="81"/>
      <c r="E66" s="81"/>
      <c r="F66" s="81"/>
      <c r="G66" s="81"/>
      <c r="H66" s="81"/>
      <c r="I66" s="81"/>
      <c r="J66" s="81"/>
      <c r="K66" s="81"/>
      <c r="L66" s="81"/>
      <c r="M66" s="81"/>
      <c r="N66" s="81"/>
      <c r="O66" s="81"/>
      <c r="P66" s="81"/>
      <c r="Q66" s="81"/>
      <c r="R66" s="81"/>
      <c r="S66" s="81"/>
      <c r="T66" s="81"/>
      <c r="U66" s="81"/>
      <c r="V66" s="81"/>
      <c r="W66" s="81"/>
      <c r="X66" s="81"/>
      <c r="Y66" s="81"/>
      <c r="Z66" s="81"/>
      <c r="AA66" s="81"/>
      <c r="AB66" s="81"/>
      <c r="AC66" s="81"/>
      <c r="AD66" s="81"/>
      <c r="AE66" s="81"/>
      <c r="AF66" s="98"/>
      <c r="AG66" s="108">
        <v>5.0000000000000002E-5</v>
      </c>
      <c r="AH66" s="96" t="s">
        <v>86</v>
      </c>
      <c r="AI66" s="97" t="s">
        <v>414</v>
      </c>
      <c r="AJ66" s="81"/>
      <c r="AK66" s="81"/>
      <c r="AL66" s="81"/>
      <c r="AM66" s="81"/>
      <c r="AN66" s="81"/>
    </row>
    <row r="67" spans="1:44" x14ac:dyDescent="0.25">
      <c r="C67" s="81"/>
      <c r="D67" s="81"/>
      <c r="E67" s="81"/>
      <c r="F67" s="81"/>
      <c r="G67" s="81"/>
      <c r="H67" s="81"/>
      <c r="I67" s="81"/>
      <c r="J67" s="81"/>
      <c r="K67" s="81"/>
      <c r="L67" s="81"/>
      <c r="M67" s="81"/>
      <c r="N67" s="81"/>
      <c r="O67" s="81"/>
      <c r="P67" s="81"/>
      <c r="Q67" s="81"/>
      <c r="R67" s="81"/>
      <c r="S67" s="81"/>
      <c r="T67" s="81"/>
      <c r="U67" s="81"/>
      <c r="V67" s="81"/>
      <c r="W67" s="81"/>
      <c r="X67" s="81"/>
      <c r="Y67" s="81"/>
      <c r="Z67" s="81"/>
      <c r="AA67" s="81"/>
      <c r="AB67" s="81"/>
      <c r="AC67" s="81"/>
      <c r="AD67" s="81"/>
      <c r="AE67" s="81"/>
      <c r="AF67" s="98"/>
      <c r="AG67" s="96">
        <v>0.19353999999999999</v>
      </c>
      <c r="AH67" s="96" t="s">
        <v>86</v>
      </c>
      <c r="AI67" s="97" t="s">
        <v>445</v>
      </c>
      <c r="AJ67" s="81"/>
      <c r="AK67" s="81"/>
      <c r="AL67" s="81"/>
      <c r="AM67" s="81"/>
      <c r="AN67" s="81"/>
    </row>
    <row r="68" spans="1:44" x14ac:dyDescent="0.25">
      <c r="C68" s="81"/>
      <c r="D68" s="81"/>
      <c r="E68" s="81"/>
      <c r="F68" s="81"/>
      <c r="G68" s="81"/>
      <c r="H68" s="81"/>
      <c r="I68" s="81"/>
      <c r="J68" s="81"/>
      <c r="K68" s="81"/>
      <c r="L68" s="81"/>
      <c r="M68" s="81"/>
      <c r="N68" s="81"/>
      <c r="O68" s="81"/>
      <c r="P68" s="81"/>
      <c r="Q68" s="81"/>
      <c r="R68" s="81"/>
      <c r="S68" s="81"/>
      <c r="T68" s="81"/>
      <c r="U68" s="81"/>
      <c r="V68" s="81"/>
      <c r="W68" s="81"/>
      <c r="X68" s="85"/>
      <c r="Y68" s="89"/>
      <c r="Z68" s="81"/>
      <c r="AA68" s="81"/>
      <c r="AB68" s="81"/>
      <c r="AC68" s="81"/>
      <c r="AD68" s="81"/>
      <c r="AE68" s="81"/>
      <c r="AF68" s="98"/>
      <c r="AG68" s="96">
        <v>2.6627E-3</v>
      </c>
      <c r="AH68" s="96" t="s">
        <v>86</v>
      </c>
      <c r="AI68" s="97" t="s">
        <v>821</v>
      </c>
      <c r="AJ68" s="81"/>
      <c r="AK68" s="81"/>
      <c r="AL68" s="81"/>
      <c r="AM68" s="81"/>
      <c r="AN68" s="81"/>
    </row>
    <row r="69" spans="1:44" ht="15.75" thickBot="1" x14ac:dyDescent="0.3">
      <c r="C69" s="81"/>
      <c r="D69" s="81"/>
      <c r="E69" s="81"/>
      <c r="F69" s="81"/>
      <c r="G69" s="81"/>
      <c r="H69" s="85"/>
      <c r="I69" s="85"/>
      <c r="J69" s="89"/>
      <c r="K69" s="81"/>
      <c r="L69" s="81"/>
      <c r="M69" s="81"/>
      <c r="N69" s="81"/>
      <c r="O69" s="81"/>
      <c r="P69" s="81"/>
      <c r="Q69" s="81"/>
      <c r="R69" s="85"/>
      <c r="S69" s="85"/>
      <c r="T69" s="89"/>
      <c r="U69" s="89"/>
      <c r="V69" s="81"/>
      <c r="W69" s="85"/>
      <c r="X69" s="85"/>
      <c r="Y69" s="89"/>
      <c r="Z69" s="81"/>
      <c r="AA69" s="81"/>
      <c r="AB69" s="85"/>
      <c r="AC69" s="85"/>
      <c r="AD69" s="89"/>
      <c r="AE69" s="81"/>
      <c r="AF69" s="109"/>
      <c r="AG69" s="106"/>
      <c r="AH69" s="106"/>
      <c r="AI69" s="107"/>
      <c r="AJ69" s="81"/>
      <c r="AK69" s="81"/>
      <c r="AL69" s="85"/>
      <c r="AM69" s="85"/>
      <c r="AN69" s="89"/>
    </row>
    <row r="70" spans="1:44" x14ac:dyDescent="0.25">
      <c r="A70" s="85"/>
      <c r="B70" s="85"/>
      <c r="C70" s="85"/>
      <c r="D70" s="85"/>
      <c r="E70" s="89"/>
      <c r="F70" s="89"/>
      <c r="G70" s="85"/>
      <c r="H70" s="85"/>
      <c r="I70" s="85"/>
      <c r="J70" s="89"/>
      <c r="K70" s="89"/>
      <c r="L70" s="89"/>
      <c r="M70" s="89"/>
      <c r="N70" s="89"/>
      <c r="O70" s="89"/>
      <c r="P70" s="89"/>
      <c r="Q70" s="85"/>
      <c r="R70" s="85"/>
      <c r="S70" s="85"/>
      <c r="T70" s="89"/>
      <c r="U70" s="89"/>
      <c r="V70" s="85"/>
      <c r="W70" s="85"/>
      <c r="X70" s="85"/>
      <c r="Y70" s="89"/>
      <c r="Z70" s="89"/>
      <c r="AA70" s="85"/>
      <c r="AB70" s="85"/>
      <c r="AC70" s="85"/>
      <c r="AD70" s="89"/>
      <c r="AE70" s="89"/>
      <c r="AF70" s="85"/>
      <c r="AG70" s="85"/>
      <c r="AH70" s="85"/>
      <c r="AI70" s="89"/>
      <c r="AJ70" s="89"/>
      <c r="AK70" s="85"/>
      <c r="AL70" s="85"/>
      <c r="AM70" s="85"/>
      <c r="AN70" s="89"/>
      <c r="AO70" s="85"/>
      <c r="AP70" s="85"/>
      <c r="AQ70" s="85"/>
      <c r="AR70" s="85"/>
    </row>
    <row r="71" spans="1:44" x14ac:dyDescent="0.25">
      <c r="A71" s="85"/>
      <c r="B71" s="85"/>
      <c r="C71" s="85"/>
      <c r="D71" s="85"/>
      <c r="E71" s="89"/>
      <c r="F71" s="89"/>
      <c r="G71" s="85"/>
      <c r="H71" s="85"/>
      <c r="I71" s="85"/>
      <c r="J71" s="89"/>
      <c r="K71" s="89"/>
      <c r="L71" s="89"/>
      <c r="M71" s="89"/>
      <c r="N71" s="89"/>
      <c r="O71" s="89"/>
      <c r="P71" s="89"/>
      <c r="Q71" s="85"/>
      <c r="R71" s="85"/>
      <c r="S71" s="85"/>
      <c r="T71" s="89"/>
      <c r="U71" s="89"/>
      <c r="V71" s="85"/>
      <c r="W71" s="89"/>
      <c r="X71" s="85"/>
      <c r="Y71" s="85"/>
      <c r="Z71" s="85"/>
      <c r="AA71" s="89"/>
      <c r="AB71" s="89"/>
      <c r="AC71" s="85"/>
      <c r="AD71" s="85"/>
      <c r="AE71" s="85"/>
      <c r="AF71" s="89"/>
      <c r="AG71" s="89"/>
      <c r="AH71" s="85"/>
      <c r="AI71" s="85"/>
      <c r="AJ71" s="85"/>
      <c r="AK71" s="89"/>
      <c r="AL71" s="85"/>
      <c r="AM71" s="85"/>
      <c r="AN71" s="85"/>
      <c r="AO71" s="85"/>
    </row>
    <row r="72" spans="1:44" x14ac:dyDescent="0.25">
      <c r="W72" s="80"/>
      <c r="Y72" s="75"/>
      <c r="Z72" s="75"/>
      <c r="AA72" s="80"/>
      <c r="AB72" s="80"/>
      <c r="AD72" s="75"/>
      <c r="AE72" s="75"/>
      <c r="AF72" s="80"/>
      <c r="AG72" s="80"/>
      <c r="AI72" s="75"/>
      <c r="AJ72" s="75"/>
      <c r="AK72" s="80"/>
      <c r="AN72" s="75"/>
    </row>
    <row r="73" spans="1:44" x14ac:dyDescent="0.25">
      <c r="W73" s="80"/>
      <c r="Y73" s="75"/>
      <c r="Z73" s="75"/>
      <c r="AA73" s="80"/>
      <c r="AB73" s="80"/>
      <c r="AD73" s="75"/>
      <c r="AE73" s="75"/>
      <c r="AF73" s="80"/>
      <c r="AG73" s="80"/>
      <c r="AI73" s="75"/>
      <c r="AJ73" s="75"/>
      <c r="AK73" s="80"/>
      <c r="AN73" s="75"/>
    </row>
  </sheetData>
  <mergeCells count="9">
    <mergeCell ref="L2:O5"/>
    <mergeCell ref="B2:E5"/>
    <mergeCell ref="G2:J5"/>
    <mergeCell ref="Q2:T5"/>
    <mergeCell ref="AP3:AQ3"/>
    <mergeCell ref="AK2:AN5"/>
    <mergeCell ref="AF2:AI5"/>
    <mergeCell ref="AA2:AD5"/>
    <mergeCell ref="V2:Y5"/>
  </mergeCells>
  <conditionalFormatting sqref="L20">
    <cfRule type="iconSet" priority="16">
      <iconSet iconSet="4RedToBlack">
        <cfvo type="percent" val="0"/>
        <cfvo type="percent" val="25"/>
        <cfvo type="percent" val="50"/>
        <cfvo type="percent" val="75"/>
      </iconSet>
    </cfRule>
  </conditionalFormatting>
  <conditionalFormatting sqref="L12">
    <cfRule type="iconSet" priority="15">
      <iconSet iconSet="4RedToBlack">
        <cfvo type="percent" val="0"/>
        <cfvo type="percent" val="25"/>
        <cfvo type="percent" val="50"/>
        <cfvo type="percent" val="75"/>
      </iconSet>
    </cfRule>
  </conditionalFormatting>
  <conditionalFormatting sqref="L13:L18">
    <cfRule type="colorScale" priority="304">
      <colorScale>
        <cfvo type="min"/>
        <cfvo type="percentile" val="50"/>
        <cfvo type="max"/>
        <color rgb="FF63BE7B"/>
        <color rgb="FFFFEB84"/>
        <color rgb="FFF8696B"/>
      </colorScale>
    </cfRule>
  </conditionalFormatting>
  <conditionalFormatting sqref="L61:O61">
    <cfRule type="iconSet" priority="309">
      <iconSet iconSet="4RedToBlack">
        <cfvo type="percent" val="0"/>
        <cfvo type="percent" val="25"/>
        <cfvo type="percent" val="50"/>
        <cfvo type="percent" val="75"/>
      </iconSet>
    </cfRule>
  </conditionalFormatting>
  <conditionalFormatting sqref="AQ10">
    <cfRule type="dataBar" priority="8">
      <dataBar>
        <cfvo type="min"/>
        <cfvo type="max"/>
        <color rgb="FFD6007B"/>
      </dataBar>
      <extLst>
        <ext xmlns:x14="http://schemas.microsoft.com/office/spreadsheetml/2009/9/main" uri="{B025F937-C7B1-47D3-B67F-A62EFF666E3E}">
          <x14:id>{68AFFB24-C8CB-466D-84A5-3CEB77A8555A}</x14:id>
        </ext>
      </extLst>
    </cfRule>
  </conditionalFormatting>
  <conditionalFormatting sqref="AQ10">
    <cfRule type="dataBar" priority="7">
      <dataBar>
        <cfvo type="min"/>
        <cfvo type="max"/>
        <color rgb="FFD6007B"/>
      </dataBar>
      <extLst>
        <ext xmlns:x14="http://schemas.microsoft.com/office/spreadsheetml/2009/9/main" uri="{B025F937-C7B1-47D3-B67F-A62EFF666E3E}">
          <x14:id>{C31E0CAD-3255-4D69-8CCF-9E58836EFC98}</x14:id>
        </ext>
      </extLst>
    </cfRule>
  </conditionalFormatting>
  <conditionalFormatting sqref="AQ10">
    <cfRule type="dataBar" priority="6">
      <dataBar>
        <cfvo type="min"/>
        <cfvo type="max"/>
        <color rgb="FFD6007B"/>
      </dataBar>
      <extLst>
        <ext xmlns:x14="http://schemas.microsoft.com/office/spreadsheetml/2009/9/main" uri="{B025F937-C7B1-47D3-B67F-A62EFF666E3E}">
          <x14:id>{E4A9CAAA-B2F4-4E49-AFAA-1E8FC59C4392}</x14:id>
        </ext>
      </extLst>
    </cfRule>
  </conditionalFormatting>
  <conditionalFormatting sqref="AQ12">
    <cfRule type="dataBar" priority="4">
      <dataBar>
        <cfvo type="min"/>
        <cfvo type="max"/>
        <color rgb="FFD6007B"/>
      </dataBar>
      <extLst>
        <ext xmlns:x14="http://schemas.microsoft.com/office/spreadsheetml/2009/9/main" uri="{B025F937-C7B1-47D3-B67F-A62EFF666E3E}">
          <x14:id>{D8758955-70AD-465E-B6F0-6944D53DEB74}</x14:id>
        </ext>
      </extLst>
    </cfRule>
  </conditionalFormatting>
  <conditionalFormatting sqref="AQ12">
    <cfRule type="dataBar" priority="3">
      <dataBar>
        <cfvo type="min"/>
        <cfvo type="max"/>
        <color rgb="FFD6007B"/>
      </dataBar>
      <extLst>
        <ext xmlns:x14="http://schemas.microsoft.com/office/spreadsheetml/2009/9/main" uri="{B025F937-C7B1-47D3-B67F-A62EFF666E3E}">
          <x14:id>{E2F94FA7-4A15-4BB7-B556-BF00C657D14C}</x14:id>
        </ext>
      </extLst>
    </cfRule>
  </conditionalFormatting>
  <conditionalFormatting sqref="AQ12">
    <cfRule type="dataBar" priority="2">
      <dataBar>
        <cfvo type="min"/>
        <cfvo type="max"/>
        <color rgb="FFD6007B"/>
      </dataBar>
      <extLst>
        <ext xmlns:x14="http://schemas.microsoft.com/office/spreadsheetml/2009/9/main" uri="{B025F937-C7B1-47D3-B67F-A62EFF666E3E}">
          <x14:id>{AB6EE136-5B64-48DB-AA4E-DEAF5984EEC5}</x14:id>
        </ext>
      </extLst>
    </cfRule>
  </conditionalFormatting>
  <conditionalFormatting sqref="AQ4:AQ12">
    <cfRule type="dataBar" priority="310">
      <dataBar>
        <cfvo type="min"/>
        <cfvo type="max"/>
        <color rgb="FFD6007B"/>
      </dataBar>
      <extLst>
        <ext xmlns:x14="http://schemas.microsoft.com/office/spreadsheetml/2009/9/main" uri="{B025F937-C7B1-47D3-B67F-A62EFF666E3E}">
          <x14:id>{DFFBBDA7-960E-43AE-B6C8-A11D436AE3DD}</x14:id>
        </ext>
      </extLst>
    </cfRule>
  </conditionalFormatting>
  <conditionalFormatting sqref="AQ4:AQ11">
    <cfRule type="dataBar" priority="314">
      <dataBar>
        <cfvo type="min"/>
        <cfvo type="max"/>
        <color rgb="FFD6007B"/>
      </dataBar>
      <extLst>
        <ext xmlns:x14="http://schemas.microsoft.com/office/spreadsheetml/2009/9/main" uri="{B025F937-C7B1-47D3-B67F-A62EFF666E3E}">
          <x14:id>{56FDFDAD-0FFC-48B0-A7BD-EF2912FE7376}</x14:id>
        </ext>
      </extLst>
    </cfRule>
  </conditionalFormatting>
  <conditionalFormatting sqref="AQ4:AQ10">
    <cfRule type="dataBar" priority="1">
      <dataBar>
        <cfvo type="min"/>
        <cfvo type="max"/>
        <color rgb="FFFF555A"/>
      </dataBar>
      <extLst>
        <ext xmlns:x14="http://schemas.microsoft.com/office/spreadsheetml/2009/9/main" uri="{B025F937-C7B1-47D3-B67F-A62EFF666E3E}">
          <x14:id>{25173C25-E426-46FC-B942-77C38C07BE47}</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68AFFB24-C8CB-466D-84A5-3CEB77A8555A}">
            <x14:dataBar minLength="0" maxLength="100" border="1" negativeBarBorderColorSameAsPositive="0">
              <x14:cfvo type="autoMin"/>
              <x14:cfvo type="autoMax"/>
              <x14:borderColor rgb="FFD6007B"/>
              <x14:negativeFillColor rgb="FFFF0000"/>
              <x14:negativeBorderColor rgb="FFFF0000"/>
              <x14:axisColor rgb="FF000000"/>
            </x14:dataBar>
          </x14:cfRule>
          <xm:sqref>AQ10</xm:sqref>
        </x14:conditionalFormatting>
        <x14:conditionalFormatting xmlns:xm="http://schemas.microsoft.com/office/excel/2006/main">
          <x14:cfRule type="dataBar" id="{C31E0CAD-3255-4D69-8CCF-9E58836EFC98}">
            <x14:dataBar minLength="0" maxLength="100" border="1" negativeBarBorderColorSameAsPositive="0">
              <x14:cfvo type="autoMin"/>
              <x14:cfvo type="autoMax"/>
              <x14:borderColor rgb="FFD6007B"/>
              <x14:negativeFillColor rgb="FFFF0000"/>
              <x14:negativeBorderColor rgb="FFFF0000"/>
              <x14:axisColor rgb="FF000000"/>
            </x14:dataBar>
          </x14:cfRule>
          <xm:sqref>AQ10</xm:sqref>
        </x14:conditionalFormatting>
        <x14:conditionalFormatting xmlns:xm="http://schemas.microsoft.com/office/excel/2006/main">
          <x14:cfRule type="dataBar" id="{E4A9CAAA-B2F4-4E49-AFAA-1E8FC59C4392}">
            <x14:dataBar minLength="0" maxLength="100" border="1" negativeBarBorderColorSameAsPositive="0">
              <x14:cfvo type="autoMin"/>
              <x14:cfvo type="autoMax"/>
              <x14:borderColor rgb="FFD6007B"/>
              <x14:negativeFillColor rgb="FFFF0000"/>
              <x14:negativeBorderColor rgb="FFFF0000"/>
              <x14:axisColor rgb="FF000000"/>
            </x14:dataBar>
          </x14:cfRule>
          <xm:sqref>AQ10</xm:sqref>
        </x14:conditionalFormatting>
        <x14:conditionalFormatting xmlns:xm="http://schemas.microsoft.com/office/excel/2006/main">
          <x14:cfRule type="dataBar" id="{D8758955-70AD-465E-B6F0-6944D53DEB74}">
            <x14:dataBar minLength="0" maxLength="100" border="1" negativeBarBorderColorSameAsPositive="0">
              <x14:cfvo type="autoMin"/>
              <x14:cfvo type="autoMax"/>
              <x14:borderColor rgb="FFD6007B"/>
              <x14:negativeFillColor rgb="FFFF0000"/>
              <x14:negativeBorderColor rgb="FFFF0000"/>
              <x14:axisColor rgb="FF000000"/>
            </x14:dataBar>
          </x14:cfRule>
          <xm:sqref>AQ12</xm:sqref>
        </x14:conditionalFormatting>
        <x14:conditionalFormatting xmlns:xm="http://schemas.microsoft.com/office/excel/2006/main">
          <x14:cfRule type="dataBar" id="{E2F94FA7-4A15-4BB7-B556-BF00C657D14C}">
            <x14:dataBar minLength="0" maxLength="100" border="1" negativeBarBorderColorSameAsPositive="0">
              <x14:cfvo type="autoMin"/>
              <x14:cfvo type="autoMax"/>
              <x14:borderColor rgb="FFD6007B"/>
              <x14:negativeFillColor rgb="FFFF0000"/>
              <x14:negativeBorderColor rgb="FFFF0000"/>
              <x14:axisColor rgb="FF000000"/>
            </x14:dataBar>
          </x14:cfRule>
          <xm:sqref>AQ12</xm:sqref>
        </x14:conditionalFormatting>
        <x14:conditionalFormatting xmlns:xm="http://schemas.microsoft.com/office/excel/2006/main">
          <x14:cfRule type="dataBar" id="{AB6EE136-5B64-48DB-AA4E-DEAF5984EEC5}">
            <x14:dataBar minLength="0" maxLength="100" border="1" negativeBarBorderColorSameAsPositive="0">
              <x14:cfvo type="autoMin"/>
              <x14:cfvo type="autoMax"/>
              <x14:borderColor rgb="FFD6007B"/>
              <x14:negativeFillColor rgb="FFFF0000"/>
              <x14:negativeBorderColor rgb="FFFF0000"/>
              <x14:axisColor rgb="FF000000"/>
            </x14:dataBar>
          </x14:cfRule>
          <xm:sqref>AQ12</xm:sqref>
        </x14:conditionalFormatting>
        <x14:conditionalFormatting xmlns:xm="http://schemas.microsoft.com/office/excel/2006/main">
          <x14:cfRule type="dataBar" id="{DFFBBDA7-960E-43AE-B6C8-A11D436AE3DD}">
            <x14:dataBar minLength="0" maxLength="100" border="1" negativeBarBorderColorSameAsPositive="0">
              <x14:cfvo type="autoMin"/>
              <x14:cfvo type="autoMax"/>
              <x14:borderColor rgb="FFD6007B"/>
              <x14:negativeFillColor rgb="FFFF0000"/>
              <x14:negativeBorderColor rgb="FFFF0000"/>
              <x14:axisColor rgb="FF000000"/>
            </x14:dataBar>
          </x14:cfRule>
          <xm:sqref>AQ4:AQ12</xm:sqref>
        </x14:conditionalFormatting>
        <x14:conditionalFormatting xmlns:xm="http://schemas.microsoft.com/office/excel/2006/main">
          <x14:cfRule type="dataBar" id="{56FDFDAD-0FFC-48B0-A7BD-EF2912FE7376}">
            <x14:dataBar minLength="0" maxLength="100" border="1" negativeBarBorderColorSameAsPositive="0">
              <x14:cfvo type="autoMin"/>
              <x14:cfvo type="autoMax"/>
              <x14:borderColor rgb="FFD6007B"/>
              <x14:negativeFillColor rgb="FFFF0000"/>
              <x14:negativeBorderColor rgb="FFFF0000"/>
              <x14:axisColor rgb="FF000000"/>
            </x14:dataBar>
          </x14:cfRule>
          <xm:sqref>AQ4:AQ11</xm:sqref>
        </x14:conditionalFormatting>
        <x14:conditionalFormatting xmlns:xm="http://schemas.microsoft.com/office/excel/2006/main">
          <x14:cfRule type="dataBar" id="{25173C25-E426-46FC-B942-77C38C07BE47}">
            <x14:dataBar minLength="0" maxLength="100" border="1" negativeBarBorderColorSameAsPositive="0">
              <x14:cfvo type="autoMin"/>
              <x14:cfvo type="autoMax"/>
              <x14:borderColor rgb="FFFF555A"/>
              <x14:negativeFillColor rgb="FFFF0000"/>
              <x14:negativeBorderColor rgb="FFFF0000"/>
              <x14:axisColor rgb="FF000000"/>
            </x14:dataBar>
          </x14:cfRule>
          <xm:sqref>AQ4:AQ10</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4F1CB-BCD3-4CF2-B1D7-362FDDFA71BA}">
  <dimension ref="A1:X177"/>
  <sheetViews>
    <sheetView topLeftCell="A121" zoomScale="30" zoomScaleNormal="30" workbookViewId="0">
      <selection activeCell="Q113" sqref="Q113"/>
    </sheetView>
  </sheetViews>
  <sheetFormatPr defaultColWidth="9.140625" defaultRowHeight="15" x14ac:dyDescent="0.25"/>
  <cols>
    <col min="1" max="1" width="91.140625" style="132" bestFit="1" customWidth="1"/>
    <col min="2" max="2" width="5.42578125" style="131" bestFit="1" customWidth="1"/>
    <col min="3" max="3" width="6" style="131" bestFit="1" customWidth="1"/>
    <col min="4" max="4" width="24.140625" style="131" bestFit="1" customWidth="1"/>
    <col min="5" max="5" width="20.5703125" style="131" bestFit="1" customWidth="1"/>
    <col min="6" max="6" width="17.42578125" style="131" bestFit="1" customWidth="1"/>
    <col min="7" max="7" width="23.42578125" style="131" bestFit="1" customWidth="1"/>
    <col min="8" max="8" width="20" style="131" bestFit="1" customWidth="1"/>
    <col min="9" max="9" width="29.7109375" style="131" bestFit="1" customWidth="1"/>
    <col min="10" max="11" width="15.5703125" style="131" bestFit="1" customWidth="1"/>
    <col min="12" max="16384" width="9.140625" style="131"/>
  </cols>
  <sheetData>
    <row r="1" spans="1:10" x14ac:dyDescent="0.25">
      <c r="D1" s="131" t="s">
        <v>1025</v>
      </c>
      <c r="E1" s="131" t="s">
        <v>1026</v>
      </c>
      <c r="F1" s="131" t="s">
        <v>1027</v>
      </c>
      <c r="G1" s="131" t="s">
        <v>1028</v>
      </c>
      <c r="H1" s="131" t="s">
        <v>1029</v>
      </c>
      <c r="I1" s="131" t="s">
        <v>1030</v>
      </c>
      <c r="J1" s="131" t="s">
        <v>1032</v>
      </c>
    </row>
    <row r="2" spans="1:10" x14ac:dyDescent="0.25">
      <c r="D2" s="131" t="s">
        <v>92</v>
      </c>
      <c r="E2" s="131" t="s">
        <v>92</v>
      </c>
      <c r="F2" s="131" t="s">
        <v>92</v>
      </c>
      <c r="G2" s="131" t="s">
        <v>92</v>
      </c>
      <c r="H2" s="131" t="s">
        <v>92</v>
      </c>
      <c r="I2" s="131" t="s">
        <v>92</v>
      </c>
      <c r="J2" s="131" t="s">
        <v>1033</v>
      </c>
    </row>
    <row r="3" spans="1:10" x14ac:dyDescent="0.25">
      <c r="A3" s="132" t="s">
        <v>1031</v>
      </c>
      <c r="B3" s="131">
        <v>1</v>
      </c>
      <c r="C3" s="131" t="s">
        <v>60</v>
      </c>
      <c r="D3" s="77">
        <v>9.8594000000000008E-6</v>
      </c>
      <c r="E3">
        <v>0.46215000000000001</v>
      </c>
      <c r="F3">
        <v>3.0799999999999998E-3</v>
      </c>
      <c r="G3">
        <v>4.9800000000000001E-3</v>
      </c>
      <c r="H3">
        <v>2.5430000000000001E-2</v>
      </c>
      <c r="I3">
        <v>7.2999999999999996E-4</v>
      </c>
      <c r="J3">
        <v>4.0390000000000002E-2</v>
      </c>
    </row>
    <row r="4" spans="1:10" x14ac:dyDescent="0.25">
      <c r="A4" s="132" t="s">
        <v>1034</v>
      </c>
      <c r="B4" s="131">
        <v>2</v>
      </c>
      <c r="C4" s="131" t="s">
        <v>60</v>
      </c>
      <c r="D4">
        <v>4.9300000000000004E-3</v>
      </c>
      <c r="E4">
        <v>134.85489999999999</v>
      </c>
      <c r="F4">
        <v>7.4794400000000003</v>
      </c>
      <c r="G4">
        <v>18.092400000000001</v>
      </c>
      <c r="H4">
        <v>21.330639999999999</v>
      </c>
      <c r="I4">
        <v>2.3353700000000002</v>
      </c>
      <c r="J4">
        <v>12.64207</v>
      </c>
    </row>
    <row r="5" spans="1:10" x14ac:dyDescent="0.25">
      <c r="A5" s="132" t="s">
        <v>1035</v>
      </c>
      <c r="B5" s="131">
        <v>3</v>
      </c>
      <c r="C5" s="131" t="s">
        <v>60</v>
      </c>
      <c r="D5">
        <v>3.7490000000000002E-2</v>
      </c>
      <c r="E5">
        <v>1010.56791</v>
      </c>
      <c r="F5">
        <v>186.35584</v>
      </c>
      <c r="G5">
        <v>169.0489</v>
      </c>
      <c r="H5">
        <v>37.53689</v>
      </c>
      <c r="I5">
        <v>20.807649999999999</v>
      </c>
      <c r="J5">
        <v>85.322919999999996</v>
      </c>
    </row>
    <row r="6" spans="1:10" x14ac:dyDescent="0.25">
      <c r="A6" s="132" t="s">
        <v>1036</v>
      </c>
      <c r="B6" s="131">
        <v>3</v>
      </c>
      <c r="C6" s="131" t="s">
        <v>60</v>
      </c>
      <c r="D6">
        <v>2.3980000000000001E-2</v>
      </c>
      <c r="E6">
        <v>662.00473</v>
      </c>
      <c r="F6">
        <v>297.887</v>
      </c>
      <c r="G6">
        <v>67.627030000000005</v>
      </c>
      <c r="H6">
        <v>29.95881</v>
      </c>
      <c r="I6">
        <v>10.334770000000001</v>
      </c>
      <c r="J6">
        <v>55.060319999999997</v>
      </c>
    </row>
    <row r="7" spans="1:10" x14ac:dyDescent="0.25">
      <c r="A7" s="132" t="s">
        <v>1037</v>
      </c>
      <c r="B7" s="131">
        <v>4</v>
      </c>
      <c r="C7" s="131" t="s">
        <v>60</v>
      </c>
      <c r="D7">
        <v>3.56E-2</v>
      </c>
      <c r="E7">
        <v>992.54741999999999</v>
      </c>
      <c r="F7">
        <v>334.49344000000002</v>
      </c>
      <c r="G7">
        <v>117.10907</v>
      </c>
      <c r="H7">
        <v>38.484389999999998</v>
      </c>
      <c r="I7">
        <v>17.048999999999999</v>
      </c>
      <c r="J7">
        <v>83.590819999999994</v>
      </c>
    </row>
    <row r="8" spans="1:10" x14ac:dyDescent="0.25">
      <c r="A8" s="132" t="s">
        <v>1038</v>
      </c>
      <c r="B8" s="131">
        <v>5</v>
      </c>
      <c r="C8" s="131" t="s">
        <v>60</v>
      </c>
      <c r="D8">
        <v>6.8680000000000005E-2</v>
      </c>
      <c r="E8">
        <v>1719.8924999999999</v>
      </c>
      <c r="F8">
        <v>406.48921000000001</v>
      </c>
      <c r="G8">
        <v>195.93268</v>
      </c>
      <c r="H8">
        <v>59.012340000000002</v>
      </c>
      <c r="I8">
        <v>27.486170000000001</v>
      </c>
      <c r="J8">
        <v>133.06683000000001</v>
      </c>
    </row>
    <row r="9" spans="1:10" x14ac:dyDescent="0.25">
      <c r="A9" s="132" t="s">
        <v>1039</v>
      </c>
      <c r="B9" s="131">
        <v>6</v>
      </c>
      <c r="C9" s="131" t="s">
        <v>60</v>
      </c>
      <c r="D9">
        <v>8.3629999999999996E-2</v>
      </c>
      <c r="E9">
        <v>2182.2005399999998</v>
      </c>
      <c r="F9">
        <v>457.30840999999998</v>
      </c>
      <c r="G9">
        <v>252.02795</v>
      </c>
      <c r="H9">
        <v>68.682699999999997</v>
      </c>
      <c r="I9">
        <v>35.746569999999998</v>
      </c>
      <c r="J9">
        <v>175.65509</v>
      </c>
    </row>
    <row r="10" spans="1:10" s="134" customFormat="1" x14ac:dyDescent="0.25">
      <c r="A10" s="133" t="s">
        <v>1040</v>
      </c>
      <c r="B10" s="134">
        <v>7</v>
      </c>
      <c r="C10" s="134" t="s">
        <v>60</v>
      </c>
      <c r="D10" s="68">
        <v>9.3340000000000006E-2</v>
      </c>
      <c r="E10" s="68">
        <v>2637.82998</v>
      </c>
      <c r="F10" s="68">
        <v>455.28172000000001</v>
      </c>
      <c r="G10" s="68">
        <v>275.53471000000002</v>
      </c>
      <c r="H10" s="68">
        <v>86.405760000000001</v>
      </c>
      <c r="I10" s="68">
        <v>38.051609999999997</v>
      </c>
      <c r="J10" s="68">
        <v>212.76888</v>
      </c>
    </row>
    <row r="11" spans="1:10" x14ac:dyDescent="0.25">
      <c r="A11" s="132" t="s">
        <v>1041</v>
      </c>
      <c r="B11" s="131">
        <v>1</v>
      </c>
      <c r="C11" s="131" t="s">
        <v>148</v>
      </c>
      <c r="D11" s="77">
        <v>8.6252199999999997E-6</v>
      </c>
      <c r="E11">
        <v>0.35661999999999999</v>
      </c>
      <c r="F11">
        <v>3.9500000000000004E-3</v>
      </c>
      <c r="G11">
        <v>8.2799999999999992E-3</v>
      </c>
      <c r="H11">
        <v>2.562E-2</v>
      </c>
      <c r="I11">
        <v>1.16E-3</v>
      </c>
      <c r="J11">
        <v>3.4329999999999999E-2</v>
      </c>
    </row>
    <row r="12" spans="1:10" x14ac:dyDescent="0.25">
      <c r="A12" s="132" t="s">
        <v>1042</v>
      </c>
      <c r="B12" s="131">
        <v>2</v>
      </c>
      <c r="C12" s="131" t="s">
        <v>148</v>
      </c>
      <c r="D12">
        <v>4.6899999999999997E-3</v>
      </c>
      <c r="E12">
        <v>135.63289</v>
      </c>
      <c r="F12">
        <v>7.7088000000000001</v>
      </c>
      <c r="G12">
        <v>16.36347</v>
      </c>
      <c r="H12">
        <v>21.274840000000001</v>
      </c>
      <c r="I12">
        <v>2.1189300000000002</v>
      </c>
      <c r="J12">
        <v>12.69281</v>
      </c>
    </row>
    <row r="13" spans="1:10" x14ac:dyDescent="0.25">
      <c r="A13" s="132" t="s">
        <v>1043</v>
      </c>
      <c r="B13" s="131">
        <v>3</v>
      </c>
      <c r="C13" s="131" t="s">
        <v>148</v>
      </c>
      <c r="D13">
        <v>3.0890000000000001E-2</v>
      </c>
      <c r="E13">
        <v>1011.3168899999999</v>
      </c>
      <c r="F13">
        <v>194.3708</v>
      </c>
      <c r="G13">
        <v>138.47135</v>
      </c>
      <c r="H13">
        <v>34.874250000000004</v>
      </c>
      <c r="I13">
        <v>18.279119999999999</v>
      </c>
      <c r="J13">
        <v>84.950919999999996</v>
      </c>
    </row>
    <row r="14" spans="1:10" x14ac:dyDescent="0.25">
      <c r="A14" s="132" t="s">
        <v>1044</v>
      </c>
      <c r="B14" s="131">
        <v>3</v>
      </c>
      <c r="C14" s="131" t="s">
        <v>148</v>
      </c>
      <c r="D14">
        <v>2.0889999999999999E-2</v>
      </c>
      <c r="E14">
        <v>666.18489999999997</v>
      </c>
      <c r="F14">
        <v>288.35723999999999</v>
      </c>
      <c r="G14">
        <v>92.134910000000005</v>
      </c>
      <c r="H14">
        <v>31.589400000000001</v>
      </c>
      <c r="I14">
        <v>11.97738</v>
      </c>
      <c r="J14">
        <v>54.77787</v>
      </c>
    </row>
    <row r="15" spans="1:10" x14ac:dyDescent="0.25">
      <c r="A15" s="132" t="s">
        <v>1045</v>
      </c>
      <c r="B15" s="131">
        <v>4</v>
      </c>
      <c r="C15" s="131" t="s">
        <v>148</v>
      </c>
      <c r="D15">
        <v>3.0370000000000001E-2</v>
      </c>
      <c r="E15">
        <v>986.26679999999999</v>
      </c>
      <c r="F15">
        <v>327.22165999999999</v>
      </c>
      <c r="G15">
        <v>145.21906000000001</v>
      </c>
      <c r="H15">
        <v>39.681449999999998</v>
      </c>
      <c r="I15">
        <v>18.920100000000001</v>
      </c>
      <c r="J15">
        <v>82.063400000000001</v>
      </c>
    </row>
    <row r="16" spans="1:10" x14ac:dyDescent="0.25">
      <c r="A16" s="132" t="s">
        <v>1046</v>
      </c>
      <c r="B16" s="131">
        <v>5</v>
      </c>
      <c r="C16" s="131" t="s">
        <v>148</v>
      </c>
      <c r="D16">
        <v>6.2280000000000002E-2</v>
      </c>
      <c r="E16">
        <v>1709.1396199999999</v>
      </c>
      <c r="F16">
        <v>398.22001999999998</v>
      </c>
      <c r="G16">
        <v>231.88207</v>
      </c>
      <c r="H16">
        <v>60.40634</v>
      </c>
      <c r="I16">
        <v>29.901</v>
      </c>
      <c r="J16">
        <v>130.89811</v>
      </c>
    </row>
    <row r="17" spans="1:10" x14ac:dyDescent="0.25">
      <c r="A17" s="132" t="s">
        <v>1047</v>
      </c>
      <c r="B17" s="131">
        <v>6</v>
      </c>
      <c r="C17" s="131" t="s">
        <v>148</v>
      </c>
      <c r="D17">
        <v>7.5190000000000007E-2</v>
      </c>
      <c r="E17">
        <v>2157.1955600000001</v>
      </c>
      <c r="F17">
        <v>448.61590999999999</v>
      </c>
      <c r="G17">
        <v>304.94035000000002</v>
      </c>
      <c r="H17">
        <v>70.277389999999997</v>
      </c>
      <c r="I17">
        <v>39.375309999999999</v>
      </c>
      <c r="J17">
        <v>171.72729000000001</v>
      </c>
    </row>
    <row r="18" spans="1:10" s="134" customFormat="1" x14ac:dyDescent="0.25">
      <c r="A18" s="133" t="s">
        <v>1048</v>
      </c>
      <c r="B18" s="134">
        <v>7</v>
      </c>
      <c r="C18" s="134" t="s">
        <v>148</v>
      </c>
      <c r="D18" s="68">
        <v>8.5180000000000006E-2</v>
      </c>
      <c r="E18" s="68">
        <v>2612.4149900000002</v>
      </c>
      <c r="F18" s="68">
        <v>447.15278999999998</v>
      </c>
      <c r="G18" s="68">
        <v>327.197</v>
      </c>
      <c r="H18" s="68">
        <v>87.844399999999993</v>
      </c>
      <c r="I18" s="68">
        <v>41.601730000000003</v>
      </c>
      <c r="J18" s="68">
        <v>208.85602</v>
      </c>
    </row>
    <row r="19" spans="1:10" x14ac:dyDescent="0.25">
      <c r="A19" s="132" t="s">
        <v>1049</v>
      </c>
      <c r="B19" s="131">
        <v>1</v>
      </c>
      <c r="C19" s="131" t="s">
        <v>121</v>
      </c>
      <c r="D19" s="77">
        <v>8.6252199999999997E-6</v>
      </c>
      <c r="E19">
        <v>0.35661999999999999</v>
      </c>
      <c r="F19">
        <v>3.9500000000000004E-3</v>
      </c>
      <c r="G19">
        <v>8.2799999999999992E-3</v>
      </c>
      <c r="H19">
        <v>2.562E-2</v>
      </c>
      <c r="I19">
        <v>1.16E-3</v>
      </c>
      <c r="J19">
        <v>3.4329999999999999E-2</v>
      </c>
    </row>
    <row r="20" spans="1:10" x14ac:dyDescent="0.25">
      <c r="A20" s="132" t="s">
        <v>1050</v>
      </c>
      <c r="B20" s="131">
        <v>2</v>
      </c>
      <c r="C20" s="131" t="s">
        <v>121</v>
      </c>
      <c r="D20">
        <v>4.6800000000000001E-3</v>
      </c>
      <c r="E20">
        <v>131.11555000000001</v>
      </c>
      <c r="F20">
        <v>8.9048400000000001</v>
      </c>
      <c r="G20">
        <v>16.358720000000002</v>
      </c>
      <c r="H20">
        <v>21.228639999999999</v>
      </c>
      <c r="I20">
        <v>2.1246299999999998</v>
      </c>
      <c r="J20">
        <v>12.3118</v>
      </c>
    </row>
    <row r="21" spans="1:10" x14ac:dyDescent="0.25">
      <c r="A21" s="132" t="s">
        <v>1051</v>
      </c>
      <c r="B21" s="131">
        <v>3</v>
      </c>
      <c r="C21" s="131" t="s">
        <v>121</v>
      </c>
      <c r="D21">
        <v>3.1009999999999999E-2</v>
      </c>
      <c r="E21">
        <v>954.49866999999995</v>
      </c>
      <c r="F21">
        <v>206.65386000000001</v>
      </c>
      <c r="G21">
        <v>140.78207</v>
      </c>
      <c r="H21">
        <v>35.47287</v>
      </c>
      <c r="I21">
        <v>18.420940000000002</v>
      </c>
      <c r="J21">
        <v>80.250140000000002</v>
      </c>
    </row>
    <row r="22" spans="1:10" x14ac:dyDescent="0.25">
      <c r="A22" s="132" t="s">
        <v>1052</v>
      </c>
      <c r="B22" s="131">
        <v>3</v>
      </c>
      <c r="C22" s="131" t="s">
        <v>121</v>
      </c>
      <c r="D22">
        <v>2.087E-2</v>
      </c>
      <c r="E22">
        <v>658.14380000000006</v>
      </c>
      <c r="F22">
        <v>290.48128000000003</v>
      </c>
      <c r="G22">
        <v>92.126450000000006</v>
      </c>
      <c r="H22">
        <v>31.507210000000001</v>
      </c>
      <c r="I22">
        <v>11.987500000000001</v>
      </c>
      <c r="J22">
        <v>54.1021</v>
      </c>
    </row>
    <row r="23" spans="1:10" x14ac:dyDescent="0.25">
      <c r="A23" s="132" t="s">
        <v>1053</v>
      </c>
      <c r="B23" s="131">
        <v>4</v>
      </c>
      <c r="C23" s="131" t="s">
        <v>121</v>
      </c>
      <c r="D23">
        <v>3.0360000000000002E-2</v>
      </c>
      <c r="E23">
        <v>967.71020999999996</v>
      </c>
      <c r="F23">
        <v>331.67187999999999</v>
      </c>
      <c r="G23">
        <v>145.59290999999999</v>
      </c>
      <c r="H23">
        <v>39.687480000000001</v>
      </c>
      <c r="I23">
        <v>18.95513</v>
      </c>
      <c r="J23">
        <v>80.515829999999994</v>
      </c>
    </row>
    <row r="24" spans="1:10" x14ac:dyDescent="0.25">
      <c r="A24" s="132" t="s">
        <v>1054</v>
      </c>
      <c r="B24" s="131">
        <v>5</v>
      </c>
      <c r="C24" s="131" t="s">
        <v>121</v>
      </c>
      <c r="D24">
        <v>6.2269999999999999E-2</v>
      </c>
      <c r="E24">
        <v>1687.4506899999999</v>
      </c>
      <c r="F24">
        <v>403.43468000000001</v>
      </c>
      <c r="G24">
        <v>232.30777</v>
      </c>
      <c r="H24">
        <v>60.407780000000002</v>
      </c>
      <c r="I24">
        <v>29.941600000000001</v>
      </c>
      <c r="J24">
        <v>129.08881</v>
      </c>
    </row>
    <row r="25" spans="1:10" x14ac:dyDescent="0.25">
      <c r="A25" s="132" t="s">
        <v>1055</v>
      </c>
      <c r="B25" s="131">
        <v>6</v>
      </c>
      <c r="C25" s="131" t="s">
        <v>121</v>
      </c>
      <c r="D25">
        <v>7.5160000000000005E-2</v>
      </c>
      <c r="E25">
        <v>2132.1990599999999</v>
      </c>
      <c r="F25">
        <v>454.67464000000001</v>
      </c>
      <c r="G25">
        <v>305.38949000000002</v>
      </c>
      <c r="H25">
        <v>70.258409999999998</v>
      </c>
      <c r="I25">
        <v>39.42089</v>
      </c>
      <c r="J25">
        <v>169.64022</v>
      </c>
    </row>
    <row r="26" spans="1:10" s="134" customFormat="1" x14ac:dyDescent="0.25">
      <c r="A26" s="133" t="s">
        <v>1056</v>
      </c>
      <c r="B26" s="134">
        <v>7</v>
      </c>
      <c r="C26" s="134" t="s">
        <v>121</v>
      </c>
      <c r="D26" s="68">
        <v>8.5150000000000003E-2</v>
      </c>
      <c r="E26" s="68">
        <v>2588.7955000000002</v>
      </c>
      <c r="F26" s="68">
        <v>452.88474000000002</v>
      </c>
      <c r="G26" s="68">
        <v>327.61545000000001</v>
      </c>
      <c r="H26" s="68">
        <v>87.823499999999996</v>
      </c>
      <c r="I26" s="68">
        <v>41.644620000000003</v>
      </c>
      <c r="J26" s="68">
        <v>206.88365999999999</v>
      </c>
    </row>
    <row r="27" spans="1:10" x14ac:dyDescent="0.25">
      <c r="A27" s="132" t="s">
        <v>1057</v>
      </c>
      <c r="B27" s="131">
        <v>1</v>
      </c>
      <c r="C27" s="131" t="s">
        <v>152</v>
      </c>
      <c r="D27" s="77">
        <v>8.6252199999999997E-6</v>
      </c>
      <c r="E27">
        <v>0.35661999999999999</v>
      </c>
      <c r="F27">
        <v>3.9500000000000004E-3</v>
      </c>
      <c r="G27">
        <v>8.2799999999999992E-3</v>
      </c>
      <c r="H27">
        <v>2.562E-2</v>
      </c>
      <c r="I27">
        <v>1.16E-3</v>
      </c>
      <c r="J27">
        <v>3.4329999999999999E-2</v>
      </c>
    </row>
    <row r="28" spans="1:10" x14ac:dyDescent="0.25">
      <c r="A28" s="132" t="s">
        <v>1058</v>
      </c>
      <c r="B28" s="131">
        <v>2</v>
      </c>
      <c r="C28" s="131" t="s">
        <v>152</v>
      </c>
      <c r="D28">
        <v>4.6800000000000001E-3</v>
      </c>
      <c r="E28">
        <v>135.37384</v>
      </c>
      <c r="F28">
        <v>7.3112399999999997</v>
      </c>
      <c r="G28">
        <v>16.37256</v>
      </c>
      <c r="H28">
        <v>21.211849999999998</v>
      </c>
      <c r="I28">
        <v>2.1564299999999998</v>
      </c>
      <c r="J28">
        <v>12.58494</v>
      </c>
    </row>
    <row r="29" spans="1:10" x14ac:dyDescent="0.25">
      <c r="A29" s="132" t="s">
        <v>1059</v>
      </c>
      <c r="B29" s="131">
        <v>3</v>
      </c>
      <c r="C29" s="131" t="s">
        <v>152</v>
      </c>
      <c r="D29">
        <v>3.1140000000000001E-2</v>
      </c>
      <c r="E29">
        <v>1030.35376</v>
      </c>
      <c r="F29">
        <v>178.47954999999999</v>
      </c>
      <c r="G29">
        <v>141.02816000000001</v>
      </c>
      <c r="H29">
        <v>35.176870000000001</v>
      </c>
      <c r="I29">
        <v>18.985669999999999</v>
      </c>
      <c r="J29">
        <v>85.058570000000003</v>
      </c>
    </row>
    <row r="30" spans="1:10" x14ac:dyDescent="0.25">
      <c r="A30" s="132" t="s">
        <v>1060</v>
      </c>
      <c r="B30" s="131">
        <v>3</v>
      </c>
      <c r="C30" s="131" t="s">
        <v>152</v>
      </c>
      <c r="D30">
        <v>2.0879999999999999E-2</v>
      </c>
      <c r="E30">
        <v>665.73024999999996</v>
      </c>
      <c r="F30">
        <v>287.65046999999998</v>
      </c>
      <c r="G30">
        <v>92.151079999999993</v>
      </c>
      <c r="H30">
        <v>31.477409999999999</v>
      </c>
      <c r="I30">
        <v>12.044079999999999</v>
      </c>
      <c r="J30">
        <v>54.586489999999998</v>
      </c>
    </row>
    <row r="31" spans="1:10" x14ac:dyDescent="0.25">
      <c r="A31" s="132" t="s">
        <v>1063</v>
      </c>
      <c r="B31" s="131">
        <v>4</v>
      </c>
      <c r="C31" s="131" t="s">
        <v>152</v>
      </c>
      <c r="D31">
        <v>3.04E-2</v>
      </c>
      <c r="E31">
        <v>988.90872999999999</v>
      </c>
      <c r="F31">
        <v>323.78214000000003</v>
      </c>
      <c r="G31">
        <v>145.66171</v>
      </c>
      <c r="H31">
        <v>39.604529999999997</v>
      </c>
      <c r="I31">
        <v>19.11308</v>
      </c>
      <c r="J31">
        <v>81.863919999999993</v>
      </c>
    </row>
    <row r="32" spans="1:10" x14ac:dyDescent="0.25">
      <c r="A32" s="132" t="s">
        <v>1061</v>
      </c>
      <c r="B32" s="131">
        <v>5</v>
      </c>
      <c r="C32" s="131" t="s">
        <v>152</v>
      </c>
      <c r="D32">
        <v>6.2309999999999997E-2</v>
      </c>
      <c r="E32">
        <v>1712.1215</v>
      </c>
      <c r="F32">
        <v>394.25157999999999</v>
      </c>
      <c r="G32">
        <v>232.38783000000001</v>
      </c>
      <c r="H32">
        <v>60.311219999999999</v>
      </c>
      <c r="I32">
        <v>30.125430000000001</v>
      </c>
      <c r="J32">
        <v>130.65799000000001</v>
      </c>
    </row>
    <row r="33" spans="1:10" x14ac:dyDescent="0.25">
      <c r="A33" s="132" t="s">
        <v>1062</v>
      </c>
      <c r="B33" s="131">
        <v>6</v>
      </c>
      <c r="C33" s="131" t="s">
        <v>152</v>
      </c>
      <c r="D33">
        <v>7.5209999999999999E-2</v>
      </c>
      <c r="E33">
        <v>2160.2413099999999</v>
      </c>
      <c r="F33">
        <v>444.23279000000002</v>
      </c>
      <c r="G33">
        <v>305.48050000000001</v>
      </c>
      <c r="H33">
        <v>70.148600000000002</v>
      </c>
      <c r="I33">
        <v>39.629869999999997</v>
      </c>
      <c r="J33">
        <v>171.42484999999999</v>
      </c>
    </row>
    <row r="34" spans="1:10" s="134" customFormat="1" x14ac:dyDescent="0.25">
      <c r="A34" s="133" t="s">
        <v>1064</v>
      </c>
      <c r="B34" s="134">
        <v>7</v>
      </c>
      <c r="C34" s="134" t="s">
        <v>152</v>
      </c>
      <c r="D34" s="68">
        <v>8.5199999999999998E-2</v>
      </c>
      <c r="E34" s="68">
        <v>2615.23695</v>
      </c>
      <c r="F34" s="68">
        <v>443.03841999999997</v>
      </c>
      <c r="G34" s="68">
        <v>327.70125999999999</v>
      </c>
      <c r="H34" s="68">
        <v>87.719949999999997</v>
      </c>
      <c r="I34" s="68">
        <v>41.841670000000001</v>
      </c>
      <c r="J34" s="68">
        <v>208.56656000000001</v>
      </c>
    </row>
    <row r="35" spans="1:10" x14ac:dyDescent="0.25">
      <c r="A35" s="132" t="s">
        <v>1065</v>
      </c>
      <c r="B35" s="131">
        <v>1</v>
      </c>
      <c r="C35" s="131" t="s">
        <v>155</v>
      </c>
      <c r="D35" s="77">
        <v>8.6252199999999997E-6</v>
      </c>
      <c r="E35">
        <v>0.35661999999999999</v>
      </c>
      <c r="F35">
        <v>3.9500000000000004E-3</v>
      </c>
      <c r="G35">
        <v>8.2799999999999992E-3</v>
      </c>
      <c r="H35">
        <v>2.562E-2</v>
      </c>
      <c r="I35">
        <v>1.16E-3</v>
      </c>
      <c r="J35">
        <v>3.4329999999999999E-2</v>
      </c>
    </row>
    <row r="36" spans="1:10" x14ac:dyDescent="0.25">
      <c r="A36" s="132" t="s">
        <v>1066</v>
      </c>
      <c r="B36" s="131">
        <v>2</v>
      </c>
      <c r="C36" s="131" t="s">
        <v>155</v>
      </c>
      <c r="D36">
        <v>4.6899999999999997E-3</v>
      </c>
      <c r="E36">
        <v>133.89715000000001</v>
      </c>
      <c r="F36">
        <v>7.0195400000000001</v>
      </c>
      <c r="G36">
        <v>20.129149999999999</v>
      </c>
      <c r="H36">
        <v>21.36008</v>
      </c>
      <c r="I36">
        <v>2.13673</v>
      </c>
      <c r="J36">
        <v>12.558809999999999</v>
      </c>
    </row>
    <row r="37" spans="1:10" x14ac:dyDescent="0.25">
      <c r="A37" s="132" t="s">
        <v>1067</v>
      </c>
      <c r="B37" s="131">
        <v>3</v>
      </c>
      <c r="C37" s="131" t="s">
        <v>155</v>
      </c>
      <c r="D37">
        <v>3.1350000000000003E-2</v>
      </c>
      <c r="E37">
        <v>1006.23583</v>
      </c>
      <c r="F37">
        <v>173.61662999999999</v>
      </c>
      <c r="G37">
        <v>203.91856999999999</v>
      </c>
      <c r="H37">
        <v>37.659700000000001</v>
      </c>
      <c r="I37">
        <v>18.658460000000002</v>
      </c>
      <c r="J37">
        <v>84.788730000000001</v>
      </c>
    </row>
    <row r="38" spans="1:10" x14ac:dyDescent="0.25">
      <c r="A38" s="132" t="s">
        <v>1068</v>
      </c>
      <c r="B38" s="131">
        <v>3</v>
      </c>
      <c r="C38" s="131" t="s">
        <v>155</v>
      </c>
      <c r="D38">
        <v>2.0899999999999998E-2</v>
      </c>
      <c r="E38">
        <v>663.12328000000002</v>
      </c>
      <c r="F38">
        <v>287.13166000000001</v>
      </c>
      <c r="G38">
        <v>98.842759999999998</v>
      </c>
      <c r="H38">
        <v>31.741510000000002</v>
      </c>
      <c r="I38">
        <v>12.00909</v>
      </c>
      <c r="J38">
        <v>54.546469999999999</v>
      </c>
    </row>
    <row r="39" spans="1:10" x14ac:dyDescent="0.25">
      <c r="A39" s="132" t="s">
        <v>1069</v>
      </c>
      <c r="B39" s="131">
        <v>4</v>
      </c>
      <c r="C39" s="131" t="s">
        <v>155</v>
      </c>
      <c r="D39">
        <v>3.0460000000000001E-2</v>
      </c>
      <c r="E39">
        <v>981.94368999999995</v>
      </c>
      <c r="F39">
        <v>322.38616999999999</v>
      </c>
      <c r="G39">
        <v>163.69337999999999</v>
      </c>
      <c r="H39">
        <v>40.316290000000002</v>
      </c>
      <c r="I39">
        <v>19.01905</v>
      </c>
      <c r="J39">
        <v>81.772660000000002</v>
      </c>
    </row>
    <row r="40" spans="1:10" x14ac:dyDescent="0.25">
      <c r="A40" s="132" t="s">
        <v>1070</v>
      </c>
      <c r="B40" s="131">
        <v>5</v>
      </c>
      <c r="C40" s="131" t="s">
        <v>155</v>
      </c>
      <c r="D40">
        <v>6.2379999999999998E-2</v>
      </c>
      <c r="E40">
        <v>1704.00649</v>
      </c>
      <c r="F40">
        <v>392.62562000000003</v>
      </c>
      <c r="G40">
        <v>253.38887</v>
      </c>
      <c r="H40">
        <v>61.140189999999997</v>
      </c>
      <c r="I40">
        <v>30.015910000000002</v>
      </c>
      <c r="J40">
        <v>130.55086</v>
      </c>
    </row>
    <row r="41" spans="1:10" x14ac:dyDescent="0.25">
      <c r="A41" s="132" t="s">
        <v>1071</v>
      </c>
      <c r="B41" s="131">
        <v>6</v>
      </c>
      <c r="C41" s="131" t="s">
        <v>155</v>
      </c>
      <c r="D41">
        <v>7.5289999999999996E-2</v>
      </c>
      <c r="E41">
        <v>2150.9835699999999</v>
      </c>
      <c r="F41">
        <v>442.37973</v>
      </c>
      <c r="G41">
        <v>329.40998000000002</v>
      </c>
      <c r="H41">
        <v>71.093140000000005</v>
      </c>
      <c r="I41">
        <v>39.505020000000002</v>
      </c>
      <c r="J41">
        <v>171.29969</v>
      </c>
    </row>
    <row r="42" spans="1:10" s="134" customFormat="1" x14ac:dyDescent="0.25">
      <c r="A42" s="133" t="s">
        <v>1072</v>
      </c>
      <c r="B42" s="134">
        <v>7</v>
      </c>
      <c r="C42" s="134" t="s">
        <v>155</v>
      </c>
      <c r="D42" s="68">
        <v>8.5269999999999999E-2</v>
      </c>
      <c r="E42" s="68">
        <v>2606.50279</v>
      </c>
      <c r="F42" s="68">
        <v>441.29043000000001</v>
      </c>
      <c r="G42" s="68">
        <v>350.27323000000001</v>
      </c>
      <c r="H42" s="68">
        <v>88.610910000000004</v>
      </c>
      <c r="I42" s="68">
        <v>41.7239</v>
      </c>
      <c r="J42" s="68">
        <v>208.44804999999999</v>
      </c>
    </row>
    <row r="43" spans="1:10" x14ac:dyDescent="0.25">
      <c r="A43" s="132" t="s">
        <v>1073</v>
      </c>
      <c r="B43" s="131">
        <v>1</v>
      </c>
      <c r="C43" s="131" t="s">
        <v>157</v>
      </c>
      <c r="D43" s="77">
        <v>8.6252199999999997E-6</v>
      </c>
      <c r="E43">
        <v>0.35661999999999999</v>
      </c>
      <c r="F43">
        <v>3.9500000000000004E-3</v>
      </c>
      <c r="G43">
        <v>8.2799999999999992E-3</v>
      </c>
      <c r="H43">
        <v>2.562E-2</v>
      </c>
      <c r="I43">
        <v>1.16E-3</v>
      </c>
      <c r="J43">
        <v>3.4329999999999999E-2</v>
      </c>
    </row>
    <row r="44" spans="1:10" x14ac:dyDescent="0.25">
      <c r="A44" s="132" t="s">
        <v>1074</v>
      </c>
      <c r="B44" s="131">
        <v>2</v>
      </c>
      <c r="C44" s="131" t="s">
        <v>157</v>
      </c>
      <c r="D44">
        <v>4.6699999999999997E-3</v>
      </c>
      <c r="E44">
        <v>134.61475999999999</v>
      </c>
      <c r="F44">
        <v>6.9908099999999997</v>
      </c>
      <c r="G44">
        <v>16.35671</v>
      </c>
      <c r="H44">
        <v>21.219860000000001</v>
      </c>
      <c r="I44">
        <v>2.1171799999999998</v>
      </c>
      <c r="J44">
        <v>12.32485</v>
      </c>
    </row>
    <row r="45" spans="1:10" x14ac:dyDescent="0.25">
      <c r="A45" s="132" t="s">
        <v>1075</v>
      </c>
      <c r="B45" s="131">
        <v>3</v>
      </c>
      <c r="C45" s="131" t="s">
        <v>157</v>
      </c>
      <c r="D45">
        <v>3.0939999999999999E-2</v>
      </c>
      <c r="E45">
        <v>1022.04017</v>
      </c>
      <c r="F45">
        <v>172.79725999999999</v>
      </c>
      <c r="G45">
        <v>140.75313</v>
      </c>
      <c r="H45">
        <v>35.334989999999998</v>
      </c>
      <c r="I45">
        <v>18.29007</v>
      </c>
      <c r="J45">
        <v>80.773179999999996</v>
      </c>
    </row>
    <row r="46" spans="1:10" x14ac:dyDescent="0.25">
      <c r="A46" s="132" t="s">
        <v>1076</v>
      </c>
      <c r="B46" s="131">
        <v>3</v>
      </c>
      <c r="C46" s="131" t="s">
        <v>157</v>
      </c>
      <c r="D46">
        <v>2.086E-2</v>
      </c>
      <c r="E46">
        <v>664.58051</v>
      </c>
      <c r="F46">
        <v>287.0806</v>
      </c>
      <c r="G46">
        <v>92.123130000000003</v>
      </c>
      <c r="H46">
        <v>31.492290000000001</v>
      </c>
      <c r="I46">
        <v>11.974299999999999</v>
      </c>
      <c r="J46">
        <v>54.136659999999999</v>
      </c>
    </row>
    <row r="47" spans="1:10" x14ac:dyDescent="0.25">
      <c r="A47" s="132" t="s">
        <v>1077</v>
      </c>
      <c r="B47" s="131">
        <v>4</v>
      </c>
      <c r="C47" s="131" t="s">
        <v>157</v>
      </c>
      <c r="D47">
        <v>3.0339999999999999E-2</v>
      </c>
      <c r="E47">
        <v>986.19159000000002</v>
      </c>
      <c r="F47">
        <v>322.19222000000002</v>
      </c>
      <c r="G47">
        <v>145.58430000000001</v>
      </c>
      <c r="H47">
        <v>39.647550000000003</v>
      </c>
      <c r="I47">
        <v>18.918420000000001</v>
      </c>
      <c r="J47">
        <v>80.640029999999996</v>
      </c>
    </row>
    <row r="48" spans="1:10" x14ac:dyDescent="0.25">
      <c r="A48" s="132" t="s">
        <v>1078</v>
      </c>
      <c r="B48" s="131">
        <v>5</v>
      </c>
      <c r="C48" s="131" t="s">
        <v>157</v>
      </c>
      <c r="D48">
        <v>6.2239999999999997E-2</v>
      </c>
      <c r="E48">
        <v>1708.93424</v>
      </c>
      <c r="F48">
        <v>392.40111000000002</v>
      </c>
      <c r="G48">
        <v>232.29772</v>
      </c>
      <c r="H48">
        <v>60.361220000000003</v>
      </c>
      <c r="I48">
        <v>29.898869999999999</v>
      </c>
      <c r="J48">
        <v>129.23195999999999</v>
      </c>
    </row>
    <row r="49" spans="1:10" x14ac:dyDescent="0.25">
      <c r="A49" s="132" t="s">
        <v>1079</v>
      </c>
      <c r="B49" s="131">
        <v>6</v>
      </c>
      <c r="C49" s="131" t="s">
        <v>157</v>
      </c>
      <c r="D49">
        <v>7.5139999999999998E-2</v>
      </c>
      <c r="E49">
        <v>2156.5256899999999</v>
      </c>
      <c r="F49">
        <v>442.12898999999999</v>
      </c>
      <c r="G49">
        <v>305.37794000000002</v>
      </c>
      <c r="H49">
        <v>70.205160000000006</v>
      </c>
      <c r="I49">
        <v>39.372280000000003</v>
      </c>
      <c r="J49">
        <v>169.79775000000001</v>
      </c>
    </row>
    <row r="50" spans="1:10" s="134" customFormat="1" x14ac:dyDescent="0.25">
      <c r="A50" s="133" t="s">
        <v>1080</v>
      </c>
      <c r="B50" s="134">
        <v>7</v>
      </c>
      <c r="C50" s="134" t="s">
        <v>157</v>
      </c>
      <c r="D50" s="68">
        <v>8.5129999999999997E-2</v>
      </c>
      <c r="E50" s="68">
        <v>2611.7199599999999</v>
      </c>
      <c r="F50" s="68">
        <v>441.05464999999998</v>
      </c>
      <c r="G50" s="68">
        <v>327.60453999999999</v>
      </c>
      <c r="H50" s="68">
        <v>87.773240000000001</v>
      </c>
      <c r="I50" s="68">
        <v>41.598779999999998</v>
      </c>
      <c r="J50" s="68">
        <v>207.03145000000001</v>
      </c>
    </row>
    <row r="51" spans="1:10" x14ac:dyDescent="0.25">
      <c r="A51" s="132" t="s">
        <v>1081</v>
      </c>
      <c r="B51" s="131">
        <v>1</v>
      </c>
      <c r="C51" s="131" t="s">
        <v>1099</v>
      </c>
      <c r="D51" s="77">
        <v>8.6252199999999997E-6</v>
      </c>
      <c r="E51">
        <v>0.35661999999999999</v>
      </c>
      <c r="F51">
        <v>3.9500000000000004E-3</v>
      </c>
      <c r="G51">
        <v>8.2799999999999992E-3</v>
      </c>
      <c r="H51">
        <v>2.562E-2</v>
      </c>
      <c r="I51">
        <v>1.16E-3</v>
      </c>
      <c r="J51">
        <v>3.4329999999999999E-2</v>
      </c>
    </row>
    <row r="52" spans="1:10" x14ac:dyDescent="0.25">
      <c r="A52" s="132" t="s">
        <v>1082</v>
      </c>
      <c r="B52" s="131">
        <v>2</v>
      </c>
      <c r="C52" s="131" t="s">
        <v>1099</v>
      </c>
      <c r="D52">
        <v>4.6800000000000001E-3</v>
      </c>
      <c r="E52">
        <v>132.01575</v>
      </c>
      <c r="F52">
        <v>8.5462199999999999</v>
      </c>
      <c r="G52">
        <v>17.148700000000002</v>
      </c>
      <c r="H52">
        <v>21.28256</v>
      </c>
      <c r="I52">
        <v>2.17014</v>
      </c>
      <c r="J52">
        <v>12.55949</v>
      </c>
    </row>
    <row r="53" spans="1:10" x14ac:dyDescent="0.25">
      <c r="A53" s="132" t="s">
        <v>1083</v>
      </c>
      <c r="B53" s="131">
        <v>3</v>
      </c>
      <c r="C53" s="131" t="s">
        <v>1099</v>
      </c>
      <c r="D53">
        <v>3.116E-2</v>
      </c>
      <c r="E53">
        <v>970.74612999999999</v>
      </c>
      <c r="F53">
        <v>200.38881000000001</v>
      </c>
      <c r="G53">
        <v>154.79796999999999</v>
      </c>
      <c r="H53">
        <v>36.4313</v>
      </c>
      <c r="I53">
        <v>19.228840000000002</v>
      </c>
      <c r="J53">
        <v>84.667469999999994</v>
      </c>
    </row>
    <row r="54" spans="1:10" x14ac:dyDescent="0.25">
      <c r="A54" s="132" t="s">
        <v>1084</v>
      </c>
      <c r="B54" s="131">
        <v>3</v>
      </c>
      <c r="C54" s="131" t="s">
        <v>1099</v>
      </c>
      <c r="D54">
        <v>2.0879999999999999E-2</v>
      </c>
      <c r="E54">
        <v>659.75581</v>
      </c>
      <c r="F54">
        <v>289.84717999999998</v>
      </c>
      <c r="G54">
        <v>93.531660000000002</v>
      </c>
      <c r="H54">
        <v>31.603190000000001</v>
      </c>
      <c r="I54">
        <v>12.06847</v>
      </c>
      <c r="J54">
        <v>54.543579999999999</v>
      </c>
    </row>
    <row r="55" spans="1:10" x14ac:dyDescent="0.25">
      <c r="A55" s="132" t="s">
        <v>1085</v>
      </c>
      <c r="B55" s="131">
        <v>4</v>
      </c>
      <c r="C55" s="131" t="s">
        <v>1099</v>
      </c>
      <c r="D55">
        <v>3.04E-2</v>
      </c>
      <c r="E55">
        <v>972.23473000000001</v>
      </c>
      <c r="F55">
        <v>329.91174000000001</v>
      </c>
      <c r="G55">
        <v>149.51407</v>
      </c>
      <c r="H55">
        <v>39.955480000000001</v>
      </c>
      <c r="I55">
        <v>19.18112</v>
      </c>
      <c r="J55">
        <v>81.74991</v>
      </c>
    </row>
    <row r="56" spans="1:10" x14ac:dyDescent="0.25">
      <c r="A56" s="132" t="s">
        <v>1086</v>
      </c>
      <c r="B56" s="131">
        <v>5</v>
      </c>
      <c r="C56" s="131" t="s">
        <v>1099</v>
      </c>
      <c r="D56">
        <v>6.2309999999999997E-2</v>
      </c>
      <c r="E56">
        <v>1692.7153000000001</v>
      </c>
      <c r="F56">
        <v>401.38562999999999</v>
      </c>
      <c r="G56">
        <v>236.87147999999999</v>
      </c>
      <c r="H56">
        <v>60.71969</v>
      </c>
      <c r="I56">
        <v>30.204619999999998</v>
      </c>
      <c r="J56">
        <v>130.52501000000001</v>
      </c>
    </row>
    <row r="57" spans="1:10" x14ac:dyDescent="0.25">
      <c r="A57" s="132" t="s">
        <v>1087</v>
      </c>
      <c r="B57" s="131">
        <v>6</v>
      </c>
      <c r="C57" s="131" t="s">
        <v>1099</v>
      </c>
      <c r="D57">
        <v>7.5219999999999995E-2</v>
      </c>
      <c r="E57">
        <v>2138.1793400000001</v>
      </c>
      <c r="F57">
        <v>452.34338000000002</v>
      </c>
      <c r="G57">
        <v>310.57787000000002</v>
      </c>
      <c r="H57">
        <v>70.612979999999993</v>
      </c>
      <c r="I57">
        <v>39.719900000000003</v>
      </c>
      <c r="J57">
        <v>171.27260000000001</v>
      </c>
    </row>
    <row r="58" spans="1:10" s="134" customFormat="1" x14ac:dyDescent="0.25">
      <c r="A58" s="133" t="s">
        <v>1088</v>
      </c>
      <c r="B58" s="134">
        <v>7</v>
      </c>
      <c r="C58" s="134" t="s">
        <v>1099</v>
      </c>
      <c r="D58" s="68">
        <v>8.5209999999999994E-2</v>
      </c>
      <c r="E58" s="68">
        <v>2594.4338400000001</v>
      </c>
      <c r="F58" s="68">
        <v>450.68624</v>
      </c>
      <c r="G58" s="68">
        <v>332.50779</v>
      </c>
      <c r="H58" s="68">
        <v>88.157830000000004</v>
      </c>
      <c r="I58" s="68">
        <v>41.926569999999998</v>
      </c>
      <c r="J58" s="68">
        <v>208.42283</v>
      </c>
    </row>
    <row r="59" spans="1:10" x14ac:dyDescent="0.25">
      <c r="A59" s="132" t="s">
        <v>1288</v>
      </c>
      <c r="B59" s="131">
        <v>1</v>
      </c>
      <c r="C59" s="131" t="s">
        <v>158</v>
      </c>
      <c r="D59" s="77">
        <v>8.6252199999999997E-6</v>
      </c>
      <c r="E59">
        <v>0.35661999999999999</v>
      </c>
      <c r="F59">
        <v>3.9500000000000004E-3</v>
      </c>
      <c r="G59">
        <v>8.2799999999999992E-3</v>
      </c>
      <c r="H59">
        <v>2.562E-2</v>
      </c>
      <c r="I59">
        <v>1.16E-3</v>
      </c>
      <c r="J59">
        <v>3.4329999999999999E-2</v>
      </c>
    </row>
    <row r="60" spans="1:10" x14ac:dyDescent="0.25">
      <c r="A60" s="132" t="s">
        <v>1291</v>
      </c>
      <c r="B60" s="131">
        <v>2</v>
      </c>
      <c r="C60" s="131" t="s">
        <v>158</v>
      </c>
      <c r="D60">
        <v>4.6800000000000001E-3</v>
      </c>
      <c r="E60">
        <v>134.17912999999999</v>
      </c>
      <c r="F60">
        <v>7.5072999999999999</v>
      </c>
      <c r="G60">
        <v>17.00244</v>
      </c>
      <c r="H60">
        <v>21.197710000000001</v>
      </c>
      <c r="I60">
        <v>2.3352200000000001</v>
      </c>
      <c r="J60">
        <v>12.457319999999999</v>
      </c>
    </row>
    <row r="61" spans="1:10" x14ac:dyDescent="0.25">
      <c r="A61" s="132" t="s">
        <v>1292</v>
      </c>
      <c r="B61" s="131">
        <v>3</v>
      </c>
      <c r="C61" s="131" t="s">
        <v>158</v>
      </c>
      <c r="D61">
        <v>3.1050000000000001E-2</v>
      </c>
      <c r="E61">
        <v>1007.29582</v>
      </c>
      <c r="F61">
        <v>181.84472</v>
      </c>
      <c r="G61">
        <v>152.06200000000001</v>
      </c>
      <c r="H61">
        <v>34.924709999999997</v>
      </c>
      <c r="I61">
        <v>22.110379999999999</v>
      </c>
      <c r="J61">
        <v>82.738569999999996</v>
      </c>
    </row>
    <row r="62" spans="1:10" x14ac:dyDescent="0.25">
      <c r="A62" s="132" t="s">
        <v>1293</v>
      </c>
      <c r="B62" s="131">
        <v>3</v>
      </c>
      <c r="C62" s="131" t="s">
        <v>158</v>
      </c>
      <c r="D62">
        <v>2.087E-2</v>
      </c>
      <c r="E62">
        <v>663.53269</v>
      </c>
      <c r="F62">
        <v>287.99480999999997</v>
      </c>
      <c r="G62">
        <v>93.266000000000005</v>
      </c>
      <c r="H62">
        <v>31.452210000000001</v>
      </c>
      <c r="I62">
        <v>12.36027</v>
      </c>
      <c r="J62">
        <v>54.357320000000001</v>
      </c>
    </row>
    <row r="63" spans="1:10" x14ac:dyDescent="0.25">
      <c r="A63" s="132" t="s">
        <v>1294</v>
      </c>
      <c r="B63" s="131">
        <v>4</v>
      </c>
      <c r="C63" s="131" t="s">
        <v>158</v>
      </c>
      <c r="D63">
        <v>3.0370000000000001E-2</v>
      </c>
      <c r="E63">
        <v>982.59921999999995</v>
      </c>
      <c r="F63">
        <v>324.73221000000001</v>
      </c>
      <c r="G63">
        <v>148.75934000000001</v>
      </c>
      <c r="H63">
        <v>39.534080000000003</v>
      </c>
      <c r="I63">
        <v>19.990860000000001</v>
      </c>
      <c r="J63">
        <v>81.219099999999997</v>
      </c>
    </row>
    <row r="64" spans="1:10" x14ac:dyDescent="0.25">
      <c r="A64" s="132" t="s">
        <v>1295</v>
      </c>
      <c r="B64" s="131">
        <v>5</v>
      </c>
      <c r="C64" s="131" t="s">
        <v>158</v>
      </c>
      <c r="D64">
        <v>6.2280000000000002E-2</v>
      </c>
      <c r="E64">
        <v>1704.7226800000001</v>
      </c>
      <c r="F64">
        <v>395.35676000000001</v>
      </c>
      <c r="G64">
        <v>235.94801000000001</v>
      </c>
      <c r="H64">
        <v>60.234720000000003</v>
      </c>
      <c r="I64">
        <v>31.142330000000001</v>
      </c>
      <c r="J64">
        <v>129.90496999999999</v>
      </c>
    </row>
    <row r="65" spans="1:10" x14ac:dyDescent="0.25">
      <c r="A65" s="132" t="s">
        <v>1296</v>
      </c>
      <c r="B65" s="131">
        <v>6</v>
      </c>
      <c r="C65" s="131" t="s">
        <v>158</v>
      </c>
      <c r="D65">
        <v>7.5179999999999997E-2</v>
      </c>
      <c r="E65">
        <v>2151.86796</v>
      </c>
      <c r="F65">
        <v>445.49137000000002</v>
      </c>
      <c r="G65">
        <v>309.53404</v>
      </c>
      <c r="H65">
        <v>70.061229999999995</v>
      </c>
      <c r="I65">
        <v>40.787190000000002</v>
      </c>
      <c r="J65">
        <v>170.56997999999999</v>
      </c>
    </row>
    <row r="66" spans="1:10" s="134" customFormat="1" x14ac:dyDescent="0.25">
      <c r="A66" s="133" t="s">
        <v>1297</v>
      </c>
      <c r="B66" s="134">
        <v>7</v>
      </c>
      <c r="C66" s="134" t="s">
        <v>158</v>
      </c>
      <c r="D66" s="68">
        <v>8.5169999999999996E-2</v>
      </c>
      <c r="E66" s="68">
        <v>2607.3469100000002</v>
      </c>
      <c r="F66" s="68">
        <v>444.22548999999998</v>
      </c>
      <c r="G66" s="68">
        <v>331.52440000000001</v>
      </c>
      <c r="H66" s="68">
        <v>87.637510000000006</v>
      </c>
      <c r="I66" s="68">
        <v>42.933129999999998</v>
      </c>
      <c r="J66" s="68">
        <v>207.76064</v>
      </c>
    </row>
    <row r="67" spans="1:10" x14ac:dyDescent="0.25">
      <c r="A67" s="132" t="s">
        <v>1289</v>
      </c>
      <c r="B67" s="131">
        <v>1</v>
      </c>
      <c r="C67" s="131" t="s">
        <v>1286</v>
      </c>
      <c r="D67" s="77">
        <v>8.6252199999999997E-6</v>
      </c>
      <c r="E67">
        <v>0.35661999999999999</v>
      </c>
      <c r="F67">
        <v>3.9500000000000004E-3</v>
      </c>
      <c r="G67">
        <v>8.2799999999999992E-3</v>
      </c>
      <c r="H67">
        <v>2.562E-2</v>
      </c>
      <c r="I67">
        <v>1.16E-3</v>
      </c>
      <c r="J67">
        <v>3.4329999999999999E-2</v>
      </c>
    </row>
    <row r="68" spans="1:10" x14ac:dyDescent="0.25">
      <c r="A68" s="132" t="s">
        <v>1298</v>
      </c>
      <c r="B68" s="131">
        <v>2</v>
      </c>
      <c r="C68" s="131" t="s">
        <v>1286</v>
      </c>
      <c r="D68">
        <v>4.6899999999999997E-3</v>
      </c>
      <c r="E68">
        <v>135.29841999999999</v>
      </c>
      <c r="F68">
        <v>7.1007800000000003</v>
      </c>
      <c r="G68">
        <v>17.687390000000001</v>
      </c>
      <c r="H68">
        <v>21.230229999999999</v>
      </c>
      <c r="I68">
        <v>2.1523500000000002</v>
      </c>
      <c r="J68">
        <v>12.662879999999999</v>
      </c>
    </row>
    <row r="69" spans="1:10" x14ac:dyDescent="0.25">
      <c r="A69" s="132" t="s">
        <v>1299</v>
      </c>
      <c r="B69" s="131">
        <v>3</v>
      </c>
      <c r="C69" s="131" t="s">
        <v>1286</v>
      </c>
      <c r="D69">
        <v>3.1309999999999998E-2</v>
      </c>
      <c r="E69">
        <v>1029.61373</v>
      </c>
      <c r="F69">
        <v>174.75235000000001</v>
      </c>
      <c r="G69">
        <v>164.44243</v>
      </c>
      <c r="H69">
        <v>35.50544</v>
      </c>
      <c r="I69">
        <v>18.915559999999999</v>
      </c>
      <c r="J69">
        <v>86.491540000000001</v>
      </c>
    </row>
    <row r="70" spans="1:10" x14ac:dyDescent="0.25">
      <c r="A70" s="132" t="s">
        <v>1300</v>
      </c>
      <c r="B70" s="131">
        <v>3</v>
      </c>
      <c r="C70" s="131" t="s">
        <v>1286</v>
      </c>
      <c r="D70">
        <v>2.0899999999999998E-2</v>
      </c>
      <c r="E70">
        <v>665.61935000000005</v>
      </c>
      <c r="F70">
        <v>287.27636999999999</v>
      </c>
      <c r="G70">
        <v>94.493260000000006</v>
      </c>
      <c r="H70">
        <v>31.510200000000001</v>
      </c>
      <c r="I70">
        <v>12.036910000000001</v>
      </c>
      <c r="J70">
        <v>54.727089999999997</v>
      </c>
    </row>
    <row r="71" spans="1:10" x14ac:dyDescent="0.25">
      <c r="A71" s="132" t="s">
        <v>1301</v>
      </c>
      <c r="B71" s="131">
        <v>4</v>
      </c>
      <c r="C71" s="131" t="s">
        <v>1286</v>
      </c>
      <c r="D71">
        <v>3.0450000000000001E-2</v>
      </c>
      <c r="E71">
        <v>988.65628000000004</v>
      </c>
      <c r="F71">
        <v>322.73889000000003</v>
      </c>
      <c r="G71">
        <v>152.20563999999999</v>
      </c>
      <c r="H71">
        <v>39.696260000000002</v>
      </c>
      <c r="I71">
        <v>19.09329</v>
      </c>
      <c r="J71">
        <v>82.261009999999999</v>
      </c>
    </row>
    <row r="72" spans="1:10" x14ac:dyDescent="0.25">
      <c r="A72" s="132" t="s">
        <v>1302</v>
      </c>
      <c r="B72" s="131">
        <v>5</v>
      </c>
      <c r="C72" s="131" t="s">
        <v>1286</v>
      </c>
      <c r="D72">
        <v>6.2359999999999999E-2</v>
      </c>
      <c r="E72">
        <v>1711.76043</v>
      </c>
      <c r="F72">
        <v>393.03620999999998</v>
      </c>
      <c r="G72">
        <v>239.95795000000001</v>
      </c>
      <c r="H72">
        <v>60.423459999999999</v>
      </c>
      <c r="I72">
        <v>30.097439999999999</v>
      </c>
      <c r="J72">
        <v>131.11709999999999</v>
      </c>
    </row>
    <row r="73" spans="1:10" x14ac:dyDescent="0.25">
      <c r="A73" s="132" t="s">
        <v>1303</v>
      </c>
      <c r="B73" s="131">
        <v>6</v>
      </c>
      <c r="C73" s="131" t="s">
        <v>1286</v>
      </c>
      <c r="D73">
        <v>7.528E-2</v>
      </c>
      <c r="E73">
        <v>2159.8250699999999</v>
      </c>
      <c r="F73">
        <v>442.85104000000001</v>
      </c>
      <c r="G73">
        <v>314.08877000000001</v>
      </c>
      <c r="H73">
        <v>70.275739999999999</v>
      </c>
      <c r="I73">
        <v>39.598379999999999</v>
      </c>
      <c r="J73">
        <v>171.94613000000001</v>
      </c>
    </row>
    <row r="74" spans="1:10" s="134" customFormat="1" x14ac:dyDescent="0.25">
      <c r="A74" s="133" t="s">
        <v>1304</v>
      </c>
      <c r="B74" s="134">
        <v>7</v>
      </c>
      <c r="C74" s="134" t="s">
        <v>1286</v>
      </c>
      <c r="D74" s="68">
        <v>8.5260000000000002E-2</v>
      </c>
      <c r="E74" s="68">
        <v>2614.8436299999998</v>
      </c>
      <c r="F74" s="68">
        <v>441.7355</v>
      </c>
      <c r="G74" s="68">
        <v>335.81866000000002</v>
      </c>
      <c r="H74" s="68">
        <v>87.839770000000001</v>
      </c>
      <c r="I74" s="68">
        <v>41.81203</v>
      </c>
      <c r="J74" s="68">
        <v>209.05799999999999</v>
      </c>
    </row>
    <row r="75" spans="1:10" x14ac:dyDescent="0.25">
      <c r="A75" s="132" t="s">
        <v>1290</v>
      </c>
      <c r="B75" s="131">
        <v>1</v>
      </c>
      <c r="C75" s="131" t="s">
        <v>1287</v>
      </c>
      <c r="D75" s="77">
        <v>8.6252199999999997E-6</v>
      </c>
      <c r="E75">
        <v>0.35661999999999999</v>
      </c>
      <c r="F75">
        <v>3.9500000000000004E-3</v>
      </c>
      <c r="G75">
        <v>8.2799999999999992E-3</v>
      </c>
      <c r="H75">
        <v>2.562E-2</v>
      </c>
      <c r="I75">
        <v>1.16E-3</v>
      </c>
      <c r="J75">
        <v>3.4329999999999999E-2</v>
      </c>
    </row>
    <row r="76" spans="1:10" x14ac:dyDescent="0.25">
      <c r="A76" s="132" t="s">
        <v>1305</v>
      </c>
      <c r="B76" s="131">
        <v>2</v>
      </c>
      <c r="C76" s="131" t="s">
        <v>1287</v>
      </c>
      <c r="D76">
        <v>4.7200000000000002E-3</v>
      </c>
      <c r="E76">
        <v>134.41028</v>
      </c>
      <c r="F76">
        <v>7.3673299999999999</v>
      </c>
      <c r="G76">
        <v>16.890640000000001</v>
      </c>
      <c r="H76">
        <v>21.410730000000001</v>
      </c>
      <c r="I76">
        <v>2.1650999999999998</v>
      </c>
      <c r="J76">
        <v>12.57949</v>
      </c>
    </row>
    <row r="77" spans="1:10" x14ac:dyDescent="0.25">
      <c r="A77" s="132" t="s">
        <v>1306</v>
      </c>
      <c r="B77" s="131">
        <v>3</v>
      </c>
      <c r="C77" s="131" t="s">
        <v>1287</v>
      </c>
      <c r="D77">
        <v>3.1759999999999997E-2</v>
      </c>
      <c r="E77">
        <v>1016.3491</v>
      </c>
      <c r="F77">
        <v>179.61019999999999</v>
      </c>
      <c r="G77">
        <v>150.41381999999999</v>
      </c>
      <c r="H77">
        <v>38.783180000000002</v>
      </c>
      <c r="I77">
        <v>19.15691</v>
      </c>
      <c r="J77">
        <v>85.339960000000005</v>
      </c>
    </row>
    <row r="78" spans="1:10" x14ac:dyDescent="0.25">
      <c r="A78" s="132" t="s">
        <v>1307</v>
      </c>
      <c r="B78" s="131">
        <v>3</v>
      </c>
      <c r="C78" s="131" t="s">
        <v>1287</v>
      </c>
      <c r="D78">
        <v>2.094E-2</v>
      </c>
      <c r="E78">
        <v>664.13652000000002</v>
      </c>
      <c r="F78">
        <v>287.75551999999999</v>
      </c>
      <c r="G78">
        <v>93.080179999999999</v>
      </c>
      <c r="H78">
        <v>31.834209999999999</v>
      </c>
      <c r="I78">
        <v>12.060180000000001</v>
      </c>
      <c r="J78">
        <v>54.59151</v>
      </c>
    </row>
    <row r="79" spans="1:10" x14ac:dyDescent="0.25">
      <c r="A79" s="132" t="s">
        <v>1308</v>
      </c>
      <c r="B79" s="131">
        <v>4</v>
      </c>
      <c r="C79" s="131" t="s">
        <v>1287</v>
      </c>
      <c r="D79">
        <v>3.057E-2</v>
      </c>
      <c r="E79">
        <v>984.75604999999996</v>
      </c>
      <c r="F79">
        <v>324.08816999999999</v>
      </c>
      <c r="G79">
        <v>148.27277000000001</v>
      </c>
      <c r="H79">
        <v>40.607550000000003</v>
      </c>
      <c r="I79">
        <v>19.159659999999999</v>
      </c>
      <c r="J79">
        <v>81.913939999999997</v>
      </c>
    </row>
    <row r="80" spans="1:10" s="150" customFormat="1" x14ac:dyDescent="0.25">
      <c r="A80" s="132" t="s">
        <v>1309</v>
      </c>
      <c r="B80" s="131">
        <v>5</v>
      </c>
      <c r="C80" s="150" t="s">
        <v>1287</v>
      </c>
      <c r="D80">
        <v>6.2509999999999996E-2</v>
      </c>
      <c r="E80">
        <v>1707.2090499999999</v>
      </c>
      <c r="F80">
        <v>394.60599000000002</v>
      </c>
      <c r="G80">
        <v>235.38009</v>
      </c>
      <c r="H80">
        <v>61.483710000000002</v>
      </c>
      <c r="I80">
        <v>30.174610000000001</v>
      </c>
      <c r="J80">
        <v>130.71156999999999</v>
      </c>
    </row>
    <row r="81" spans="1:10" x14ac:dyDescent="0.25">
      <c r="A81" s="132" t="s">
        <v>1310</v>
      </c>
      <c r="B81" s="131">
        <v>6</v>
      </c>
      <c r="C81" s="131" t="s">
        <v>1287</v>
      </c>
      <c r="D81">
        <v>7.5439999999999993E-2</v>
      </c>
      <c r="E81">
        <v>2154.60617</v>
      </c>
      <c r="F81">
        <v>444.63337999999999</v>
      </c>
      <c r="G81">
        <v>308.88238000000001</v>
      </c>
      <c r="H81">
        <v>71.479770000000002</v>
      </c>
      <c r="I81">
        <v>39.685839999999999</v>
      </c>
      <c r="J81">
        <v>171.47923</v>
      </c>
    </row>
    <row r="82" spans="1:10" s="134" customFormat="1" x14ac:dyDescent="0.25">
      <c r="A82" s="133" t="s">
        <v>1311</v>
      </c>
      <c r="B82" s="134">
        <v>7</v>
      </c>
      <c r="C82" s="134" t="s">
        <v>1287</v>
      </c>
      <c r="D82" s="68">
        <v>8.541E-2</v>
      </c>
      <c r="E82" s="68">
        <v>2609.9160299999999</v>
      </c>
      <c r="F82" s="68">
        <v>443.41582</v>
      </c>
      <c r="G82" s="68">
        <v>330.90904999999998</v>
      </c>
      <c r="H82" s="68">
        <v>88.974909999999994</v>
      </c>
      <c r="I82" s="68">
        <v>41.894460000000002</v>
      </c>
      <c r="J82" s="68">
        <v>208.61689000000001</v>
      </c>
    </row>
    <row r="90" spans="1:10" s="150" customFormat="1" x14ac:dyDescent="0.25"/>
    <row r="98" s="150" customFormat="1" x14ac:dyDescent="0.25"/>
    <row r="106" s="150" customFormat="1" x14ac:dyDescent="0.25"/>
    <row r="113" spans="1:2" ht="15.75" thickBot="1" x14ac:dyDescent="0.3"/>
    <row r="114" spans="1:2" ht="18.75" x14ac:dyDescent="0.25">
      <c r="A114" s="219" t="s">
        <v>1323</v>
      </c>
      <c r="B114" s="220"/>
    </row>
    <row r="115" spans="1:2" x14ac:dyDescent="0.25">
      <c r="A115" s="92" t="s">
        <v>63</v>
      </c>
      <c r="B115" s="93">
        <v>0.28999999999999998</v>
      </c>
    </row>
    <row r="116" spans="1:2" x14ac:dyDescent="0.25">
      <c r="A116" s="92" t="s">
        <v>64</v>
      </c>
      <c r="B116" s="93">
        <v>0.23</v>
      </c>
    </row>
    <row r="117" spans="1:2" x14ac:dyDescent="0.25">
      <c r="A117" s="92" t="s">
        <v>65</v>
      </c>
      <c r="B117" s="93">
        <v>0.33</v>
      </c>
    </row>
    <row r="118" spans="1:2" x14ac:dyDescent="0.25">
      <c r="A118" s="92" t="s">
        <v>66</v>
      </c>
      <c r="B118" s="93">
        <v>7.0000000000000007E-2</v>
      </c>
    </row>
    <row r="119" spans="1:2" x14ac:dyDescent="0.25">
      <c r="A119" s="92" t="s">
        <v>44</v>
      </c>
      <c r="B119" s="93">
        <v>0.03</v>
      </c>
    </row>
    <row r="120" spans="1:2" x14ac:dyDescent="0.25">
      <c r="A120" s="92" t="s">
        <v>43</v>
      </c>
      <c r="B120" s="93">
        <v>0</v>
      </c>
    </row>
    <row r="121" spans="1:2" x14ac:dyDescent="0.25">
      <c r="A121" s="92" t="s">
        <v>60</v>
      </c>
      <c r="B121" s="93">
        <v>0.06</v>
      </c>
    </row>
    <row r="122" spans="1:2" x14ac:dyDescent="0.25">
      <c r="A122" s="84"/>
      <c r="B122" s="93"/>
    </row>
    <row r="123" spans="1:2" ht="15.75" thickBot="1" x14ac:dyDescent="0.3">
      <c r="A123" s="87"/>
      <c r="B123" s="94"/>
    </row>
    <row r="141" spans="1:11" x14ac:dyDescent="0.25">
      <c r="D141" s="131" t="s">
        <v>1100</v>
      </c>
      <c r="E141" s="131" t="s">
        <v>126</v>
      </c>
      <c r="F141" s="131" t="s">
        <v>136</v>
      </c>
      <c r="G141" s="131" t="s">
        <v>130</v>
      </c>
      <c r="H141" s="131" t="s">
        <v>123</v>
      </c>
      <c r="I141" s="131" t="s">
        <v>1101</v>
      </c>
      <c r="K141" s="131" t="s">
        <v>1102</v>
      </c>
    </row>
    <row r="142" spans="1:11" x14ac:dyDescent="0.25">
      <c r="D142" s="131" t="s">
        <v>1025</v>
      </c>
      <c r="E142" s="131" t="s">
        <v>1026</v>
      </c>
      <c r="F142" s="131" t="s">
        <v>1027</v>
      </c>
      <c r="G142" s="131" t="s">
        <v>1028</v>
      </c>
      <c r="H142" s="131" t="s">
        <v>1029</v>
      </c>
      <c r="I142" s="131" t="s">
        <v>1030</v>
      </c>
      <c r="K142" s="131" t="s">
        <v>1032</v>
      </c>
    </row>
    <row r="143" spans="1:11" x14ac:dyDescent="0.25">
      <c r="D143" s="131" t="s">
        <v>92</v>
      </c>
      <c r="E143" s="131" t="s">
        <v>92</v>
      </c>
      <c r="F143" s="131" t="s">
        <v>92</v>
      </c>
      <c r="G143" s="131" t="s">
        <v>92</v>
      </c>
      <c r="H143" s="131" t="s">
        <v>92</v>
      </c>
      <c r="I143" s="131" t="s">
        <v>92</v>
      </c>
      <c r="K143" s="131" t="s">
        <v>1033</v>
      </c>
    </row>
    <row r="144" spans="1:11" x14ac:dyDescent="0.25">
      <c r="A144" s="132" t="s">
        <v>1328</v>
      </c>
      <c r="B144" s="131">
        <v>1</v>
      </c>
      <c r="C144" s="131" t="s">
        <v>1</v>
      </c>
      <c r="D144" s="135">
        <f>D3*$B$121+D11*$B$115+D19*$B$116+D27*$B$117+D35*$B$118+D43*$B$119+D51*$B$120</f>
        <v>8.7855229999999987E-6</v>
      </c>
      <c r="E144" s="135">
        <f t="shared" ref="D144:I151" si="0">E3*$B$121+E11*$B$115+E19*$B$116+E27*$B$117+E35*$B$118+E43*$B$119+E51*$B$120</f>
        <v>0.36651800000000001</v>
      </c>
      <c r="F144" s="135">
        <f t="shared" si="0"/>
        <v>3.9372999999999995E-3</v>
      </c>
      <c r="G144" s="135">
        <f t="shared" si="0"/>
        <v>8.1647999999999981E-3</v>
      </c>
      <c r="H144" s="135">
        <f t="shared" si="0"/>
        <v>2.58648E-2</v>
      </c>
      <c r="I144" s="135">
        <f t="shared" si="0"/>
        <v>1.1458E-3</v>
      </c>
      <c r="K144" s="135">
        <f t="shared" ref="K144:K150" si="1">J3*$B$121+J11*$B$115+J19*$B$116+J27*$B$117+J35*$B$118+J43*$B$119+J51*$B$120</f>
        <v>3.5036900000000003E-2</v>
      </c>
    </row>
    <row r="145" spans="1:15" x14ac:dyDescent="0.25">
      <c r="A145" s="132" t="s">
        <v>1329</v>
      </c>
      <c r="B145" s="131">
        <v>2</v>
      </c>
      <c r="C145" s="131" t="s">
        <v>1</v>
      </c>
      <c r="D145" s="135">
        <f t="shared" si="0"/>
        <v>4.7450999999999995E-3</v>
      </c>
      <c r="E145" s="135">
        <f t="shared" si="0"/>
        <v>135.66601910000003</v>
      </c>
      <c r="F145" s="135">
        <f t="shared" si="0"/>
        <v>7.8462329000000004</v>
      </c>
      <c r="G145" s="135">
        <f t="shared" si="0"/>
        <v>16.896142500000003</v>
      </c>
      <c r="H145" s="135">
        <f t="shared" si="0"/>
        <v>21.4638411</v>
      </c>
      <c r="I145" s="135">
        <f t="shared" si="0"/>
        <v>2.1679851999999999</v>
      </c>
      <c r="K145" s="135">
        <f t="shared" si="1"/>
        <v>12.673045500000001</v>
      </c>
    </row>
    <row r="146" spans="1:15" x14ac:dyDescent="0.25">
      <c r="A146" s="132" t="s">
        <v>1330</v>
      </c>
      <c r="B146" s="131">
        <v>3</v>
      </c>
      <c r="C146" s="131" t="s">
        <v>1</v>
      </c>
      <c r="D146" s="135">
        <f t="shared" si="0"/>
        <v>3.1738700000000002E-2</v>
      </c>
      <c r="E146" s="135">
        <f t="shared" si="0"/>
        <v>1014.5651207999999</v>
      </c>
      <c r="F146" s="135">
        <f t="shared" si="0"/>
        <v>191.3146036</v>
      </c>
      <c r="G146" s="135">
        <f t="shared" si="0"/>
        <v>147.71568819999999</v>
      </c>
      <c r="H146" s="135">
        <f t="shared" si="0"/>
        <v>35.829101800000004</v>
      </c>
      <c r="I146" s="135">
        <f t="shared" si="0"/>
        <v>18.906285400000002</v>
      </c>
      <c r="K146" s="135">
        <f t="shared" si="1"/>
        <v>84.640408800000003</v>
      </c>
    </row>
    <row r="147" spans="1:15" s="134" customFormat="1" x14ac:dyDescent="0.25">
      <c r="A147" s="133" t="s">
        <v>1331</v>
      </c>
      <c r="B147" s="134">
        <v>3</v>
      </c>
      <c r="C147" s="134" t="s">
        <v>1</v>
      </c>
      <c r="D147" s="136">
        <f t="shared" si="0"/>
        <v>2.1276199999999999E-2</v>
      </c>
      <c r="E147" s="136">
        <f t="shared" si="0"/>
        <v>670.33400620000009</v>
      </c>
      <c r="F147" s="136">
        <f t="shared" si="0"/>
        <v>291.94380329999996</v>
      </c>
      <c r="G147" s="136">
        <f t="shared" si="0"/>
        <v>92.058372700000007</v>
      </c>
      <c r="H147" s="136">
        <f t="shared" si="0"/>
        <v>31.7593326</v>
      </c>
      <c r="I147" s="136">
        <f t="shared" si="0"/>
        <v>12.025063099999999</v>
      </c>
      <c r="K147" s="136">
        <f t="shared" si="1"/>
        <v>55.088578900000002</v>
      </c>
    </row>
    <row r="148" spans="1:15" x14ac:dyDescent="0.25">
      <c r="A148" s="132" t="s">
        <v>1332</v>
      </c>
      <c r="B148" s="131">
        <v>4</v>
      </c>
      <c r="C148" s="131" t="s">
        <v>1</v>
      </c>
      <c r="D148" s="135">
        <f t="shared" si="0"/>
        <v>3.10005E-2</v>
      </c>
      <c r="E148" s="135">
        <f t="shared" si="0"/>
        <v>992.80525239999986</v>
      </c>
      <c r="F148" s="135">
        <f t="shared" si="0"/>
        <v>330.32932490000002</v>
      </c>
      <c r="G148" s="135">
        <f t="shared" si="0"/>
        <v>146.52087080000001</v>
      </c>
      <c r="H148" s="135">
        <f t="shared" si="0"/>
        <v>40.025866000000001</v>
      </c>
      <c r="I148" s="135">
        <f t="shared" si="0"/>
        <v>19.075651400000002</v>
      </c>
      <c r="K148" s="135">
        <f t="shared" si="1"/>
        <v>82.490856799999989</v>
      </c>
    </row>
    <row r="149" spans="1:15" x14ac:dyDescent="0.25">
      <c r="A149" s="132" t="s">
        <v>1333</v>
      </c>
      <c r="B149" s="131">
        <v>5</v>
      </c>
      <c r="C149" s="131" t="s">
        <v>1</v>
      </c>
      <c r="D149" s="135">
        <f t="shared" si="0"/>
        <v>6.3300200000000001E-2</v>
      </c>
      <c r="E149" s="135">
        <f t="shared" si="0"/>
        <v>1722.5062749999997</v>
      </c>
      <c r="F149" s="135">
        <f t="shared" si="0"/>
        <v>402.02198289999995</v>
      </c>
      <c r="G149" s="135">
        <f t="shared" si="0"/>
        <v>233.82668459999999</v>
      </c>
      <c r="H149" s="135">
        <f t="shared" si="0"/>
        <v>60.945720899999998</v>
      </c>
      <c r="I149" s="135">
        <f t="shared" si="0"/>
        <v>30.146499900000002</v>
      </c>
      <c r="K149" s="135">
        <f t="shared" si="1"/>
        <v>131.7675437</v>
      </c>
    </row>
    <row r="150" spans="1:15" x14ac:dyDescent="0.25">
      <c r="A150" s="132" t="s">
        <v>1334</v>
      </c>
      <c r="B150" s="131">
        <v>6</v>
      </c>
      <c r="C150" s="131" t="s">
        <v>1</v>
      </c>
      <c r="D150" s="135">
        <f t="shared" si="0"/>
        <v>7.6453500000000008E-2</v>
      </c>
      <c r="E150" s="135">
        <f t="shared" si="0"/>
        <v>2175.0687815000001</v>
      </c>
      <c r="F150" s="135">
        <f t="shared" si="0"/>
        <v>452.93955719999997</v>
      </c>
      <c r="G150" s="135">
        <f t="shared" si="0"/>
        <v>306.822563</v>
      </c>
      <c r="H150" s="135">
        <f t="shared" si="0"/>
        <v>70.892552000000009</v>
      </c>
      <c r="I150" s="135">
        <f t="shared" si="0"/>
        <v>39.654815699999993</v>
      </c>
      <c r="K150" s="135">
        <f t="shared" si="1"/>
        <v>173.01258139999999</v>
      </c>
    </row>
    <row r="151" spans="1:15" x14ac:dyDescent="0.25">
      <c r="A151" s="133" t="s">
        <v>1335</v>
      </c>
      <c r="B151" s="134">
        <v>7</v>
      </c>
      <c r="C151" s="131" t="s">
        <v>1</v>
      </c>
      <c r="D151" s="136">
        <f t="shared" si="0"/>
        <v>8.6525900000000003E-2</v>
      </c>
      <c r="E151" s="136">
        <f t="shared" si="0"/>
        <v>2635.1280985000003</v>
      </c>
      <c r="F151" s="136">
        <f t="shared" si="0"/>
        <v>451.4793507</v>
      </c>
      <c r="G151" s="136">
        <f t="shared" si="0"/>
        <v>329.25944420000002</v>
      </c>
      <c r="H151" s="136">
        <f t="shared" si="0"/>
        <v>88.64217099999999</v>
      </c>
      <c r="I151" s="136">
        <f t="shared" si="0"/>
        <v>41.902248400000012</v>
      </c>
      <c r="J151" s="134"/>
      <c r="K151" s="136">
        <f>J10*$B$121+J18*$B$115+J26*$B$116+J34*$B$117+J42*$B$118+J50*$B$119+J58*$B$120</f>
        <v>210.54689220000003</v>
      </c>
      <c r="L151" s="134"/>
      <c r="M151" s="134"/>
      <c r="N151" s="134"/>
      <c r="O151" s="134"/>
    </row>
    <row r="177" spans="16:24" x14ac:dyDescent="0.25">
      <c r="P177" s="134"/>
      <c r="Q177" s="134"/>
      <c r="R177" s="134"/>
      <c r="S177" s="134"/>
      <c r="T177" s="134"/>
      <c r="U177" s="134"/>
      <c r="V177" s="134"/>
      <c r="W177" s="134"/>
      <c r="X177" s="134"/>
    </row>
  </sheetData>
  <mergeCells count="1">
    <mergeCell ref="A114:B114"/>
  </mergeCells>
  <conditionalFormatting sqref="B121">
    <cfRule type="dataBar" priority="7">
      <dataBar>
        <cfvo type="min"/>
        <cfvo type="max"/>
        <color rgb="FFD6007B"/>
      </dataBar>
      <extLst>
        <ext xmlns:x14="http://schemas.microsoft.com/office/spreadsheetml/2009/9/main" uri="{B025F937-C7B1-47D3-B67F-A62EFF666E3E}">
          <x14:id>{DD151666-76C9-4C79-BD40-D1DC26CFA1C5}</x14:id>
        </ext>
      </extLst>
    </cfRule>
  </conditionalFormatting>
  <conditionalFormatting sqref="B121">
    <cfRule type="dataBar" priority="6">
      <dataBar>
        <cfvo type="min"/>
        <cfvo type="max"/>
        <color rgb="FFD6007B"/>
      </dataBar>
      <extLst>
        <ext xmlns:x14="http://schemas.microsoft.com/office/spreadsheetml/2009/9/main" uri="{B025F937-C7B1-47D3-B67F-A62EFF666E3E}">
          <x14:id>{AD7D19EA-5DD3-4D54-9D77-B83C0E5CC29B}</x14:id>
        </ext>
      </extLst>
    </cfRule>
  </conditionalFormatting>
  <conditionalFormatting sqref="B121">
    <cfRule type="dataBar" priority="5">
      <dataBar>
        <cfvo type="min"/>
        <cfvo type="max"/>
        <color rgb="FFD6007B"/>
      </dataBar>
      <extLst>
        <ext xmlns:x14="http://schemas.microsoft.com/office/spreadsheetml/2009/9/main" uri="{B025F937-C7B1-47D3-B67F-A62EFF666E3E}">
          <x14:id>{C1117B50-4161-4253-9491-A08E4458FC27}</x14:id>
        </ext>
      </extLst>
    </cfRule>
  </conditionalFormatting>
  <conditionalFormatting sqref="B115:B123">
    <cfRule type="dataBar" priority="4">
      <dataBar>
        <cfvo type="min"/>
        <cfvo type="max"/>
        <color rgb="FFD6007B"/>
      </dataBar>
      <extLst>
        <ext xmlns:x14="http://schemas.microsoft.com/office/spreadsheetml/2009/9/main" uri="{B025F937-C7B1-47D3-B67F-A62EFF666E3E}">
          <x14:id>{26721108-58FC-4F2F-A9A5-8CB4358A8E51}</x14:id>
        </ext>
      </extLst>
    </cfRule>
  </conditionalFormatting>
  <conditionalFormatting sqref="B115:B122">
    <cfRule type="dataBar" priority="8">
      <dataBar>
        <cfvo type="min"/>
        <cfvo type="max"/>
        <color rgb="FFD6007B"/>
      </dataBar>
      <extLst>
        <ext xmlns:x14="http://schemas.microsoft.com/office/spreadsheetml/2009/9/main" uri="{B025F937-C7B1-47D3-B67F-A62EFF666E3E}">
          <x14:id>{B2A1BDC9-62B9-4669-9C8A-FEE67BB1393F}</x14:id>
        </ext>
      </extLst>
    </cfRule>
  </conditionalFormatting>
  <conditionalFormatting sqref="B123">
    <cfRule type="dataBar" priority="3">
      <dataBar>
        <cfvo type="min"/>
        <cfvo type="max"/>
        <color rgb="FFD6007B"/>
      </dataBar>
      <extLst>
        <ext xmlns:x14="http://schemas.microsoft.com/office/spreadsheetml/2009/9/main" uri="{B025F937-C7B1-47D3-B67F-A62EFF666E3E}">
          <x14:id>{EB4FB8A8-D5DE-4BD8-A950-C90514992C44}</x14:id>
        </ext>
      </extLst>
    </cfRule>
  </conditionalFormatting>
  <conditionalFormatting sqref="B123">
    <cfRule type="dataBar" priority="2">
      <dataBar>
        <cfvo type="min"/>
        <cfvo type="max"/>
        <color rgb="FFD6007B"/>
      </dataBar>
      <extLst>
        <ext xmlns:x14="http://schemas.microsoft.com/office/spreadsheetml/2009/9/main" uri="{B025F937-C7B1-47D3-B67F-A62EFF666E3E}">
          <x14:id>{F2D316FA-C68E-4414-B96F-3D79D989A1F3}</x14:id>
        </ext>
      </extLst>
    </cfRule>
  </conditionalFormatting>
  <conditionalFormatting sqref="B123">
    <cfRule type="dataBar" priority="1">
      <dataBar>
        <cfvo type="min"/>
        <cfvo type="max"/>
        <color rgb="FFD6007B"/>
      </dataBar>
      <extLst>
        <ext xmlns:x14="http://schemas.microsoft.com/office/spreadsheetml/2009/9/main" uri="{B025F937-C7B1-47D3-B67F-A62EFF666E3E}">
          <x14:id>{D568B5B7-07D0-48C1-A60A-49DC65336D6D}</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D151666-76C9-4C79-BD40-D1DC26CFA1C5}">
            <x14:dataBar minLength="0" maxLength="100" border="1" negativeBarBorderColorSameAsPositive="0">
              <x14:cfvo type="autoMin"/>
              <x14:cfvo type="autoMax"/>
              <x14:borderColor rgb="FFD6007B"/>
              <x14:negativeFillColor rgb="FFFF0000"/>
              <x14:negativeBorderColor rgb="FFFF0000"/>
              <x14:axisColor rgb="FF000000"/>
            </x14:dataBar>
          </x14:cfRule>
          <xm:sqref>B121</xm:sqref>
        </x14:conditionalFormatting>
        <x14:conditionalFormatting xmlns:xm="http://schemas.microsoft.com/office/excel/2006/main">
          <x14:cfRule type="dataBar" id="{AD7D19EA-5DD3-4D54-9D77-B83C0E5CC29B}">
            <x14:dataBar minLength="0" maxLength="100" border="1" negativeBarBorderColorSameAsPositive="0">
              <x14:cfvo type="autoMin"/>
              <x14:cfvo type="autoMax"/>
              <x14:borderColor rgb="FFD6007B"/>
              <x14:negativeFillColor rgb="FFFF0000"/>
              <x14:negativeBorderColor rgb="FFFF0000"/>
              <x14:axisColor rgb="FF000000"/>
            </x14:dataBar>
          </x14:cfRule>
          <xm:sqref>B121</xm:sqref>
        </x14:conditionalFormatting>
        <x14:conditionalFormatting xmlns:xm="http://schemas.microsoft.com/office/excel/2006/main">
          <x14:cfRule type="dataBar" id="{C1117B50-4161-4253-9491-A08E4458FC27}">
            <x14:dataBar minLength="0" maxLength="100" border="1" negativeBarBorderColorSameAsPositive="0">
              <x14:cfvo type="autoMin"/>
              <x14:cfvo type="autoMax"/>
              <x14:borderColor rgb="FFD6007B"/>
              <x14:negativeFillColor rgb="FFFF0000"/>
              <x14:negativeBorderColor rgb="FFFF0000"/>
              <x14:axisColor rgb="FF000000"/>
            </x14:dataBar>
          </x14:cfRule>
          <xm:sqref>B121</xm:sqref>
        </x14:conditionalFormatting>
        <x14:conditionalFormatting xmlns:xm="http://schemas.microsoft.com/office/excel/2006/main">
          <x14:cfRule type="dataBar" id="{26721108-58FC-4F2F-A9A5-8CB4358A8E51}">
            <x14:dataBar minLength="0" maxLength="100" border="1" negativeBarBorderColorSameAsPositive="0">
              <x14:cfvo type="autoMin"/>
              <x14:cfvo type="autoMax"/>
              <x14:borderColor rgb="FFD6007B"/>
              <x14:negativeFillColor rgb="FFFF0000"/>
              <x14:negativeBorderColor rgb="FFFF0000"/>
              <x14:axisColor rgb="FF000000"/>
            </x14:dataBar>
          </x14:cfRule>
          <xm:sqref>B115:B123</xm:sqref>
        </x14:conditionalFormatting>
        <x14:conditionalFormatting xmlns:xm="http://schemas.microsoft.com/office/excel/2006/main">
          <x14:cfRule type="dataBar" id="{B2A1BDC9-62B9-4669-9C8A-FEE67BB1393F}">
            <x14:dataBar minLength="0" maxLength="100" border="1" negativeBarBorderColorSameAsPositive="0">
              <x14:cfvo type="autoMin"/>
              <x14:cfvo type="autoMax"/>
              <x14:borderColor rgb="FFD6007B"/>
              <x14:negativeFillColor rgb="FFFF0000"/>
              <x14:negativeBorderColor rgb="FFFF0000"/>
              <x14:axisColor rgb="FF000000"/>
            </x14:dataBar>
          </x14:cfRule>
          <xm:sqref>B115:B122</xm:sqref>
        </x14:conditionalFormatting>
        <x14:conditionalFormatting xmlns:xm="http://schemas.microsoft.com/office/excel/2006/main">
          <x14:cfRule type="dataBar" id="{EB4FB8A8-D5DE-4BD8-A950-C90514992C44}">
            <x14:dataBar minLength="0" maxLength="100" border="1" negativeBarBorderColorSameAsPositive="0">
              <x14:cfvo type="autoMin"/>
              <x14:cfvo type="autoMax"/>
              <x14:borderColor rgb="FFD6007B"/>
              <x14:negativeFillColor rgb="FFFF0000"/>
              <x14:negativeBorderColor rgb="FFFF0000"/>
              <x14:axisColor rgb="FF000000"/>
            </x14:dataBar>
          </x14:cfRule>
          <xm:sqref>B123</xm:sqref>
        </x14:conditionalFormatting>
        <x14:conditionalFormatting xmlns:xm="http://schemas.microsoft.com/office/excel/2006/main">
          <x14:cfRule type="dataBar" id="{F2D316FA-C68E-4414-B96F-3D79D989A1F3}">
            <x14:dataBar minLength="0" maxLength="100" border="1" negativeBarBorderColorSameAsPositive="0">
              <x14:cfvo type="autoMin"/>
              <x14:cfvo type="autoMax"/>
              <x14:borderColor rgb="FFD6007B"/>
              <x14:negativeFillColor rgb="FFFF0000"/>
              <x14:negativeBorderColor rgb="FFFF0000"/>
              <x14:axisColor rgb="FF000000"/>
            </x14:dataBar>
          </x14:cfRule>
          <xm:sqref>B123</xm:sqref>
        </x14:conditionalFormatting>
        <x14:conditionalFormatting xmlns:xm="http://schemas.microsoft.com/office/excel/2006/main">
          <x14:cfRule type="dataBar" id="{D568B5B7-07D0-48C1-A60A-49DC65336D6D}">
            <x14:dataBar minLength="0" maxLength="100" border="1" negativeBarBorderColorSameAsPositive="0">
              <x14:cfvo type="autoMin"/>
              <x14:cfvo type="autoMax"/>
              <x14:borderColor rgb="FFD6007B"/>
              <x14:negativeFillColor rgb="FFFF0000"/>
              <x14:negativeBorderColor rgb="FFFF0000"/>
              <x14:axisColor rgb="FF000000"/>
            </x14:dataBar>
          </x14:cfRule>
          <xm:sqref>B123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1A0F4-CA0D-40EA-9C29-9AFC4A3C8E2C}">
  <dimension ref="A1:AV73"/>
  <sheetViews>
    <sheetView topLeftCell="AJ1" zoomScale="85" zoomScaleNormal="85" workbookViewId="0">
      <selection activeCell="AQ25" sqref="AQ25"/>
    </sheetView>
  </sheetViews>
  <sheetFormatPr defaultColWidth="17.5703125" defaultRowHeight="15" x14ac:dyDescent="0.25"/>
  <cols>
    <col min="1" max="1" width="24.28515625" style="75" customWidth="1"/>
    <col min="2" max="2" width="7.28515625" style="75" customWidth="1"/>
    <col min="3" max="3" width="11.5703125" style="75" bestFit="1" customWidth="1"/>
    <col min="4" max="4" width="4.140625" style="75" bestFit="1" customWidth="1"/>
    <col min="5" max="5" width="15.42578125" style="80" bestFit="1" customWidth="1"/>
    <col min="6" max="6" width="10.7109375" style="80" customWidth="1"/>
    <col min="7" max="7" width="7.28515625" style="75" customWidth="1"/>
    <col min="8" max="8" width="11.85546875" style="75" bestFit="1" customWidth="1"/>
    <col min="9" max="9" width="5.42578125" style="75" bestFit="1" customWidth="1"/>
    <col min="10" max="10" width="27.140625" style="80" bestFit="1" customWidth="1"/>
    <col min="11" max="11" width="10.7109375" style="80" customWidth="1"/>
    <col min="12" max="12" width="6.42578125" style="80" customWidth="1"/>
    <col min="13" max="13" width="12.7109375" style="80" customWidth="1"/>
    <col min="14" max="14" width="9.28515625" style="80" customWidth="1"/>
    <col min="15" max="15" width="27.140625" style="80" customWidth="1"/>
    <col min="16" max="16" width="10.7109375" style="80" customWidth="1"/>
    <col min="17" max="17" width="7.28515625" style="75" customWidth="1"/>
    <col min="18" max="18" width="10.7109375" style="75" bestFit="1" customWidth="1"/>
    <col min="19" max="19" width="5.42578125" style="75" bestFit="1" customWidth="1"/>
    <col min="20" max="20" width="26.5703125" style="80" bestFit="1" customWidth="1"/>
    <col min="21" max="21" width="10.7109375" style="80" customWidth="1"/>
    <col min="22" max="22" width="7.28515625" style="75" customWidth="1"/>
    <col min="23" max="23" width="13.42578125" style="75" bestFit="1" customWidth="1"/>
    <col min="24" max="24" width="7.85546875" style="75" bestFit="1" customWidth="1"/>
    <col min="25" max="25" width="27.140625" style="80" bestFit="1" customWidth="1"/>
    <col min="26" max="26" width="10.7109375" style="80" customWidth="1"/>
    <col min="27" max="27" width="7.28515625" style="75" customWidth="1"/>
    <col min="28" max="28" width="13.42578125" style="75" bestFit="1" customWidth="1"/>
    <col min="29" max="29" width="7.85546875" style="75" bestFit="1" customWidth="1"/>
    <col min="30" max="30" width="36.28515625" style="80" bestFit="1" customWidth="1"/>
    <col min="31" max="31" width="10.7109375" style="80" customWidth="1"/>
    <col min="32" max="32" width="7.28515625" style="75" customWidth="1"/>
    <col min="33" max="33" width="11.28515625" style="75" bestFit="1" customWidth="1"/>
    <col min="34" max="34" width="7.85546875" style="75" bestFit="1" customWidth="1"/>
    <col min="35" max="35" width="31.5703125" style="80" bestFit="1" customWidth="1"/>
    <col min="36" max="36" width="10.7109375" style="80" customWidth="1"/>
    <col min="37" max="37" width="7.28515625" style="75" customWidth="1"/>
    <col min="38" max="38" width="13.42578125" style="75" bestFit="1" customWidth="1"/>
    <col min="39" max="39" width="7.85546875" style="75" bestFit="1" customWidth="1"/>
    <col min="40" max="40" width="33.28515625" style="80" bestFit="1" customWidth="1"/>
    <col min="41" max="41" width="17.5703125" style="75"/>
    <col min="42" max="42" width="12.5703125" style="75" bestFit="1" customWidth="1"/>
    <col min="43" max="43" width="18" style="75" customWidth="1"/>
    <col min="44" max="44" width="40.140625" style="75" bestFit="1" customWidth="1"/>
    <col min="45" max="48" width="10.42578125" style="75" bestFit="1" customWidth="1"/>
    <col min="49" max="49" width="11.5703125" style="75" bestFit="1" customWidth="1"/>
    <col min="50" max="50" width="12.42578125" style="75" bestFit="1" customWidth="1"/>
    <col min="51" max="51" width="13.85546875" style="75" bestFit="1" customWidth="1"/>
    <col min="52" max="52" width="17.5703125" style="75"/>
    <col min="53" max="53" width="17.5703125" style="75" customWidth="1"/>
    <col min="54" max="54" width="59.85546875" style="75" bestFit="1" customWidth="1"/>
    <col min="55" max="16384" width="17.5703125" style="75"/>
  </cols>
  <sheetData>
    <row r="1" spans="1:48" ht="15.75" thickBot="1" x14ac:dyDescent="0.3"/>
    <row r="2" spans="1:48" ht="27" customHeight="1" thickBot="1" x14ac:dyDescent="0.35">
      <c r="A2" s="75" t="s">
        <v>239</v>
      </c>
      <c r="B2" s="221" t="s">
        <v>991</v>
      </c>
      <c r="C2" s="222"/>
      <c r="D2" s="222"/>
      <c r="E2" s="223"/>
      <c r="F2" s="83"/>
      <c r="G2" s="221" t="s">
        <v>990</v>
      </c>
      <c r="H2" s="222"/>
      <c r="I2" s="222"/>
      <c r="J2" s="223"/>
      <c r="K2" s="83"/>
      <c r="L2" s="221" t="s">
        <v>1103</v>
      </c>
      <c r="M2" s="222"/>
      <c r="N2" s="222"/>
      <c r="O2" s="223"/>
      <c r="P2" s="83"/>
      <c r="Q2" s="221" t="s">
        <v>966</v>
      </c>
      <c r="R2" s="222"/>
      <c r="S2" s="222"/>
      <c r="T2" s="223"/>
      <c r="U2" s="83"/>
      <c r="V2" s="221" t="s">
        <v>240</v>
      </c>
      <c r="W2" s="222"/>
      <c r="X2" s="222"/>
      <c r="Y2" s="223"/>
      <c r="Z2" s="83"/>
      <c r="AA2" s="221" t="s">
        <v>992</v>
      </c>
      <c r="AB2" s="222"/>
      <c r="AC2" s="222"/>
      <c r="AD2" s="223"/>
      <c r="AE2" s="83"/>
      <c r="AF2" s="221" t="s">
        <v>241</v>
      </c>
      <c r="AG2" s="222"/>
      <c r="AH2" s="222"/>
      <c r="AI2" s="223"/>
      <c r="AJ2" s="83"/>
      <c r="AK2" s="221" t="s">
        <v>993</v>
      </c>
      <c r="AL2" s="222"/>
      <c r="AM2" s="222"/>
      <c r="AN2" s="223"/>
      <c r="AV2" s="62"/>
    </row>
    <row r="3" spans="1:48" ht="27" x14ac:dyDescent="0.25">
      <c r="A3" s="75" t="s">
        <v>1</v>
      </c>
      <c r="B3" s="224"/>
      <c r="C3" s="225"/>
      <c r="D3" s="225"/>
      <c r="E3" s="226"/>
      <c r="F3" s="83"/>
      <c r="G3" s="224"/>
      <c r="H3" s="225"/>
      <c r="I3" s="225"/>
      <c r="J3" s="226"/>
      <c r="K3" s="83"/>
      <c r="L3" s="224"/>
      <c r="M3" s="225"/>
      <c r="N3" s="225"/>
      <c r="O3" s="226"/>
      <c r="P3" s="83"/>
      <c r="Q3" s="224"/>
      <c r="R3" s="225"/>
      <c r="S3" s="225"/>
      <c r="T3" s="226"/>
      <c r="U3" s="83"/>
      <c r="V3" s="224"/>
      <c r="W3" s="225"/>
      <c r="X3" s="225"/>
      <c r="Y3" s="226"/>
      <c r="Z3" s="83"/>
      <c r="AA3" s="224"/>
      <c r="AB3" s="225"/>
      <c r="AC3" s="225"/>
      <c r="AD3" s="226"/>
      <c r="AE3" s="83"/>
      <c r="AF3" s="224"/>
      <c r="AG3" s="225"/>
      <c r="AH3" s="225"/>
      <c r="AI3" s="226"/>
      <c r="AJ3" s="83"/>
      <c r="AK3" s="224"/>
      <c r="AL3" s="225"/>
      <c r="AM3" s="225"/>
      <c r="AN3" s="226"/>
      <c r="AP3" s="219" t="s">
        <v>1323</v>
      </c>
      <c r="AQ3" s="220"/>
    </row>
    <row r="4" spans="1:48" ht="27" x14ac:dyDescent="0.25">
      <c r="B4" s="224"/>
      <c r="C4" s="225"/>
      <c r="D4" s="225"/>
      <c r="E4" s="226"/>
      <c r="F4" s="83"/>
      <c r="G4" s="224"/>
      <c r="H4" s="225"/>
      <c r="I4" s="225"/>
      <c r="J4" s="226"/>
      <c r="K4" s="83"/>
      <c r="L4" s="224"/>
      <c r="M4" s="225"/>
      <c r="N4" s="225"/>
      <c r="O4" s="226"/>
      <c r="P4" s="83"/>
      <c r="Q4" s="224"/>
      <c r="R4" s="225"/>
      <c r="S4" s="225"/>
      <c r="T4" s="226"/>
      <c r="U4" s="83"/>
      <c r="V4" s="224"/>
      <c r="W4" s="225"/>
      <c r="X4" s="225"/>
      <c r="Y4" s="226"/>
      <c r="Z4" s="83"/>
      <c r="AA4" s="224"/>
      <c r="AB4" s="225"/>
      <c r="AC4" s="225"/>
      <c r="AD4" s="226"/>
      <c r="AE4" s="83"/>
      <c r="AF4" s="224"/>
      <c r="AG4" s="225"/>
      <c r="AH4" s="225"/>
      <c r="AI4" s="226"/>
      <c r="AJ4" s="83"/>
      <c r="AK4" s="224"/>
      <c r="AL4" s="225"/>
      <c r="AM4" s="225"/>
      <c r="AN4" s="226"/>
      <c r="AP4" s="92" t="s">
        <v>65</v>
      </c>
      <c r="AQ4" s="93">
        <v>0.33</v>
      </c>
    </row>
    <row r="5" spans="1:48" ht="27" x14ac:dyDescent="0.25">
      <c r="B5" s="224"/>
      <c r="C5" s="225"/>
      <c r="D5" s="225"/>
      <c r="E5" s="226"/>
      <c r="F5" s="83"/>
      <c r="G5" s="224"/>
      <c r="H5" s="225"/>
      <c r="I5" s="225"/>
      <c r="J5" s="226"/>
      <c r="K5" s="83"/>
      <c r="L5" s="224"/>
      <c r="M5" s="225"/>
      <c r="N5" s="225"/>
      <c r="O5" s="226"/>
      <c r="P5" s="83"/>
      <c r="Q5" s="224"/>
      <c r="R5" s="225"/>
      <c r="S5" s="225"/>
      <c r="T5" s="226"/>
      <c r="U5" s="83"/>
      <c r="V5" s="224"/>
      <c r="W5" s="225"/>
      <c r="X5" s="225"/>
      <c r="Y5" s="226"/>
      <c r="Z5" s="83"/>
      <c r="AA5" s="224"/>
      <c r="AB5" s="225"/>
      <c r="AC5" s="225"/>
      <c r="AD5" s="226"/>
      <c r="AE5" s="83"/>
      <c r="AF5" s="224"/>
      <c r="AG5" s="225"/>
      <c r="AH5" s="225"/>
      <c r="AI5" s="226"/>
      <c r="AJ5" s="83"/>
      <c r="AK5" s="224"/>
      <c r="AL5" s="225"/>
      <c r="AM5" s="225"/>
      <c r="AN5" s="226"/>
      <c r="AP5" s="92" t="s">
        <v>63</v>
      </c>
      <c r="AQ5" s="93">
        <v>0.28999999999999998</v>
      </c>
    </row>
    <row r="6" spans="1:48" x14ac:dyDescent="0.25">
      <c r="B6" s="84"/>
      <c r="C6" s="85"/>
      <c r="D6" s="85"/>
      <c r="E6" s="86"/>
      <c r="G6" s="84"/>
      <c r="H6" s="85"/>
      <c r="I6" s="85"/>
      <c r="J6" s="86"/>
      <c r="L6" s="137"/>
      <c r="M6" s="89"/>
      <c r="N6" s="89"/>
      <c r="O6" s="86"/>
      <c r="Q6" s="84"/>
      <c r="R6" s="85"/>
      <c r="S6" s="85"/>
      <c r="T6" s="86"/>
      <c r="V6" s="84"/>
      <c r="W6" s="85"/>
      <c r="X6" s="85"/>
      <c r="Y6" s="86"/>
      <c r="AA6" s="84"/>
      <c r="AB6" s="85"/>
      <c r="AC6" s="85"/>
      <c r="AD6" s="86"/>
      <c r="AF6" s="84"/>
      <c r="AG6" s="85"/>
      <c r="AH6" s="85"/>
      <c r="AI6" s="86"/>
      <c r="AK6" s="84"/>
      <c r="AL6" s="85"/>
      <c r="AM6" s="85"/>
      <c r="AN6" s="86"/>
      <c r="AP6" s="92" t="s">
        <v>64</v>
      </c>
      <c r="AQ6" s="93">
        <v>0.23</v>
      </c>
    </row>
    <row r="7" spans="1:48" x14ac:dyDescent="0.25">
      <c r="B7" s="84"/>
      <c r="C7" s="85"/>
      <c r="D7" s="85"/>
      <c r="E7" s="86"/>
      <c r="G7" s="84"/>
      <c r="H7" s="85"/>
      <c r="I7" s="85"/>
      <c r="J7" s="86"/>
      <c r="L7" s="137"/>
      <c r="M7" s="89"/>
      <c r="N7" s="89"/>
      <c r="O7" s="86"/>
      <c r="Q7" s="84"/>
      <c r="R7" s="85"/>
      <c r="S7" s="85"/>
      <c r="T7" s="86"/>
      <c r="V7" s="84"/>
      <c r="W7" s="85"/>
      <c r="X7" s="85"/>
      <c r="Y7" s="86"/>
      <c r="AA7" s="84"/>
      <c r="AB7" s="85"/>
      <c r="AC7" s="85"/>
      <c r="AD7" s="86"/>
      <c r="AF7" s="84"/>
      <c r="AG7" s="85"/>
      <c r="AH7" s="85"/>
      <c r="AI7" s="86"/>
      <c r="AK7" s="84"/>
      <c r="AL7" s="85"/>
      <c r="AM7" s="85"/>
      <c r="AN7" s="86"/>
      <c r="AP7" s="92" t="s">
        <v>66</v>
      </c>
      <c r="AQ7" s="93">
        <v>7.0000000000000007E-2</v>
      </c>
    </row>
    <row r="8" spans="1:48" x14ac:dyDescent="0.25">
      <c r="B8" s="84"/>
      <c r="C8" s="85"/>
      <c r="D8" s="85"/>
      <c r="E8" s="86"/>
      <c r="G8" s="84"/>
      <c r="H8" s="85"/>
      <c r="I8" s="85"/>
      <c r="J8" s="86"/>
      <c r="L8" s="137"/>
      <c r="M8" s="89"/>
      <c r="N8" s="89"/>
      <c r="O8" s="86"/>
      <c r="Q8" s="84"/>
      <c r="R8" s="85"/>
      <c r="S8" s="85"/>
      <c r="T8" s="86"/>
      <c r="V8" s="84"/>
      <c r="W8" s="85"/>
      <c r="X8" s="85"/>
      <c r="Y8" s="86"/>
      <c r="AA8" s="84"/>
      <c r="AB8" s="85"/>
      <c r="AC8" s="85"/>
      <c r="AD8" s="86"/>
      <c r="AF8" s="84"/>
      <c r="AG8" s="85"/>
      <c r="AH8" s="85"/>
      <c r="AI8" s="86"/>
      <c r="AK8" s="84"/>
      <c r="AL8" s="85"/>
      <c r="AM8" s="85"/>
      <c r="AN8" s="86"/>
      <c r="AP8" s="92" t="s">
        <v>44</v>
      </c>
      <c r="AQ8" s="93">
        <v>0.03</v>
      </c>
    </row>
    <row r="9" spans="1:48" x14ac:dyDescent="0.25">
      <c r="B9" s="84"/>
      <c r="C9" s="85"/>
      <c r="D9" s="85"/>
      <c r="E9" s="86"/>
      <c r="G9" s="84"/>
      <c r="H9" s="85"/>
      <c r="I9" s="85"/>
      <c r="J9" s="86"/>
      <c r="L9" s="137"/>
      <c r="M9" s="89"/>
      <c r="N9" s="89"/>
      <c r="O9" s="86"/>
      <c r="Q9" s="84"/>
      <c r="R9" s="85"/>
      <c r="S9" s="85"/>
      <c r="T9" s="86"/>
      <c r="V9" s="84"/>
      <c r="W9" s="85"/>
      <c r="X9" s="85"/>
      <c r="Y9" s="86"/>
      <c r="AA9" s="84"/>
      <c r="AB9" s="85"/>
      <c r="AC9" s="85"/>
      <c r="AD9" s="86"/>
      <c r="AF9" s="84"/>
      <c r="AG9" s="85"/>
      <c r="AH9" s="85"/>
      <c r="AI9" s="86"/>
      <c r="AK9" s="84"/>
      <c r="AL9" s="85"/>
      <c r="AM9" s="85"/>
      <c r="AN9" s="86"/>
      <c r="AP9" s="92" t="s">
        <v>43</v>
      </c>
      <c r="AQ9" s="93">
        <v>0</v>
      </c>
    </row>
    <row r="10" spans="1:48" x14ac:dyDescent="0.25">
      <c r="B10" s="84"/>
      <c r="C10" s="85"/>
      <c r="D10" s="85"/>
      <c r="E10" s="86"/>
      <c r="G10" s="84"/>
      <c r="H10" s="85"/>
      <c r="I10" s="85"/>
      <c r="J10" s="86"/>
      <c r="L10" s="137"/>
      <c r="M10" s="89"/>
      <c r="N10" s="89"/>
      <c r="O10" s="86"/>
      <c r="Q10" s="84"/>
      <c r="R10" s="85"/>
      <c r="S10" s="85"/>
      <c r="T10" s="86"/>
      <c r="V10" s="84"/>
      <c r="W10" s="85"/>
      <c r="X10" s="85"/>
      <c r="Y10" s="86"/>
      <c r="AA10" s="84"/>
      <c r="AB10" s="85"/>
      <c r="AC10" s="85"/>
      <c r="AD10" s="86"/>
      <c r="AF10" s="84"/>
      <c r="AG10" s="85"/>
      <c r="AH10" s="85"/>
      <c r="AI10" s="86"/>
      <c r="AK10" s="84"/>
      <c r="AL10" s="85"/>
      <c r="AM10" s="85"/>
      <c r="AN10" s="86"/>
      <c r="AP10" s="92" t="s">
        <v>60</v>
      </c>
      <c r="AQ10" s="93">
        <v>0.06</v>
      </c>
    </row>
    <row r="11" spans="1:48" x14ac:dyDescent="0.25">
      <c r="B11" s="84"/>
      <c r="C11" s="85"/>
      <c r="D11" s="85"/>
      <c r="E11" s="110" t="s">
        <v>994</v>
      </c>
      <c r="G11" s="84"/>
      <c r="H11" s="85"/>
      <c r="I11" s="85"/>
      <c r="J11" s="110" t="s">
        <v>994</v>
      </c>
      <c r="L11" s="84"/>
      <c r="M11" s="85"/>
      <c r="N11" s="85"/>
      <c r="O11" s="110" t="s">
        <v>994</v>
      </c>
      <c r="Q11" s="84"/>
      <c r="R11" s="85"/>
      <c r="S11" s="85"/>
      <c r="T11" s="110" t="s">
        <v>994</v>
      </c>
      <c r="V11" s="84"/>
      <c r="W11" s="85"/>
      <c r="X11" s="85"/>
      <c r="Y11" s="110" t="s">
        <v>994</v>
      </c>
      <c r="AA11" s="84"/>
      <c r="AB11" s="85"/>
      <c r="AC11" s="85"/>
      <c r="AD11" s="110" t="s">
        <v>994</v>
      </c>
      <c r="AF11" s="84"/>
      <c r="AG11" s="85"/>
      <c r="AH11" s="85"/>
      <c r="AI11" s="110" t="s">
        <v>994</v>
      </c>
      <c r="AK11" s="84"/>
      <c r="AL11" s="85"/>
      <c r="AM11" s="85"/>
      <c r="AN11" s="110" t="s">
        <v>994</v>
      </c>
      <c r="AP11" s="84"/>
      <c r="AQ11" s="93"/>
    </row>
    <row r="12" spans="1:48" ht="15.75" thickBot="1" x14ac:dyDescent="0.3">
      <c r="A12" s="75" t="s">
        <v>242</v>
      </c>
      <c r="B12" s="84"/>
      <c r="C12" s="85"/>
      <c r="D12" s="85"/>
      <c r="E12" s="149">
        <f>SUM(E13:E18)</f>
        <v>1.5770285289621531</v>
      </c>
      <c r="G12" s="84"/>
      <c r="H12" s="85"/>
      <c r="I12" s="85"/>
      <c r="J12" s="111">
        <f>SUM(J13:J18)</f>
        <v>265.00831786259511</v>
      </c>
      <c r="L12" s="138"/>
      <c r="M12" s="85"/>
      <c r="N12" s="85"/>
      <c r="O12" s="111">
        <f>SUM(O13:O18)</f>
        <v>263.37327031786117</v>
      </c>
      <c r="Q12" s="84"/>
      <c r="R12" s="85"/>
      <c r="S12" s="85"/>
      <c r="T12" s="111">
        <f>SUM(T13:T18)</f>
        <v>1205.6633489558262</v>
      </c>
      <c r="V12" s="84"/>
      <c r="W12" s="85"/>
      <c r="X12" s="85"/>
      <c r="Y12" s="111">
        <f>SUM(Y13:Y18)</f>
        <v>1722.8246621513738</v>
      </c>
      <c r="AA12" s="84"/>
      <c r="AB12" s="85"/>
      <c r="AC12" s="85"/>
      <c r="AD12" s="111">
        <f>SUM(AD13:AD18)</f>
        <v>2420.9849343483575</v>
      </c>
      <c r="AF12" s="84"/>
      <c r="AG12" s="85"/>
      <c r="AH12" s="85"/>
      <c r="AI12" s="149">
        <f>SUM(AI13:AI18)</f>
        <v>2839.6124381791892</v>
      </c>
      <c r="AK12" s="84"/>
      <c r="AL12" s="85"/>
      <c r="AM12" s="85"/>
      <c r="AN12" s="149">
        <f>SUM(AN13:AN18)</f>
        <v>3546.4978387000006</v>
      </c>
      <c r="AP12" s="87"/>
      <c r="AQ12" s="94"/>
    </row>
    <row r="13" spans="1:48" x14ac:dyDescent="0.25">
      <c r="A13" s="76" t="s">
        <v>132</v>
      </c>
      <c r="B13" s="84"/>
      <c r="C13" s="135">
        <f>Ecoinvent_Future!D144</f>
        <v>8.7855229999999987E-6</v>
      </c>
      <c r="D13" s="96"/>
      <c r="E13" s="148">
        <f>C13*$H$23*($M$24*$W$24+$R$24*$W$23)*SUM($AB$24:$AB$25)*$AG$24*$AL$24</f>
        <v>3.4155995427786261E-5</v>
      </c>
      <c r="F13" s="81"/>
      <c r="G13" s="98"/>
      <c r="H13" s="152">
        <f>Ecoinvent_Future!D145</f>
        <v>4.7450999999999995E-3</v>
      </c>
      <c r="I13" s="96"/>
      <c r="J13" s="148">
        <f>H13*($M$24*$W$24+$R$24*$W$23)*SUM($AB$24:$AB$25)*$AG$24*$AL$24</f>
        <v>6.8325203188282363E-3</v>
      </c>
      <c r="K13" s="81"/>
      <c r="L13" s="84"/>
      <c r="M13" s="152">
        <f>Ecoinvent_Future!D146</f>
        <v>3.1738700000000002E-2</v>
      </c>
      <c r="N13" s="96"/>
      <c r="O13" s="148">
        <f>M13*$W$24*SUM($AB$24:$AB$25)*$AG$24*$AL$24</f>
        <v>5.9353504414712205E-3</v>
      </c>
      <c r="P13" s="81"/>
      <c r="Q13" s="98"/>
      <c r="R13" s="152">
        <f>Ecoinvent_Future!D147</f>
        <v>2.1276199999999999E-2</v>
      </c>
      <c r="S13" s="96"/>
      <c r="T13" s="148">
        <f>R13*$W$23*SUM($AB$24:$AB$25)*$AG$24*$AL$24</f>
        <v>2.3359399743558096E-2</v>
      </c>
      <c r="U13" s="81"/>
      <c r="V13" s="98"/>
      <c r="W13" s="152">
        <f>Ecoinvent_Future!D148</f>
        <v>3.10005E-2</v>
      </c>
      <c r="X13" s="96"/>
      <c r="Y13" s="110">
        <f t="shared" ref="Y13:Y18" si="0">W13*SUM($AB$24+$AB$25)*$AG$24*$AL$24</f>
        <v>3.4935142823477504E-2</v>
      </c>
      <c r="Z13" s="81"/>
      <c r="AA13" s="98"/>
      <c r="AB13" s="152">
        <f>Ecoinvent_Future!D149</f>
        <v>6.3300200000000001E-2</v>
      </c>
      <c r="AC13" s="96"/>
      <c r="AD13" s="110">
        <f t="shared" ref="AD13:AD18" si="1">AB13*$AG$24*$AL$24</f>
        <v>6.256304385092E-2</v>
      </c>
      <c r="AE13" s="81"/>
      <c r="AF13" s="98"/>
      <c r="AG13" s="152">
        <f>Ecoinvent_Future!D150</f>
        <v>7.6453500000000008E-2</v>
      </c>
      <c r="AH13" s="96"/>
      <c r="AI13" s="148">
        <f>AG13*$AL$24</f>
        <v>7.1286007935000006E-2</v>
      </c>
      <c r="AJ13" s="81"/>
      <c r="AK13" s="98"/>
      <c r="AL13" s="152">
        <f>Ecoinvent_Future!D151</f>
        <v>8.6525900000000003E-2</v>
      </c>
      <c r="AM13" s="96"/>
      <c r="AN13" s="148">
        <f>AL13</f>
        <v>8.6525900000000003E-2</v>
      </c>
    </row>
    <row r="14" spans="1:48" x14ac:dyDescent="0.25">
      <c r="A14" s="76" t="s">
        <v>126</v>
      </c>
      <c r="B14" s="84"/>
      <c r="C14" s="135">
        <f>Ecoinvent_Future!E144</f>
        <v>0.36651800000000001</v>
      </c>
      <c r="D14" s="96"/>
      <c r="E14" s="148">
        <f t="shared" ref="E14:E19" si="2">C14*$H$23*($M$24*$W$24+$R$24*$W$23)*SUM($AB$24:$AB$25)*$AG$24*$AL$24</f>
        <v>1.4249336245777704</v>
      </c>
      <c r="F14" s="81"/>
      <c r="G14" s="98"/>
      <c r="H14" s="153">
        <f>Ecoinvent_Future!E145</f>
        <v>135.66601910000003</v>
      </c>
      <c r="I14" s="96"/>
      <c r="J14" s="148">
        <f t="shared" ref="J14:J19" si="3">H14*($M$24*$W$24+$R$24*$W$23)*SUM($AB$24:$AB$25)*$AG$24*$AL$24</f>
        <v>195.34695413696019</v>
      </c>
      <c r="K14" s="81"/>
      <c r="L14" s="84"/>
      <c r="M14" s="153">
        <f>Ecoinvent_Future!E146</f>
        <v>1014.5651207999999</v>
      </c>
      <c r="N14" s="96"/>
      <c r="O14" s="148">
        <f t="shared" ref="O14:O19" si="4">M14*$W$24*SUM($AB$24:$AB$25)*$AG$24*$AL$24</f>
        <v>189.73050369553829</v>
      </c>
      <c r="P14" s="81"/>
      <c r="Q14" s="98"/>
      <c r="R14" s="153">
        <f>Ecoinvent_Future!E147</f>
        <v>670.33400620000009</v>
      </c>
      <c r="S14" s="96"/>
      <c r="T14" s="110">
        <f t="shared" ref="T14:T18" si="5">R14*$W$23*SUM($AB$24:$AB$25)*$AG$24*$AL$24</f>
        <v>735.96788959149433</v>
      </c>
      <c r="U14" s="81"/>
      <c r="V14" s="98"/>
      <c r="W14" s="153">
        <f>Ecoinvent_Future!E148</f>
        <v>992.80525239999986</v>
      </c>
      <c r="X14" s="96"/>
      <c r="Y14" s="110">
        <f t="shared" si="0"/>
        <v>1118.8139961772431</v>
      </c>
      <c r="Z14" s="81"/>
      <c r="AA14" s="98"/>
      <c r="AB14" s="153">
        <f>Ecoinvent_Future!E149</f>
        <v>1722.5062749999997</v>
      </c>
      <c r="AC14" s="96"/>
      <c r="AD14" s="110">
        <f t="shared" si="1"/>
        <v>1702.4470004251148</v>
      </c>
      <c r="AE14" s="81"/>
      <c r="AF14" s="98"/>
      <c r="AG14" s="153">
        <f>Ecoinvent_Future!E150</f>
        <v>2175.0687815000001</v>
      </c>
      <c r="AH14" s="96"/>
      <c r="AI14" s="110">
        <f t="shared" ref="AI14:AI18" si="6">AG14*$AL$24</f>
        <v>2028.0558825584151</v>
      </c>
      <c r="AJ14" s="81"/>
      <c r="AK14" s="98"/>
      <c r="AL14" s="153">
        <f>Ecoinvent_Future!E151</f>
        <v>2635.1280985000003</v>
      </c>
      <c r="AM14" s="96"/>
      <c r="AN14" s="110">
        <f t="shared" ref="AN14:AN18" si="7">AL14</f>
        <v>2635.1280985000003</v>
      </c>
    </row>
    <row r="15" spans="1:48" x14ac:dyDescent="0.25">
      <c r="A15" s="76" t="s">
        <v>136</v>
      </c>
      <c r="B15" s="84"/>
      <c r="C15" s="135">
        <f>Ecoinvent_Future!F144</f>
        <v>3.9372999999999995E-3</v>
      </c>
      <c r="D15" s="96"/>
      <c r="E15" s="148">
        <f t="shared" si="2"/>
        <v>1.530727320363544E-2</v>
      </c>
      <c r="F15" s="81"/>
      <c r="G15" s="98"/>
      <c r="H15" s="153">
        <f>Ecoinvent_Future!F145</f>
        <v>7.8462329000000004</v>
      </c>
      <c r="I15" s="96"/>
      <c r="J15" s="148">
        <f t="shared" si="3"/>
        <v>11.297874800427515</v>
      </c>
      <c r="K15" s="81"/>
      <c r="L15" s="84"/>
      <c r="M15" s="153">
        <f>Ecoinvent_Future!F146</f>
        <v>191.3146036</v>
      </c>
      <c r="N15" s="96"/>
      <c r="O15" s="148">
        <f t="shared" si="4"/>
        <v>35.777118058935983</v>
      </c>
      <c r="P15" s="81"/>
      <c r="Q15" s="98"/>
      <c r="R15" s="153">
        <f>Ecoinvent_Future!F147</f>
        <v>291.94380329999996</v>
      </c>
      <c r="S15" s="96"/>
      <c r="T15" s="110">
        <f t="shared" si="5"/>
        <v>320.52866601833944</v>
      </c>
      <c r="U15" s="81"/>
      <c r="V15" s="98"/>
      <c r="W15" s="153">
        <f>Ecoinvent_Future!F148</f>
        <v>330.32932490000002</v>
      </c>
      <c r="X15" s="96"/>
      <c r="Y15" s="110">
        <f t="shared" si="0"/>
        <v>372.25535537053929</v>
      </c>
      <c r="Z15" s="81"/>
      <c r="AA15" s="98"/>
      <c r="AB15" s="153">
        <f>Ecoinvent_Future!F149</f>
        <v>402.02198289999995</v>
      </c>
      <c r="AC15" s="96"/>
      <c r="AD15" s="110">
        <f t="shared" si="1"/>
        <v>397.34027610033633</v>
      </c>
      <c r="AE15" s="81"/>
      <c r="AF15" s="98"/>
      <c r="AG15" s="153">
        <f>Ecoinvent_Future!F150</f>
        <v>452.93955719999997</v>
      </c>
      <c r="AH15" s="96"/>
      <c r="AI15" s="110">
        <f t="shared" si="6"/>
        <v>422.32537252885197</v>
      </c>
      <c r="AJ15" s="81"/>
      <c r="AK15" s="98"/>
      <c r="AL15" s="153">
        <f>Ecoinvent_Future!F151</f>
        <v>451.4793507</v>
      </c>
      <c r="AM15" s="96"/>
      <c r="AN15" s="110">
        <f t="shared" si="7"/>
        <v>451.4793507</v>
      </c>
    </row>
    <row r="16" spans="1:48" x14ac:dyDescent="0.25">
      <c r="A16" s="76" t="s">
        <v>130</v>
      </c>
      <c r="B16" s="84"/>
      <c r="C16" s="135">
        <f>Ecoinvent_Future!G144</f>
        <v>8.1647999999999981E-3</v>
      </c>
      <c r="D16" s="96"/>
      <c r="E16" s="148">
        <f t="shared" si="2"/>
        <v>3.1742774046438577E-2</v>
      </c>
      <c r="F16" s="81"/>
      <c r="G16" s="98"/>
      <c r="H16" s="153">
        <f>Ecoinvent_Future!G145</f>
        <v>16.896142500000003</v>
      </c>
      <c r="I16" s="96"/>
      <c r="J16" s="148">
        <f t="shared" si="3"/>
        <v>24.3289365747966</v>
      </c>
      <c r="K16" s="81"/>
      <c r="L16" s="84"/>
      <c r="M16" s="153">
        <f>Ecoinvent_Future!G146</f>
        <v>147.71568819999999</v>
      </c>
      <c r="N16" s="96"/>
      <c r="O16" s="148">
        <f t="shared" si="4"/>
        <v>27.623827540828543</v>
      </c>
      <c r="P16" s="81"/>
      <c r="Q16" s="98"/>
      <c r="R16" s="153">
        <f>Ecoinvent_Future!G147</f>
        <v>92.058372700000007</v>
      </c>
      <c r="S16" s="96"/>
      <c r="T16" s="110">
        <f t="shared" si="5"/>
        <v>101.07201133852641</v>
      </c>
      <c r="U16" s="81"/>
      <c r="V16" s="98"/>
      <c r="W16" s="153">
        <f>Ecoinvent_Future!G148</f>
        <v>146.52087080000001</v>
      </c>
      <c r="X16" s="96"/>
      <c r="Y16" s="110">
        <f t="shared" si="0"/>
        <v>165.11758029768211</v>
      </c>
      <c r="Z16" s="81"/>
      <c r="AA16" s="98"/>
      <c r="AB16" s="153">
        <f>Ecoinvent_Future!G149</f>
        <v>233.82668459999999</v>
      </c>
      <c r="AC16" s="96"/>
      <c r="AD16" s="110">
        <f t="shared" si="1"/>
        <v>231.10367932715914</v>
      </c>
      <c r="AE16" s="81"/>
      <c r="AF16" s="98"/>
      <c r="AG16" s="153">
        <f>Ecoinvent_Future!G150</f>
        <v>306.822563</v>
      </c>
      <c r="AH16" s="96"/>
      <c r="AI16" s="110">
        <f t="shared" si="6"/>
        <v>286.08442596683</v>
      </c>
      <c r="AJ16" s="81"/>
      <c r="AK16" s="98"/>
      <c r="AL16" s="153">
        <f>Ecoinvent_Future!G151</f>
        <v>329.25944420000002</v>
      </c>
      <c r="AM16" s="96"/>
      <c r="AN16" s="110">
        <f t="shared" si="7"/>
        <v>329.25944420000002</v>
      </c>
    </row>
    <row r="17" spans="1:40" x14ac:dyDescent="0.25">
      <c r="A17" s="75" t="s">
        <v>123</v>
      </c>
      <c r="B17" s="84"/>
      <c r="C17" s="135">
        <f>Ecoinvent_Future!H144</f>
        <v>2.58648E-2</v>
      </c>
      <c r="D17" s="96"/>
      <c r="E17" s="148">
        <f t="shared" si="2"/>
        <v>0.10055610696604017</v>
      </c>
      <c r="F17" s="81"/>
      <c r="G17" s="98"/>
      <c r="H17" s="153">
        <f>Ecoinvent_Future!H145</f>
        <v>21.4638411</v>
      </c>
      <c r="I17" s="96"/>
      <c r="J17" s="148">
        <f t="shared" si="3"/>
        <v>30.906014717466569</v>
      </c>
      <c r="K17" s="81"/>
      <c r="L17" s="84"/>
      <c r="M17" s="153">
        <f>Ecoinvent_Future!H146</f>
        <v>35.829101800000004</v>
      </c>
      <c r="N17" s="96"/>
      <c r="O17" s="148">
        <f t="shared" si="4"/>
        <v>6.7002830987452962</v>
      </c>
      <c r="P17" s="81"/>
      <c r="Q17" s="98"/>
      <c r="R17" s="153">
        <f>Ecoinvent_Future!H147</f>
        <v>31.7593326</v>
      </c>
      <c r="S17" s="96"/>
      <c r="T17" s="110">
        <f t="shared" si="5"/>
        <v>34.868959014862448</v>
      </c>
      <c r="U17" s="81"/>
      <c r="V17" s="98"/>
      <c r="W17" s="153">
        <f>Ecoinvent_Future!H148</f>
        <v>40.025866000000001</v>
      </c>
      <c r="X17" s="96"/>
      <c r="Y17" s="110">
        <f t="shared" si="0"/>
        <v>45.106025559051375</v>
      </c>
      <c r="Z17" s="81"/>
      <c r="AA17" s="98"/>
      <c r="AB17" s="153">
        <f>Ecoinvent_Future!H149</f>
        <v>60.945720899999998</v>
      </c>
      <c r="AC17" s="96"/>
      <c r="AD17" s="110">
        <f t="shared" si="1"/>
        <v>60.235983601831144</v>
      </c>
      <c r="AE17" s="81"/>
      <c r="AF17" s="98"/>
      <c r="AG17" s="153">
        <f>Ecoinvent_Future!H150</f>
        <v>70.892552000000009</v>
      </c>
      <c r="AH17" s="96"/>
      <c r="AI17" s="110">
        <f t="shared" si="6"/>
        <v>66.100924410320005</v>
      </c>
      <c r="AJ17" s="81"/>
      <c r="AK17" s="98"/>
      <c r="AL17" s="153">
        <f>Ecoinvent_Future!H151</f>
        <v>88.64217099999999</v>
      </c>
      <c r="AM17" s="96"/>
      <c r="AN17" s="110">
        <f t="shared" si="7"/>
        <v>88.64217099999999</v>
      </c>
    </row>
    <row r="18" spans="1:40" x14ac:dyDescent="0.25">
      <c r="A18" s="76" t="s">
        <v>1101</v>
      </c>
      <c r="B18" s="84"/>
      <c r="C18" s="135">
        <f>Ecoinvent_Future!I144</f>
        <v>1.1458E-3</v>
      </c>
      <c r="D18" s="96"/>
      <c r="E18" s="148">
        <f t="shared" si="2"/>
        <v>4.454594172840649E-3</v>
      </c>
      <c r="F18" s="81"/>
      <c r="G18" s="98"/>
      <c r="H18" s="153">
        <f>Ecoinvent_Future!I145</f>
        <v>2.1679851999999999</v>
      </c>
      <c r="I18" s="96"/>
      <c r="J18" s="148">
        <f t="shared" si="3"/>
        <v>3.1217051126254241</v>
      </c>
      <c r="K18" s="81"/>
      <c r="L18" s="84"/>
      <c r="M18" s="153">
        <f>Ecoinvent_Future!I146</f>
        <v>18.906285400000002</v>
      </c>
      <c r="N18" s="96"/>
      <c r="O18" s="148">
        <f t="shared" si="4"/>
        <v>3.5356025733716532</v>
      </c>
      <c r="P18" s="81"/>
      <c r="Q18" s="98"/>
      <c r="R18" s="153">
        <f>Ecoinvent_Future!I147</f>
        <v>12.025063099999999</v>
      </c>
      <c r="S18" s="96"/>
      <c r="T18" s="110">
        <f t="shared" si="5"/>
        <v>13.202463592860092</v>
      </c>
      <c r="U18" s="81"/>
      <c r="V18" s="98"/>
      <c r="W18" s="153">
        <f>Ecoinvent_Future!I148</f>
        <v>19.075651400000002</v>
      </c>
      <c r="X18" s="96"/>
      <c r="Y18" s="110">
        <f t="shared" si="0"/>
        <v>21.496769604034409</v>
      </c>
      <c r="Z18" s="81"/>
      <c r="AA18" s="98"/>
      <c r="AB18" s="153">
        <f>Ecoinvent_Future!I149</f>
        <v>30.146499900000002</v>
      </c>
      <c r="AC18" s="96"/>
      <c r="AD18" s="110">
        <f t="shared" si="1"/>
        <v>29.795431850064542</v>
      </c>
      <c r="AE18" s="81"/>
      <c r="AF18" s="98"/>
      <c r="AG18" s="153">
        <f>Ecoinvent_Future!I150</f>
        <v>39.654815699999993</v>
      </c>
      <c r="AH18" s="96"/>
      <c r="AI18" s="110">
        <f t="shared" si="6"/>
        <v>36.974546706836989</v>
      </c>
      <c r="AJ18" s="81"/>
      <c r="AK18" s="98"/>
      <c r="AL18" s="153">
        <f>Ecoinvent_Future!I151</f>
        <v>41.902248400000012</v>
      </c>
      <c r="AM18" s="96"/>
      <c r="AN18" s="110">
        <f t="shared" si="7"/>
        <v>41.902248400000012</v>
      </c>
    </row>
    <row r="19" spans="1:40" x14ac:dyDescent="0.25">
      <c r="B19" s="84"/>
      <c r="C19" s="131"/>
      <c r="D19" s="96"/>
      <c r="E19" s="148">
        <f t="shared" si="2"/>
        <v>0</v>
      </c>
      <c r="F19" s="81"/>
      <c r="G19" s="98"/>
      <c r="H19" s="154"/>
      <c r="I19" s="96"/>
      <c r="J19" s="148">
        <f t="shared" si="3"/>
        <v>0</v>
      </c>
      <c r="K19" s="81"/>
      <c r="L19" s="84"/>
      <c r="M19" s="154"/>
      <c r="N19" s="96"/>
      <c r="O19" s="148">
        <f t="shared" si="4"/>
        <v>0</v>
      </c>
      <c r="P19" s="81"/>
      <c r="Q19" s="98"/>
      <c r="R19" s="154"/>
      <c r="S19" s="96"/>
      <c r="T19" s="110" t="s">
        <v>995</v>
      </c>
      <c r="U19" s="81"/>
      <c r="V19" s="98"/>
      <c r="W19" s="154"/>
      <c r="X19" s="96"/>
      <c r="Y19" s="110" t="s">
        <v>995</v>
      </c>
      <c r="Z19" s="81"/>
      <c r="AA19" s="98"/>
      <c r="AB19" s="154"/>
      <c r="AC19" s="96"/>
      <c r="AD19" s="110" t="s">
        <v>995</v>
      </c>
      <c r="AE19" s="81"/>
      <c r="AF19" s="98"/>
      <c r="AG19" s="154"/>
      <c r="AH19" s="96"/>
      <c r="AI19" s="110" t="s">
        <v>995</v>
      </c>
      <c r="AJ19" s="81"/>
      <c r="AK19" s="98"/>
      <c r="AL19" s="154"/>
      <c r="AM19" s="96"/>
      <c r="AN19" s="110" t="s">
        <v>995</v>
      </c>
    </row>
    <row r="20" spans="1:40" ht="15.75" thickBot="1" x14ac:dyDescent="0.3">
      <c r="A20" s="76" t="s">
        <v>444</v>
      </c>
      <c r="B20" s="84"/>
      <c r="C20" s="135">
        <f>Ecoinvent_Future!K144</f>
        <v>3.5036900000000003E-2</v>
      </c>
      <c r="D20" s="96"/>
      <c r="E20" s="148">
        <f>C20*$H$23*($M$24*$W$24+$R$24*$W$23)*SUM($AB$24:$AB$25)*$AG$24*$AL$24</f>
        <v>0.13621502057462084</v>
      </c>
      <c r="F20" s="81"/>
      <c r="G20" s="98"/>
      <c r="H20" s="155">
        <f>Ecoinvent_Future!K145</f>
        <v>12.673045500000001</v>
      </c>
      <c r="I20" s="96"/>
      <c r="J20" s="148">
        <f>H20*($M$24*$W$24+$R$24*$W$23)*SUM($AB$24:$AB$25)*$AG$24*$AL$24</f>
        <v>18.248053967289366</v>
      </c>
      <c r="K20" s="81"/>
      <c r="L20" s="138"/>
      <c r="M20" s="156">
        <f>Ecoinvent_Future!K146</f>
        <v>84.640408800000003</v>
      </c>
      <c r="N20" s="96"/>
      <c r="O20" s="148">
        <f>M20*$W$24*SUM($AB$24:$AB$25)*$AG$24*$AL$24</f>
        <v>15.828325915597819</v>
      </c>
      <c r="P20" s="81"/>
      <c r="Q20" s="98"/>
      <c r="R20" s="156">
        <f>Ecoinvent_Future!K147</f>
        <v>55.088578900000002</v>
      </c>
      <c r="S20" s="96"/>
      <c r="T20" s="111">
        <f>R20*$W$23*SUM($AB$24:$AB$25)*$AG$24*$AL$24</f>
        <v>60.482423357067503</v>
      </c>
      <c r="U20" s="81"/>
      <c r="V20" s="98"/>
      <c r="W20" s="155">
        <f>Ecoinvent_Future!K148</f>
        <v>82.490856799999989</v>
      </c>
      <c r="X20" s="96"/>
      <c r="Y20" s="111">
        <f>W20*SUM($AB$24+$AB$25)*$AG$24*$AL$24</f>
        <v>92.960754308447605</v>
      </c>
      <c r="Z20" s="81"/>
      <c r="AA20" s="98"/>
      <c r="AB20" s="155">
        <f>Ecoinvent_Future!K149</f>
        <v>131.7675437</v>
      </c>
      <c r="AC20" s="96"/>
      <c r="AD20" s="111">
        <f>AB20*$AG$24*$AL$24</f>
        <v>130.23305794659603</v>
      </c>
      <c r="AE20" s="81"/>
      <c r="AF20" s="98"/>
      <c r="AG20" s="156">
        <f>Ecoinvent_Future!K150</f>
        <v>173.01258139999999</v>
      </c>
      <c r="AH20" s="96"/>
      <c r="AI20" s="149">
        <f>AG20*$AL$24</f>
        <v>161.31866102317397</v>
      </c>
      <c r="AJ20" s="81"/>
      <c r="AK20" s="98"/>
      <c r="AL20" s="155">
        <f>Ecoinvent_Future!K151</f>
        <v>210.54689220000003</v>
      </c>
      <c r="AM20" s="96"/>
      <c r="AN20" s="149">
        <f>AL20</f>
        <v>210.54689220000003</v>
      </c>
    </row>
    <row r="21" spans="1:40" x14ac:dyDescent="0.25">
      <c r="B21" s="84"/>
      <c r="C21" s="96"/>
      <c r="D21" s="96"/>
      <c r="E21" s="97"/>
      <c r="F21" s="81"/>
      <c r="G21" s="98"/>
      <c r="H21" s="96"/>
      <c r="I21" s="96"/>
      <c r="J21" s="97"/>
      <c r="K21" s="81"/>
      <c r="L21" s="98"/>
      <c r="M21" s="96"/>
      <c r="N21" s="96"/>
      <c r="O21" s="97"/>
      <c r="P21" s="81"/>
      <c r="Q21" s="98"/>
      <c r="R21" s="96"/>
      <c r="S21" s="96"/>
      <c r="T21" s="97"/>
      <c r="U21" s="81"/>
      <c r="V21" s="98"/>
      <c r="W21" s="96"/>
      <c r="X21" s="96"/>
      <c r="Y21" s="97"/>
      <c r="Z21" s="81"/>
      <c r="AA21" s="98"/>
      <c r="AB21" s="96"/>
      <c r="AC21" s="96"/>
      <c r="AD21" s="97"/>
      <c r="AE21" s="81"/>
      <c r="AF21" s="98"/>
      <c r="AG21" s="96"/>
      <c r="AH21" s="96"/>
      <c r="AI21" s="97"/>
      <c r="AJ21" s="81"/>
      <c r="AK21" s="98"/>
      <c r="AL21" s="96"/>
      <c r="AM21" s="96"/>
      <c r="AN21" s="97"/>
    </row>
    <row r="22" spans="1:40" x14ac:dyDescent="0.25">
      <c r="A22" s="76" t="s">
        <v>243</v>
      </c>
      <c r="B22" s="84"/>
      <c r="C22" s="101">
        <f>'9.Base Case'!G27</f>
        <v>0.20000000000000043</v>
      </c>
      <c r="D22" s="102" t="s">
        <v>92</v>
      </c>
      <c r="E22" s="103" t="s">
        <v>276</v>
      </c>
      <c r="F22" s="82"/>
      <c r="G22" s="98"/>
      <c r="H22" s="102">
        <f>'9.Base Case'!P56</f>
        <v>11.000000000000002</v>
      </c>
      <c r="I22" s="102" t="s">
        <v>87</v>
      </c>
      <c r="J22" s="103" t="s">
        <v>295</v>
      </c>
      <c r="K22" s="82"/>
      <c r="L22" s="139"/>
      <c r="M22" s="102">
        <v>121.47568487535203</v>
      </c>
      <c r="N22" s="102" t="s">
        <v>87</v>
      </c>
      <c r="O22" s="103" t="s">
        <v>449</v>
      </c>
      <c r="P22" s="82"/>
      <c r="Q22" s="98"/>
      <c r="R22" s="102">
        <f>'9.Base Case'!P140</f>
        <v>110.00000000000006</v>
      </c>
      <c r="S22" s="102" t="s">
        <v>87</v>
      </c>
      <c r="T22" s="103" t="s">
        <v>449</v>
      </c>
      <c r="U22" s="82"/>
      <c r="V22" s="98"/>
      <c r="W22" s="102">
        <f>'9.Base Case'!O195</f>
        <v>19.295000000000012</v>
      </c>
      <c r="X22" s="102" t="s">
        <v>87</v>
      </c>
      <c r="Y22" s="103" t="s">
        <v>295</v>
      </c>
      <c r="Z22" s="82"/>
      <c r="AA22" s="98"/>
      <c r="AB22" s="102">
        <f>'9.Base Case'!O241</f>
        <v>8</v>
      </c>
      <c r="AC22" s="102" t="s">
        <v>87</v>
      </c>
      <c r="AD22" s="103" t="s">
        <v>295</v>
      </c>
      <c r="AE22" s="82"/>
      <c r="AF22" s="98"/>
      <c r="AG22" s="102">
        <f>'9.Base Case'!O320</f>
        <v>30.243000000000038</v>
      </c>
      <c r="AH22" s="102" t="s">
        <v>87</v>
      </c>
      <c r="AI22" s="103" t="s">
        <v>295</v>
      </c>
      <c r="AJ22" s="82"/>
      <c r="AK22" s="98"/>
      <c r="AL22" s="102">
        <f>'9.Base Case'!O412</f>
        <v>4.7106999999999983</v>
      </c>
      <c r="AM22" s="102" t="s">
        <v>87</v>
      </c>
      <c r="AN22" s="103" t="s">
        <v>295</v>
      </c>
    </row>
    <row r="23" spans="1:40" x14ac:dyDescent="0.25">
      <c r="B23" s="84"/>
      <c r="C23" s="101">
        <f>'9.Base Case'!G28</f>
        <v>1.0400000000000018</v>
      </c>
      <c r="D23" s="102" t="s">
        <v>86</v>
      </c>
      <c r="E23" s="103" t="s">
        <v>266</v>
      </c>
      <c r="F23" s="82"/>
      <c r="G23" s="98"/>
      <c r="H23" s="102">
        <v>2.7</v>
      </c>
      <c r="I23" s="102" t="s">
        <v>86</v>
      </c>
      <c r="J23" s="103" t="s">
        <v>279</v>
      </c>
      <c r="K23" s="82"/>
      <c r="L23" s="139"/>
      <c r="M23" s="102">
        <v>129.57406386704164</v>
      </c>
      <c r="N23" s="102" t="s">
        <v>92</v>
      </c>
      <c r="O23" s="103" t="s">
        <v>277</v>
      </c>
      <c r="P23" s="82"/>
      <c r="Q23" s="98"/>
      <c r="R23" s="102">
        <f>'9.Base Case'!P141</f>
        <v>185.0000000000004</v>
      </c>
      <c r="S23" s="102" t="s">
        <v>92</v>
      </c>
      <c r="T23" s="103" t="s">
        <v>277</v>
      </c>
      <c r="U23" s="82"/>
      <c r="V23" s="98"/>
      <c r="W23" s="102">
        <v>0.97425757239999999</v>
      </c>
      <c r="X23" s="102" t="s">
        <v>86</v>
      </c>
      <c r="Y23" s="103" t="s">
        <v>511</v>
      </c>
      <c r="Z23" s="82"/>
      <c r="AA23" s="98"/>
      <c r="AB23" s="102">
        <f>'9.Base Case'!O248</f>
        <v>3.6000000000000014</v>
      </c>
      <c r="AC23" s="102" t="s">
        <v>92</v>
      </c>
      <c r="AD23" s="103" t="s">
        <v>277</v>
      </c>
      <c r="AE23" s="82"/>
      <c r="AF23" s="98"/>
      <c r="AG23" s="102">
        <f>'9.Base Case'!O314</f>
        <v>5.3958350000000017</v>
      </c>
      <c r="AH23" s="102" t="s">
        <v>92</v>
      </c>
      <c r="AI23" s="103" t="s">
        <v>277</v>
      </c>
      <c r="AJ23" s="82"/>
      <c r="AK23" s="98"/>
      <c r="AL23" s="102">
        <f>'9.Base Case'!O409</f>
        <v>4.8663900000000009</v>
      </c>
      <c r="AM23" s="102" t="s">
        <v>92</v>
      </c>
      <c r="AN23" s="103" t="s">
        <v>277</v>
      </c>
    </row>
    <row r="24" spans="1:40" x14ac:dyDescent="0.25">
      <c r="A24" s="75" t="s">
        <v>244</v>
      </c>
      <c r="B24" s="84"/>
      <c r="C24" s="102">
        <v>1</v>
      </c>
      <c r="D24" s="102" t="s">
        <v>86</v>
      </c>
      <c r="E24" s="103" t="s">
        <v>279</v>
      </c>
      <c r="F24" s="82"/>
      <c r="G24" s="98"/>
      <c r="H24" s="104">
        <v>23.12</v>
      </c>
      <c r="I24" s="104" t="s">
        <v>92</v>
      </c>
      <c r="J24" s="105" t="s">
        <v>290</v>
      </c>
      <c r="K24" s="82"/>
      <c r="L24" s="140"/>
      <c r="M24" s="102">
        <v>1.06557618311712</v>
      </c>
      <c r="N24" s="102" t="s">
        <v>86</v>
      </c>
      <c r="O24" s="103" t="s">
        <v>428</v>
      </c>
      <c r="P24" s="82"/>
      <c r="Q24" s="98"/>
      <c r="R24" s="102">
        <v>1.1299999999999999</v>
      </c>
      <c r="S24" s="102" t="s">
        <v>86</v>
      </c>
      <c r="T24" s="103" t="s">
        <v>428</v>
      </c>
      <c r="U24" s="82"/>
      <c r="V24" s="98"/>
      <c r="W24" s="102">
        <v>0.165944708</v>
      </c>
      <c r="X24" s="102" t="s">
        <v>86</v>
      </c>
      <c r="Y24" s="103" t="s">
        <v>548</v>
      </c>
      <c r="Z24" s="82"/>
      <c r="AA24" s="98"/>
      <c r="AB24" s="102">
        <v>1.01314914285714E-2</v>
      </c>
      <c r="AC24" s="102" t="s">
        <v>86</v>
      </c>
      <c r="AD24" s="103" t="s">
        <v>560</v>
      </c>
      <c r="AE24" s="82"/>
      <c r="AF24" s="98"/>
      <c r="AG24" s="102">
        <v>1.06</v>
      </c>
      <c r="AH24" s="102" t="s">
        <v>681</v>
      </c>
      <c r="AI24" s="103" t="s">
        <v>679</v>
      </c>
      <c r="AJ24" s="82"/>
      <c r="AK24" s="98"/>
      <c r="AL24" s="102">
        <v>0.93240999999999996</v>
      </c>
      <c r="AM24" s="102" t="s">
        <v>681</v>
      </c>
      <c r="AN24" s="103" t="s">
        <v>823</v>
      </c>
    </row>
    <row r="25" spans="1:40" ht="15.75" thickBot="1" x14ac:dyDescent="0.3">
      <c r="B25" s="87"/>
      <c r="C25" s="106"/>
      <c r="D25" s="106"/>
      <c r="E25" s="107"/>
      <c r="F25" s="81"/>
      <c r="G25" s="98"/>
      <c r="H25" s="96">
        <v>0.1</v>
      </c>
      <c r="I25" s="96" t="s">
        <v>86</v>
      </c>
      <c r="J25" s="97" t="s">
        <v>342</v>
      </c>
      <c r="K25" s="81"/>
      <c r="L25" s="98"/>
      <c r="M25" s="96">
        <v>2.1311523662342502</v>
      </c>
      <c r="N25" s="96" t="s">
        <v>86</v>
      </c>
      <c r="O25" s="97" t="s">
        <v>967</v>
      </c>
      <c r="P25" s="81"/>
      <c r="Q25" s="98"/>
      <c r="R25" s="96">
        <v>1.6016999999999999</v>
      </c>
      <c r="S25" s="96" t="s">
        <v>86</v>
      </c>
      <c r="T25" s="97" t="s">
        <v>967</v>
      </c>
      <c r="U25" s="81"/>
      <c r="V25" s="98"/>
      <c r="W25" s="96">
        <v>0.26661000000000001</v>
      </c>
      <c r="X25" s="96" t="s">
        <v>86</v>
      </c>
      <c r="Y25" s="97" t="s">
        <v>521</v>
      </c>
      <c r="Z25" s="81"/>
      <c r="AA25" s="98"/>
      <c r="AB25" s="102">
        <v>1.1300685085714299</v>
      </c>
      <c r="AC25" s="102" t="s">
        <v>86</v>
      </c>
      <c r="AD25" s="103" t="s">
        <v>560</v>
      </c>
      <c r="AE25" s="81"/>
      <c r="AF25" s="98"/>
      <c r="AG25" s="108">
        <f>'9.Base Case'!O327</f>
        <v>6.7390000000000002E-3</v>
      </c>
      <c r="AH25" s="96" t="s">
        <v>86</v>
      </c>
      <c r="AI25" s="97" t="s">
        <v>710</v>
      </c>
      <c r="AJ25" s="81"/>
      <c r="AK25" s="98"/>
      <c r="AL25" s="96">
        <f>'9.Base Case'!O434</f>
        <v>21.286000000000012</v>
      </c>
      <c r="AM25" s="96" t="s">
        <v>86</v>
      </c>
      <c r="AN25" s="97" t="s">
        <v>635</v>
      </c>
    </row>
    <row r="26" spans="1:40" x14ac:dyDescent="0.25">
      <c r="C26" s="81"/>
      <c r="D26" s="81"/>
      <c r="E26" s="81"/>
      <c r="F26" s="81"/>
      <c r="G26" s="98"/>
      <c r="H26" s="96">
        <v>0.02</v>
      </c>
      <c r="I26" s="96" t="s">
        <v>86</v>
      </c>
      <c r="J26" s="97" t="s">
        <v>347</v>
      </c>
      <c r="K26" s="81"/>
      <c r="L26" s="98"/>
      <c r="M26" s="96">
        <v>6.6714659248780006E-2</v>
      </c>
      <c r="N26" s="96" t="s">
        <v>86</v>
      </c>
      <c r="O26" s="143" t="s">
        <v>478</v>
      </c>
      <c r="P26" s="81"/>
      <c r="Q26" s="98"/>
      <c r="R26" s="96">
        <v>5.0139000000000003E-2</v>
      </c>
      <c r="S26" s="96" t="s">
        <v>86</v>
      </c>
      <c r="T26" s="97" t="s">
        <v>478</v>
      </c>
      <c r="U26" s="81"/>
      <c r="V26" s="98"/>
      <c r="W26" s="96">
        <v>0.34204000000000001</v>
      </c>
      <c r="X26" s="96" t="s">
        <v>86</v>
      </c>
      <c r="Y26" s="97" t="s">
        <v>526</v>
      </c>
      <c r="Z26" s="81"/>
      <c r="AA26" s="98"/>
      <c r="AB26" s="104">
        <f>'9.Base Case'!O259</f>
        <v>6.000000000000001E-3</v>
      </c>
      <c r="AC26" s="104" t="s">
        <v>86</v>
      </c>
      <c r="AD26" s="105" t="s">
        <v>635</v>
      </c>
      <c r="AE26" s="81"/>
      <c r="AF26" s="98"/>
      <c r="AG26" s="96">
        <f>'9.Base Case'!O344</f>
        <v>2.6668000000000008E-2</v>
      </c>
      <c r="AH26" s="96" t="s">
        <v>86</v>
      </c>
      <c r="AI26" s="97" t="s">
        <v>980</v>
      </c>
      <c r="AJ26" s="81"/>
      <c r="AK26" s="98"/>
      <c r="AL26" s="96">
        <v>8.1385999999999993E-3</v>
      </c>
      <c r="AM26" s="96" t="s">
        <v>86</v>
      </c>
      <c r="AN26" s="97" t="s">
        <v>854</v>
      </c>
    </row>
    <row r="27" spans="1:40" x14ac:dyDescent="0.25">
      <c r="C27" s="81"/>
      <c r="D27" s="81"/>
      <c r="E27" s="81"/>
      <c r="F27" s="81"/>
      <c r="G27" s="98"/>
      <c r="H27" s="96">
        <v>0.5</v>
      </c>
      <c r="I27" s="96" t="s">
        <v>86</v>
      </c>
      <c r="J27" s="97" t="s">
        <v>352</v>
      </c>
      <c r="K27" s="81"/>
      <c r="L27" s="98"/>
      <c r="M27" s="96">
        <v>6.7860153645630801E-4</v>
      </c>
      <c r="N27" s="96" t="s">
        <v>86</v>
      </c>
      <c r="O27" s="143" t="s">
        <v>1284</v>
      </c>
      <c r="P27" s="81"/>
      <c r="Q27" s="98"/>
      <c r="R27" s="108">
        <v>9.9999999999999994E-12</v>
      </c>
      <c r="S27" s="96" t="s">
        <v>443</v>
      </c>
      <c r="T27" s="97" t="s">
        <v>358</v>
      </c>
      <c r="U27" s="81"/>
      <c r="V27" s="98"/>
      <c r="W27" s="108">
        <v>1.1943E-4</v>
      </c>
      <c r="X27" s="96" t="s">
        <v>86</v>
      </c>
      <c r="Y27" s="97" t="s">
        <v>541</v>
      </c>
      <c r="Z27" s="81"/>
      <c r="AA27" s="98"/>
      <c r="AB27" s="96">
        <v>3.9E-2</v>
      </c>
      <c r="AC27" s="96" t="s">
        <v>86</v>
      </c>
      <c r="AD27" s="97" t="s">
        <v>975</v>
      </c>
      <c r="AE27" s="81"/>
      <c r="AF27" s="98"/>
      <c r="AG27" s="96">
        <f>'9.Base Case'!O363</f>
        <v>137.25</v>
      </c>
      <c r="AH27" s="96" t="s">
        <v>86</v>
      </c>
      <c r="AI27" s="97" t="s">
        <v>658</v>
      </c>
      <c r="AJ27" s="81"/>
      <c r="AK27" s="98"/>
      <c r="AL27" s="96">
        <v>1.2959E-2</v>
      </c>
      <c r="AM27" s="96" t="s">
        <v>86</v>
      </c>
      <c r="AN27" s="97" t="s">
        <v>857</v>
      </c>
    </row>
    <row r="28" spans="1:40" x14ac:dyDescent="0.25">
      <c r="C28" s="81"/>
      <c r="D28" s="81"/>
      <c r="E28" s="81"/>
      <c r="F28" s="81"/>
      <c r="G28" s="98"/>
      <c r="H28" s="96">
        <v>0.17</v>
      </c>
      <c r="I28" s="96" t="s">
        <v>86</v>
      </c>
      <c r="J28" s="97" t="s">
        <v>284</v>
      </c>
      <c r="K28" s="81"/>
      <c r="L28" s="98"/>
      <c r="M28" s="96">
        <v>7.0924750748275805E-4</v>
      </c>
      <c r="N28" s="96" t="s">
        <v>86</v>
      </c>
      <c r="O28" s="143" t="s">
        <v>342</v>
      </c>
      <c r="P28" s="81"/>
      <c r="Q28" s="98"/>
      <c r="R28" s="96">
        <v>0.34819</v>
      </c>
      <c r="S28" s="96" t="s">
        <v>86</v>
      </c>
      <c r="T28" s="97" t="s">
        <v>968</v>
      </c>
      <c r="U28" s="81"/>
      <c r="V28" s="98"/>
      <c r="W28" s="96">
        <v>4.6746999999999997E-2</v>
      </c>
      <c r="X28" s="96" t="s">
        <v>86</v>
      </c>
      <c r="Y28" s="97" t="s">
        <v>545</v>
      </c>
      <c r="Z28" s="81"/>
      <c r="AA28" s="98"/>
      <c r="AB28" s="96">
        <v>2E-3</v>
      </c>
      <c r="AC28" s="96" t="s">
        <v>86</v>
      </c>
      <c r="AD28" s="97" t="s">
        <v>976</v>
      </c>
      <c r="AE28" s="81"/>
      <c r="AF28" s="98"/>
      <c r="AG28" s="96">
        <v>0.99851999999999996</v>
      </c>
      <c r="AH28" s="96" t="s">
        <v>557</v>
      </c>
      <c r="AI28" s="97" t="s">
        <v>974</v>
      </c>
      <c r="AJ28" s="81"/>
      <c r="AK28" s="98"/>
      <c r="AL28" s="96">
        <v>2.6294</v>
      </c>
      <c r="AM28" s="96" t="s">
        <v>86</v>
      </c>
      <c r="AN28" s="97" t="s">
        <v>861</v>
      </c>
    </row>
    <row r="29" spans="1:40" x14ac:dyDescent="0.25">
      <c r="C29" s="81"/>
      <c r="D29" s="81"/>
      <c r="E29" s="81"/>
      <c r="F29" s="81"/>
      <c r="G29" s="98"/>
      <c r="H29" s="108">
        <v>9.9999999999999994E-12</v>
      </c>
      <c r="I29" s="96" t="s">
        <v>443</v>
      </c>
      <c r="J29" s="97" t="s">
        <v>358</v>
      </c>
      <c r="K29" s="81"/>
      <c r="L29" s="98"/>
      <c r="M29" s="96">
        <v>1.0655761831171199E-11</v>
      </c>
      <c r="N29" s="96" t="s">
        <v>360</v>
      </c>
      <c r="O29" s="143" t="s">
        <v>358</v>
      </c>
      <c r="P29" s="81"/>
      <c r="Q29" s="98"/>
      <c r="R29" s="102">
        <v>1</v>
      </c>
      <c r="S29" s="102" t="s">
        <v>86</v>
      </c>
      <c r="T29" s="103" t="s">
        <v>511</v>
      </c>
      <c r="U29" s="81"/>
      <c r="V29" s="98"/>
      <c r="W29" s="108">
        <v>9.9999999999999994E-12</v>
      </c>
      <c r="X29" s="96" t="s">
        <v>360</v>
      </c>
      <c r="Y29" s="97" t="s">
        <v>358</v>
      </c>
      <c r="Z29" s="81"/>
      <c r="AA29" s="98"/>
      <c r="AB29" s="96">
        <v>0.24</v>
      </c>
      <c r="AC29" s="96" t="s">
        <v>86</v>
      </c>
      <c r="AD29" s="97" t="s">
        <v>977</v>
      </c>
      <c r="AE29" s="81"/>
      <c r="AF29" s="98"/>
      <c r="AG29" s="96">
        <v>2.8270999999999999E-3</v>
      </c>
      <c r="AH29" s="96" t="s">
        <v>86</v>
      </c>
      <c r="AI29" s="97" t="s">
        <v>981</v>
      </c>
      <c r="AJ29" s="81"/>
      <c r="AK29" s="98"/>
      <c r="AL29" s="96">
        <v>8.7647000000000003E-3</v>
      </c>
      <c r="AM29" s="96" t="s">
        <v>86</v>
      </c>
      <c r="AN29" s="97" t="s">
        <v>864</v>
      </c>
    </row>
    <row r="30" spans="1:40" x14ac:dyDescent="0.25">
      <c r="C30" s="81"/>
      <c r="D30" s="81"/>
      <c r="E30" s="81"/>
      <c r="F30" s="81"/>
      <c r="G30" s="98"/>
      <c r="H30" s="102">
        <v>1</v>
      </c>
      <c r="I30" s="102" t="s">
        <v>86</v>
      </c>
      <c r="J30" s="103" t="s">
        <v>428</v>
      </c>
      <c r="K30" s="81"/>
      <c r="L30" s="139"/>
      <c r="M30" s="104">
        <v>0.463291212895663</v>
      </c>
      <c r="N30" s="104" t="s">
        <v>86</v>
      </c>
      <c r="O30" s="143" t="s">
        <v>968</v>
      </c>
      <c r="P30" s="81"/>
      <c r="Q30" s="98"/>
      <c r="R30" s="96">
        <v>3.3790000000000001E-2</v>
      </c>
      <c r="S30" s="96" t="s">
        <v>86</v>
      </c>
      <c r="T30" s="97" t="s">
        <v>514</v>
      </c>
      <c r="U30" s="81"/>
      <c r="V30" s="98"/>
      <c r="W30" s="96">
        <v>5</v>
      </c>
      <c r="X30" s="96" t="s">
        <v>557</v>
      </c>
      <c r="Y30" s="97" t="s">
        <v>974</v>
      </c>
      <c r="Z30" s="81"/>
      <c r="AA30" s="98"/>
      <c r="AB30" s="96">
        <v>7.45E-3</v>
      </c>
      <c r="AC30" s="96" t="s">
        <v>86</v>
      </c>
      <c r="AD30" s="97" t="s">
        <v>584</v>
      </c>
      <c r="AE30" s="81"/>
      <c r="AF30" s="98"/>
      <c r="AG30" s="96">
        <v>2.5682E-2</v>
      </c>
      <c r="AH30" s="96" t="s">
        <v>86</v>
      </c>
      <c r="AI30" s="97" t="s">
        <v>521</v>
      </c>
      <c r="AJ30" s="81"/>
      <c r="AK30" s="98"/>
      <c r="AL30" s="96">
        <v>0.11269</v>
      </c>
      <c r="AM30" s="96" t="s">
        <v>86</v>
      </c>
      <c r="AN30" s="97" t="s">
        <v>868</v>
      </c>
    </row>
    <row r="31" spans="1:40" x14ac:dyDescent="0.25">
      <c r="C31" s="81"/>
      <c r="D31" s="81"/>
      <c r="E31" s="81"/>
      <c r="F31" s="81"/>
      <c r="G31" s="98"/>
      <c r="H31" s="108">
        <v>1.5508E-6</v>
      </c>
      <c r="I31" s="96" t="s">
        <v>86</v>
      </c>
      <c r="J31" s="97" t="s">
        <v>373</v>
      </c>
      <c r="K31" s="81"/>
      <c r="L31" s="98"/>
      <c r="M31" s="96">
        <v>6.3902603701533904E-4</v>
      </c>
      <c r="N31" s="96" t="s">
        <v>86</v>
      </c>
      <c r="O31" s="143" t="s">
        <v>797</v>
      </c>
      <c r="P31" s="81"/>
      <c r="Q31" s="98"/>
      <c r="R31" s="108">
        <v>9.0998000000000001E-4</v>
      </c>
      <c r="S31" s="96" t="s">
        <v>86</v>
      </c>
      <c r="T31" s="97" t="s">
        <v>973</v>
      </c>
      <c r="U31" s="81"/>
      <c r="V31" s="98"/>
      <c r="W31" s="102">
        <v>1</v>
      </c>
      <c r="X31" s="102" t="s">
        <v>86</v>
      </c>
      <c r="Y31" s="103" t="s">
        <v>560</v>
      </c>
      <c r="Z31" s="81"/>
      <c r="AA31" s="98"/>
      <c r="AB31" s="96">
        <v>0.3</v>
      </c>
      <c r="AC31" s="96" t="s">
        <v>86</v>
      </c>
      <c r="AD31" s="97" t="s">
        <v>589</v>
      </c>
      <c r="AE31" s="81"/>
      <c r="AF31" s="98"/>
      <c r="AG31" s="96">
        <v>2.1572999999999998E-2</v>
      </c>
      <c r="AH31" s="96" t="s">
        <v>86</v>
      </c>
      <c r="AI31" s="97" t="s">
        <v>729</v>
      </c>
      <c r="AJ31" s="81"/>
      <c r="AK31" s="98"/>
      <c r="AL31" s="96">
        <v>1.08285358249708</v>
      </c>
      <c r="AM31" s="96" t="s">
        <v>86</v>
      </c>
      <c r="AN31" s="97" t="s">
        <v>871</v>
      </c>
    </row>
    <row r="32" spans="1:40" x14ac:dyDescent="0.25">
      <c r="C32" s="81"/>
      <c r="D32" s="81"/>
      <c r="E32" s="81"/>
      <c r="F32" s="81"/>
      <c r="G32" s="98"/>
      <c r="H32" s="108">
        <v>7.8518999999999993E-9</v>
      </c>
      <c r="I32" s="96" t="s">
        <v>86</v>
      </c>
      <c r="J32" s="97" t="s">
        <v>377</v>
      </c>
      <c r="K32" s="81"/>
      <c r="L32" s="98"/>
      <c r="M32" s="96">
        <v>13.767244285873272</v>
      </c>
      <c r="N32" s="96" t="s">
        <v>86</v>
      </c>
      <c r="O32" s="143" t="s">
        <v>658</v>
      </c>
      <c r="P32" s="81"/>
      <c r="Q32" s="98"/>
      <c r="R32" s="108">
        <v>1.9630000000000001E-6</v>
      </c>
      <c r="S32" s="96" t="s">
        <v>86</v>
      </c>
      <c r="T32" s="97" t="s">
        <v>518</v>
      </c>
      <c r="U32" s="81"/>
      <c r="V32" s="98"/>
      <c r="W32" s="96">
        <v>1.9375</v>
      </c>
      <c r="X32" s="96" t="s">
        <v>557</v>
      </c>
      <c r="Y32" s="97" t="s">
        <v>563</v>
      </c>
      <c r="Z32" s="81"/>
      <c r="AA32" s="98"/>
      <c r="AB32" s="96">
        <v>0.01</v>
      </c>
      <c r="AC32" s="96" t="s">
        <v>86</v>
      </c>
      <c r="AD32" s="97" t="s">
        <v>599</v>
      </c>
      <c r="AE32" s="81"/>
      <c r="AF32" s="98"/>
      <c r="AG32" s="108">
        <v>6.4103000000000001E-4</v>
      </c>
      <c r="AH32" s="96" t="s">
        <v>86</v>
      </c>
      <c r="AI32" s="97" t="s">
        <v>982</v>
      </c>
      <c r="AJ32" s="81"/>
      <c r="AK32" s="98"/>
      <c r="AL32" s="96">
        <v>1.27464175029172E-2</v>
      </c>
      <c r="AM32" s="96" t="s">
        <v>86</v>
      </c>
      <c r="AN32" s="97" t="s">
        <v>871</v>
      </c>
    </row>
    <row r="33" spans="3:40" x14ac:dyDescent="0.25">
      <c r="C33" s="81"/>
      <c r="D33" s="81"/>
      <c r="E33" s="81"/>
      <c r="F33" s="81"/>
      <c r="G33" s="98"/>
      <c r="H33" s="108">
        <v>9.4222999999999996E-9</v>
      </c>
      <c r="I33" s="96" t="s">
        <v>86</v>
      </c>
      <c r="J33" s="97" t="s">
        <v>379</v>
      </c>
      <c r="K33" s="81"/>
      <c r="L33" s="98"/>
      <c r="M33" s="96">
        <v>46.329121289566302</v>
      </c>
      <c r="N33" s="96" t="s">
        <v>557</v>
      </c>
      <c r="O33" s="143" t="s">
        <v>974</v>
      </c>
      <c r="P33" s="81"/>
      <c r="Q33" s="98"/>
      <c r="R33" s="108">
        <v>1.2619000000000001E-5</v>
      </c>
      <c r="S33" s="96" t="s">
        <v>86</v>
      </c>
      <c r="T33" s="97" t="s">
        <v>969</v>
      </c>
      <c r="U33" s="81"/>
      <c r="V33" s="98"/>
      <c r="W33" s="96">
        <v>3.0625</v>
      </c>
      <c r="X33" s="96" t="s">
        <v>557</v>
      </c>
      <c r="Y33" s="97" t="s">
        <v>563</v>
      </c>
      <c r="Z33" s="81"/>
      <c r="AA33" s="98"/>
      <c r="AB33" s="96">
        <v>2.7000000000000001E-3</v>
      </c>
      <c r="AC33" s="96" t="s">
        <v>86</v>
      </c>
      <c r="AD33" s="97" t="s">
        <v>967</v>
      </c>
      <c r="AE33" s="81"/>
      <c r="AF33" s="98"/>
      <c r="AG33" s="96">
        <v>4.5610999999999999E-2</v>
      </c>
      <c r="AH33" s="96" t="s">
        <v>86</v>
      </c>
      <c r="AI33" s="97" t="s">
        <v>967</v>
      </c>
      <c r="AJ33" s="81"/>
      <c r="AK33" s="98"/>
      <c r="AL33" s="96">
        <v>1.0017</v>
      </c>
      <c r="AM33" s="96" t="s">
        <v>86</v>
      </c>
      <c r="AN33" s="97" t="s">
        <v>877</v>
      </c>
    </row>
    <row r="34" spans="3:40" ht="15.75" thickBot="1" x14ac:dyDescent="0.3">
      <c r="C34" s="81"/>
      <c r="D34" s="81"/>
      <c r="E34" s="81"/>
      <c r="F34" s="81"/>
      <c r="G34" s="98"/>
      <c r="H34" s="108">
        <v>2.7914E-7</v>
      </c>
      <c r="I34" s="96" t="s">
        <v>86</v>
      </c>
      <c r="J34" s="97" t="s">
        <v>381</v>
      </c>
      <c r="K34" s="81"/>
      <c r="L34" s="98"/>
      <c r="M34" s="102">
        <v>1</v>
      </c>
      <c r="N34" s="102" t="s">
        <v>86</v>
      </c>
      <c r="O34" s="144" t="s">
        <v>548</v>
      </c>
      <c r="P34" s="81"/>
      <c r="Q34" s="98"/>
      <c r="R34" s="108">
        <v>2.0471000000000001E-4</v>
      </c>
      <c r="S34" s="96" t="s">
        <v>86</v>
      </c>
      <c r="T34" s="97" t="s">
        <v>970</v>
      </c>
      <c r="U34" s="81"/>
      <c r="V34" s="109"/>
      <c r="W34" s="106"/>
      <c r="X34" s="106"/>
      <c r="Y34" s="107"/>
      <c r="Z34" s="81"/>
      <c r="AA34" s="98"/>
      <c r="AB34" s="96">
        <v>0.1</v>
      </c>
      <c r="AC34" s="96" t="s">
        <v>86</v>
      </c>
      <c r="AD34" s="97" t="s">
        <v>978</v>
      </c>
      <c r="AE34" s="81"/>
      <c r="AF34" s="98"/>
      <c r="AG34" s="96">
        <v>3.7721999999999999E-2</v>
      </c>
      <c r="AH34" s="96" t="s">
        <v>86</v>
      </c>
      <c r="AI34" s="97" t="s">
        <v>736</v>
      </c>
      <c r="AJ34" s="81"/>
      <c r="AK34" s="98"/>
      <c r="AL34" s="96">
        <v>0.18781</v>
      </c>
      <c r="AM34" s="96" t="s">
        <v>86</v>
      </c>
      <c r="AN34" s="97" t="s">
        <v>988</v>
      </c>
    </row>
    <row r="35" spans="3:40" x14ac:dyDescent="0.25">
      <c r="C35" s="81"/>
      <c r="D35" s="81"/>
      <c r="E35" s="81"/>
      <c r="F35" s="81"/>
      <c r="G35" s="98"/>
      <c r="H35" s="108">
        <v>3.1408000000000002E-10</v>
      </c>
      <c r="I35" s="96" t="s">
        <v>86</v>
      </c>
      <c r="J35" s="97" t="s">
        <v>383</v>
      </c>
      <c r="K35" s="81"/>
      <c r="L35" s="98"/>
      <c r="M35" s="146">
        <v>9.3867671546970401E-6</v>
      </c>
      <c r="N35" s="145" t="s">
        <v>86</v>
      </c>
      <c r="O35" s="143" t="s">
        <v>969</v>
      </c>
      <c r="P35" s="81"/>
      <c r="Q35" s="98"/>
      <c r="R35" s="96">
        <v>3.5991000000000002E-2</v>
      </c>
      <c r="S35" s="96" t="s">
        <v>86</v>
      </c>
      <c r="T35" s="97" t="s">
        <v>495</v>
      </c>
      <c r="U35" s="81"/>
      <c r="V35" s="81"/>
      <c r="W35" s="81"/>
      <c r="X35" s="81"/>
      <c r="Y35" s="81"/>
      <c r="Z35" s="81"/>
      <c r="AA35" s="98"/>
      <c r="AB35" s="96">
        <v>0.19</v>
      </c>
      <c r="AC35" s="96" t="s">
        <v>86</v>
      </c>
      <c r="AD35" s="97" t="s">
        <v>612</v>
      </c>
      <c r="AE35" s="81"/>
      <c r="AF35" s="98"/>
      <c r="AG35" s="96">
        <v>7.8895000000000007E-2</v>
      </c>
      <c r="AH35" s="96" t="s">
        <v>86</v>
      </c>
      <c r="AI35" s="97" t="s">
        <v>740</v>
      </c>
      <c r="AJ35" s="81"/>
      <c r="AK35" s="98"/>
      <c r="AL35" s="96">
        <v>1.6069000000000001E-3</v>
      </c>
      <c r="AM35" s="96" t="s">
        <v>86</v>
      </c>
      <c r="AN35" s="97" t="s">
        <v>885</v>
      </c>
    </row>
    <row r="36" spans="3:40" x14ac:dyDescent="0.25">
      <c r="C36" s="81"/>
      <c r="D36" s="81"/>
      <c r="E36" s="81"/>
      <c r="F36" s="81"/>
      <c r="G36" s="98"/>
      <c r="H36" s="108">
        <v>7.7538E-7</v>
      </c>
      <c r="I36" s="96" t="s">
        <v>86</v>
      </c>
      <c r="J36" s="97" t="s">
        <v>385</v>
      </c>
      <c r="K36" s="81"/>
      <c r="L36" s="98"/>
      <c r="M36" s="146">
        <v>1.5227083656743699E-4</v>
      </c>
      <c r="N36" s="145" t="s">
        <v>86</v>
      </c>
      <c r="O36" s="143" t="s">
        <v>970</v>
      </c>
      <c r="P36" s="81"/>
      <c r="Q36" s="98"/>
      <c r="R36" s="96">
        <v>2.0200000000000001E-3</v>
      </c>
      <c r="S36" s="96" t="s">
        <v>86</v>
      </c>
      <c r="T36" s="97" t="s">
        <v>971</v>
      </c>
      <c r="U36" s="81"/>
      <c r="V36" s="81"/>
      <c r="W36" s="81"/>
      <c r="X36" s="81"/>
      <c r="Y36" s="81"/>
      <c r="Z36" s="81"/>
      <c r="AA36" s="98"/>
      <c r="AB36" s="96">
        <v>0.2</v>
      </c>
      <c r="AC36" s="96" t="s">
        <v>86</v>
      </c>
      <c r="AD36" s="97" t="s">
        <v>617</v>
      </c>
      <c r="AE36" s="81"/>
      <c r="AF36" s="98"/>
      <c r="AG36" s="96">
        <v>4.9309999999999996E-3</v>
      </c>
      <c r="AH36" s="96" t="s">
        <v>86</v>
      </c>
      <c r="AI36" s="97" t="s">
        <v>743</v>
      </c>
      <c r="AJ36" s="81"/>
      <c r="AK36" s="98"/>
      <c r="AL36" s="96">
        <v>2.1556000000000001E-3</v>
      </c>
      <c r="AM36" s="96" t="s">
        <v>86</v>
      </c>
      <c r="AN36" s="97" t="s">
        <v>889</v>
      </c>
    </row>
    <row r="37" spans="3:40" x14ac:dyDescent="0.25">
      <c r="C37" s="81"/>
      <c r="D37" s="81"/>
      <c r="E37" s="81"/>
      <c r="F37" s="81"/>
      <c r="G37" s="98"/>
      <c r="H37" s="96">
        <v>1.6097999999999999</v>
      </c>
      <c r="I37" s="96" t="s">
        <v>86</v>
      </c>
      <c r="J37" s="97" t="s">
        <v>387</v>
      </c>
      <c r="K37" s="81"/>
      <c r="L37" s="98"/>
      <c r="M37" s="145">
        <v>2.6772601600817701E-2</v>
      </c>
      <c r="N37" s="145" t="s">
        <v>86</v>
      </c>
      <c r="O37" s="143" t="s">
        <v>495</v>
      </c>
      <c r="P37" s="81"/>
      <c r="Q37" s="98"/>
      <c r="R37" s="108">
        <v>1.0236E-7</v>
      </c>
      <c r="S37" s="96" t="s">
        <v>86</v>
      </c>
      <c r="T37" s="97" t="s">
        <v>499</v>
      </c>
      <c r="U37" s="81"/>
      <c r="V37" s="81"/>
      <c r="W37" s="81"/>
      <c r="X37" s="81"/>
      <c r="Y37" s="81"/>
      <c r="Z37" s="81"/>
      <c r="AA37" s="98"/>
      <c r="AB37" s="96">
        <v>2.63</v>
      </c>
      <c r="AC37" s="96" t="s">
        <v>86</v>
      </c>
      <c r="AD37" s="97" t="s">
        <v>622</v>
      </c>
      <c r="AE37" s="81"/>
      <c r="AF37" s="98"/>
      <c r="AG37" s="96">
        <v>7.1910000000000002E-2</v>
      </c>
      <c r="AH37" s="96" t="s">
        <v>86</v>
      </c>
      <c r="AI37" s="97" t="s">
        <v>983</v>
      </c>
      <c r="AJ37" s="81"/>
      <c r="AK37" s="98"/>
      <c r="AL37" s="108">
        <v>1.6276999999999999E-4</v>
      </c>
      <c r="AM37" s="96" t="s">
        <v>86</v>
      </c>
      <c r="AN37" s="97" t="s">
        <v>892</v>
      </c>
    </row>
    <row r="38" spans="3:40" x14ac:dyDescent="0.25">
      <c r="C38" s="81"/>
      <c r="D38" s="81"/>
      <c r="E38" s="81"/>
      <c r="F38" s="81"/>
      <c r="G38" s="98"/>
      <c r="H38" s="96">
        <v>3.5808</v>
      </c>
      <c r="I38" s="96" t="s">
        <v>86</v>
      </c>
      <c r="J38" s="97" t="s">
        <v>390</v>
      </c>
      <c r="K38" s="81"/>
      <c r="L38" s="98"/>
      <c r="M38" s="145">
        <v>1.5025689758134499E-3</v>
      </c>
      <c r="N38" s="145" t="s">
        <v>86</v>
      </c>
      <c r="O38" s="143" t="s">
        <v>971</v>
      </c>
      <c r="P38" s="81"/>
      <c r="Q38" s="98"/>
      <c r="R38" s="108">
        <v>9.0998000000000001E-4</v>
      </c>
      <c r="S38" s="96" t="s">
        <v>86</v>
      </c>
      <c r="T38" s="97" t="s">
        <v>972</v>
      </c>
      <c r="U38" s="81"/>
      <c r="V38" s="81"/>
      <c r="W38" s="81"/>
      <c r="X38" s="81"/>
      <c r="Y38" s="81"/>
      <c r="Z38" s="81"/>
      <c r="AA38" s="98"/>
      <c r="AB38" s="96">
        <v>1.4999999999999999E-2</v>
      </c>
      <c r="AC38" s="96" t="s">
        <v>86</v>
      </c>
      <c r="AD38" s="97" t="s">
        <v>968</v>
      </c>
      <c r="AE38" s="81"/>
      <c r="AF38" s="98"/>
      <c r="AG38" s="96">
        <v>7.3964E-3</v>
      </c>
      <c r="AH38" s="96" t="s">
        <v>86</v>
      </c>
      <c r="AI38" s="97" t="s">
        <v>751</v>
      </c>
      <c r="AJ38" s="81"/>
      <c r="AK38" s="98"/>
      <c r="AL38" s="96">
        <v>0.37297000000000002</v>
      </c>
      <c r="AM38" s="96" t="s">
        <v>86</v>
      </c>
      <c r="AN38" s="97" t="s">
        <v>989</v>
      </c>
    </row>
    <row r="39" spans="3:40" x14ac:dyDescent="0.25">
      <c r="C39" s="81"/>
      <c r="D39" s="81"/>
      <c r="E39" s="81"/>
      <c r="F39" s="81"/>
      <c r="G39" s="98"/>
      <c r="H39" s="96">
        <v>1.3797E-3</v>
      </c>
      <c r="I39" s="96" t="s">
        <v>86</v>
      </c>
      <c r="J39" s="97" t="s">
        <v>393</v>
      </c>
      <c r="K39" s="81"/>
      <c r="L39" s="98"/>
      <c r="M39" s="146">
        <v>7.6137549436084995E-8</v>
      </c>
      <c r="N39" s="145" t="s">
        <v>86</v>
      </c>
      <c r="O39" s="143" t="s">
        <v>499</v>
      </c>
      <c r="P39" s="81"/>
      <c r="Q39" s="98"/>
      <c r="R39" s="108">
        <v>5.6084999999999997E-6</v>
      </c>
      <c r="S39" s="96" t="s">
        <v>86</v>
      </c>
      <c r="T39" s="97" t="s">
        <v>505</v>
      </c>
      <c r="U39" s="81"/>
      <c r="V39" s="81"/>
      <c r="W39" s="81"/>
      <c r="X39" s="81"/>
      <c r="Y39" s="81"/>
      <c r="Z39" s="81"/>
      <c r="AA39" s="98"/>
      <c r="AB39" s="96">
        <v>1.4825999999999999</v>
      </c>
      <c r="AC39" s="96" t="s">
        <v>86</v>
      </c>
      <c r="AD39" s="97" t="s">
        <v>631</v>
      </c>
      <c r="AE39" s="81"/>
      <c r="AF39" s="98"/>
      <c r="AG39" s="96">
        <v>1.8532</v>
      </c>
      <c r="AH39" s="96" t="s">
        <v>86</v>
      </c>
      <c r="AI39" s="97" t="s">
        <v>545</v>
      </c>
      <c r="AJ39" s="81"/>
      <c r="AK39" s="98"/>
      <c r="AL39" s="96">
        <v>0.1104</v>
      </c>
      <c r="AM39" s="96" t="s">
        <v>86</v>
      </c>
      <c r="AN39" s="97" t="s">
        <v>899</v>
      </c>
    </row>
    <row r="40" spans="3:40" x14ac:dyDescent="0.25">
      <c r="C40" s="81"/>
      <c r="D40" s="81"/>
      <c r="E40" s="81"/>
      <c r="F40" s="81"/>
      <c r="G40" s="98"/>
      <c r="H40" s="108">
        <v>6.2027000000000002E-4</v>
      </c>
      <c r="I40" s="96" t="s">
        <v>86</v>
      </c>
      <c r="J40" s="97" t="s">
        <v>447</v>
      </c>
      <c r="K40" s="81"/>
      <c r="L40" s="98"/>
      <c r="M40" s="146">
        <v>6.7688595880149003E-4</v>
      </c>
      <c r="N40" s="145" t="s">
        <v>86</v>
      </c>
      <c r="O40" s="143" t="s">
        <v>972</v>
      </c>
      <c r="P40" s="81"/>
      <c r="Q40" s="98"/>
      <c r="R40" s="108">
        <v>2.0751E-4</v>
      </c>
      <c r="S40" s="96" t="s">
        <v>86</v>
      </c>
      <c r="T40" s="97" t="s">
        <v>507</v>
      </c>
      <c r="U40" s="81"/>
      <c r="V40" s="81"/>
      <c r="W40" s="81"/>
      <c r="X40" s="81"/>
      <c r="Y40" s="81"/>
      <c r="Z40" s="81"/>
      <c r="AA40" s="98"/>
      <c r="AB40" s="96">
        <v>2.71</v>
      </c>
      <c r="AC40" s="96" t="s">
        <v>86</v>
      </c>
      <c r="AD40" s="97" t="s">
        <v>651</v>
      </c>
      <c r="AE40" s="81"/>
      <c r="AF40" s="98"/>
      <c r="AG40" s="96">
        <v>0.10191</v>
      </c>
      <c r="AH40" s="96" t="s">
        <v>86</v>
      </c>
      <c r="AI40" s="97" t="s">
        <v>347</v>
      </c>
      <c r="AJ40" s="81"/>
      <c r="AK40" s="98"/>
      <c r="AL40" s="96">
        <v>0.12195</v>
      </c>
      <c r="AM40" s="96" t="s">
        <v>86</v>
      </c>
      <c r="AN40" s="97" t="s">
        <v>785</v>
      </c>
    </row>
    <row r="41" spans="3:40" x14ac:dyDescent="0.25">
      <c r="C41" s="81"/>
      <c r="D41" s="81"/>
      <c r="E41" s="81"/>
      <c r="F41" s="81"/>
      <c r="G41" s="98"/>
      <c r="H41" s="108">
        <v>7.8519000000000003E-8</v>
      </c>
      <c r="I41" s="96" t="s">
        <v>86</v>
      </c>
      <c r="J41" s="97" t="s">
        <v>398</v>
      </c>
      <c r="K41" s="81"/>
      <c r="L41" s="98"/>
      <c r="M41" s="146">
        <v>4.17194387214016E-6</v>
      </c>
      <c r="N41" s="145" t="s">
        <v>86</v>
      </c>
      <c r="O41" s="143" t="s">
        <v>505</v>
      </c>
      <c r="P41" s="81"/>
      <c r="Q41" s="98"/>
      <c r="R41" s="108">
        <v>2.8043E-6</v>
      </c>
      <c r="S41" s="96" t="s">
        <v>86</v>
      </c>
      <c r="T41" s="97" t="s">
        <v>509</v>
      </c>
      <c r="U41" s="81"/>
      <c r="V41" s="81"/>
      <c r="W41" s="81"/>
      <c r="X41" s="81"/>
      <c r="Y41" s="81"/>
      <c r="Z41" s="81"/>
      <c r="AA41" s="98"/>
      <c r="AB41" s="108">
        <v>3.9999999999999998E-6</v>
      </c>
      <c r="AC41" s="96" t="s">
        <v>360</v>
      </c>
      <c r="AD41" s="97" t="s">
        <v>654</v>
      </c>
      <c r="AE41" s="81"/>
      <c r="AF41" s="98"/>
      <c r="AG41" s="96">
        <v>7.6743999999999996E-3</v>
      </c>
      <c r="AH41" s="96" t="s">
        <v>86</v>
      </c>
      <c r="AI41" s="97" t="s">
        <v>984</v>
      </c>
      <c r="AJ41" s="81"/>
      <c r="AK41" s="98"/>
      <c r="AL41" s="96">
        <v>10.079000000000001</v>
      </c>
      <c r="AM41" s="96" t="s">
        <v>86</v>
      </c>
      <c r="AN41" s="97" t="s">
        <v>904</v>
      </c>
    </row>
    <row r="42" spans="3:40" ht="15.75" thickBot="1" x14ac:dyDescent="0.3">
      <c r="C42" s="81"/>
      <c r="D42" s="81"/>
      <c r="E42" s="81"/>
      <c r="F42" s="81"/>
      <c r="G42" s="98"/>
      <c r="H42" s="108">
        <v>7.8518999999999993E-9</v>
      </c>
      <c r="I42" s="96" t="s">
        <v>86</v>
      </c>
      <c r="J42" s="97" t="s">
        <v>400</v>
      </c>
      <c r="K42" s="81"/>
      <c r="L42" s="98"/>
      <c r="M42" s="146">
        <v>1.5435936588634701E-4</v>
      </c>
      <c r="N42" s="145" t="s">
        <v>86</v>
      </c>
      <c r="O42" s="143" t="s">
        <v>507</v>
      </c>
      <c r="P42" s="81"/>
      <c r="Q42" s="109"/>
      <c r="R42" s="106"/>
      <c r="S42" s="106"/>
      <c r="T42" s="107"/>
      <c r="U42" s="81"/>
      <c r="V42" s="81"/>
      <c r="W42" s="81"/>
      <c r="X42" s="81"/>
      <c r="Y42" s="81"/>
      <c r="Z42" s="81"/>
      <c r="AA42" s="98"/>
      <c r="AB42" s="96">
        <v>27.826416655177201</v>
      </c>
      <c r="AC42" s="96" t="s">
        <v>86</v>
      </c>
      <c r="AD42" s="97" t="s">
        <v>658</v>
      </c>
      <c r="AE42" s="81"/>
      <c r="AF42" s="98"/>
      <c r="AG42" s="96">
        <v>1.5950000000000001E-3</v>
      </c>
      <c r="AH42" s="96" t="s">
        <v>86</v>
      </c>
      <c r="AI42" s="97" t="s">
        <v>777</v>
      </c>
      <c r="AJ42" s="81"/>
      <c r="AK42" s="98"/>
      <c r="AL42" s="96">
        <v>10.079000000000001</v>
      </c>
      <c r="AM42" s="96" t="s">
        <v>86</v>
      </c>
      <c r="AN42" s="97" t="s">
        <v>917</v>
      </c>
    </row>
    <row r="43" spans="3:40" x14ac:dyDescent="0.25">
      <c r="C43" s="81"/>
      <c r="D43" s="81"/>
      <c r="E43" s="81"/>
      <c r="F43" s="81"/>
      <c r="G43" s="98"/>
      <c r="H43" s="108">
        <v>6.8704000000000003E-6</v>
      </c>
      <c r="I43" s="96" t="s">
        <v>86</v>
      </c>
      <c r="J43" s="97" t="s">
        <v>402</v>
      </c>
      <c r="K43" s="81"/>
      <c r="L43" s="98"/>
      <c r="M43" s="146">
        <v>2.08597193607008E-6</v>
      </c>
      <c r="N43" s="145" t="s">
        <v>86</v>
      </c>
      <c r="O43" s="143" t="s">
        <v>509</v>
      </c>
      <c r="P43" s="81"/>
      <c r="Q43" s="81"/>
      <c r="R43" s="81"/>
      <c r="S43" s="81"/>
      <c r="T43" s="81"/>
      <c r="U43" s="81"/>
      <c r="V43" s="81"/>
      <c r="W43" s="81"/>
      <c r="X43" s="81"/>
      <c r="Y43" s="81"/>
      <c r="Z43" s="81"/>
      <c r="AA43" s="98"/>
      <c r="AB43" s="96">
        <v>37.173583344822802</v>
      </c>
      <c r="AC43" s="96" t="s">
        <v>86</v>
      </c>
      <c r="AD43" s="97" t="s">
        <v>658</v>
      </c>
      <c r="AE43" s="81"/>
      <c r="AF43" s="98"/>
      <c r="AG43" s="108">
        <v>4.0722000000000002E-4</v>
      </c>
      <c r="AH43" s="96" t="s">
        <v>86</v>
      </c>
      <c r="AI43" s="97" t="s">
        <v>781</v>
      </c>
      <c r="AJ43" s="81"/>
      <c r="AK43" s="98"/>
      <c r="AL43" s="96">
        <v>1.6433999999999999E-3</v>
      </c>
      <c r="AM43" s="96" t="s">
        <v>86</v>
      </c>
      <c r="AN43" s="97" t="s">
        <v>920</v>
      </c>
    </row>
    <row r="44" spans="3:40" x14ac:dyDescent="0.25">
      <c r="C44" s="81"/>
      <c r="D44" s="81"/>
      <c r="E44" s="81"/>
      <c r="F44" s="81"/>
      <c r="G44" s="98"/>
      <c r="H44" s="108">
        <v>3.8769000000000001E-8</v>
      </c>
      <c r="I44" s="96" t="s">
        <v>86</v>
      </c>
      <c r="J44" s="97" t="s">
        <v>404</v>
      </c>
      <c r="K44" s="81"/>
      <c r="L44" s="98"/>
      <c r="M44" s="145">
        <v>2.5134811007366701E-2</v>
      </c>
      <c r="N44" s="145" t="s">
        <v>86</v>
      </c>
      <c r="O44" s="143" t="s">
        <v>514</v>
      </c>
      <c r="P44" s="81"/>
      <c r="Q44" s="81"/>
      <c r="R44" s="81"/>
      <c r="S44" s="81"/>
      <c r="T44" s="81"/>
      <c r="U44" s="81"/>
      <c r="V44" s="81"/>
      <c r="W44" s="81"/>
      <c r="X44" s="81"/>
      <c r="Y44" s="81"/>
      <c r="Z44" s="81"/>
      <c r="AA44" s="98"/>
      <c r="AB44" s="96">
        <v>1.49</v>
      </c>
      <c r="AC44" s="96" t="s">
        <v>86</v>
      </c>
      <c r="AD44" s="97" t="s">
        <v>663</v>
      </c>
      <c r="AE44" s="81"/>
      <c r="AF44" s="98"/>
      <c r="AG44" s="96">
        <v>1.2122000000000001E-3</v>
      </c>
      <c r="AH44" s="96" t="s">
        <v>86</v>
      </c>
      <c r="AI44" s="97" t="s">
        <v>785</v>
      </c>
      <c r="AJ44" s="81"/>
      <c r="AK44" s="98"/>
      <c r="AL44" s="96">
        <v>0.11269</v>
      </c>
      <c r="AM44" s="96" t="s">
        <v>86</v>
      </c>
      <c r="AN44" s="97" t="s">
        <v>923</v>
      </c>
    </row>
    <row r="45" spans="3:40" x14ac:dyDescent="0.25">
      <c r="C45" s="81"/>
      <c r="D45" s="81"/>
      <c r="E45" s="81"/>
      <c r="F45" s="81"/>
      <c r="G45" s="98"/>
      <c r="H45" s="108">
        <v>5.0000000000000001E-4</v>
      </c>
      <c r="I45" s="96" t="s">
        <v>86</v>
      </c>
      <c r="J45" s="97" t="s">
        <v>406</v>
      </c>
      <c r="K45" s="81"/>
      <c r="L45" s="98"/>
      <c r="M45" s="146">
        <v>6.7688595880149003E-4</v>
      </c>
      <c r="N45" s="145" t="s">
        <v>86</v>
      </c>
      <c r="O45" s="143" t="s">
        <v>973</v>
      </c>
      <c r="P45" s="81"/>
      <c r="Q45" s="81"/>
      <c r="R45" s="81"/>
      <c r="S45" s="81"/>
      <c r="T45" s="81"/>
      <c r="U45" s="81"/>
      <c r="V45" s="81"/>
      <c r="W45" s="81"/>
      <c r="X45" s="81"/>
      <c r="Y45" s="81"/>
      <c r="Z45" s="81"/>
      <c r="AA45" s="98"/>
      <c r="AB45" s="102">
        <v>1</v>
      </c>
      <c r="AC45" s="102" t="s">
        <v>681</v>
      </c>
      <c r="AD45" s="103" t="s">
        <v>679</v>
      </c>
      <c r="AE45" s="81"/>
      <c r="AF45" s="98"/>
      <c r="AG45" s="96">
        <v>0.15697</v>
      </c>
      <c r="AH45" s="96" t="s">
        <v>86</v>
      </c>
      <c r="AI45" s="97" t="s">
        <v>968</v>
      </c>
      <c r="AJ45" s="81"/>
      <c r="AK45" s="98"/>
      <c r="AL45" s="108">
        <v>3.9999999999999998E-6</v>
      </c>
      <c r="AM45" s="96" t="s">
        <v>360</v>
      </c>
      <c r="AN45" s="97" t="s">
        <v>926</v>
      </c>
    </row>
    <row r="46" spans="3:40" x14ac:dyDescent="0.25">
      <c r="C46" s="81"/>
      <c r="D46" s="81"/>
      <c r="E46" s="81"/>
      <c r="F46" s="81"/>
      <c r="G46" s="98"/>
      <c r="H46" s="108">
        <v>5.0000000000000001E-4</v>
      </c>
      <c r="I46" s="96" t="s">
        <v>86</v>
      </c>
      <c r="J46" s="97" t="s">
        <v>408</v>
      </c>
      <c r="K46" s="81"/>
      <c r="L46" s="98"/>
      <c r="M46" s="146">
        <v>1.3175849504243207E-3</v>
      </c>
      <c r="N46" s="145" t="s">
        <v>86</v>
      </c>
      <c r="O46" s="143" t="s">
        <v>943</v>
      </c>
      <c r="P46" s="81"/>
      <c r="Q46" s="81"/>
      <c r="R46" s="81"/>
      <c r="S46" s="81"/>
      <c r="T46" s="81"/>
      <c r="U46" s="81"/>
      <c r="V46" s="81"/>
      <c r="W46" s="81"/>
      <c r="X46" s="81"/>
      <c r="Y46" s="81"/>
      <c r="Z46" s="81"/>
      <c r="AA46" s="98"/>
      <c r="AB46" s="108">
        <v>6.0507999999999997E-5</v>
      </c>
      <c r="AC46" s="96" t="s">
        <v>86</v>
      </c>
      <c r="AD46" s="97" t="s">
        <v>683</v>
      </c>
      <c r="AE46" s="81"/>
      <c r="AF46" s="98"/>
      <c r="AG46" s="96">
        <v>7.4786000000000005E-2</v>
      </c>
      <c r="AH46" s="96" t="s">
        <v>86</v>
      </c>
      <c r="AI46" s="97" t="s">
        <v>985</v>
      </c>
      <c r="AJ46" s="81"/>
      <c r="AK46" s="98"/>
      <c r="AL46" s="102">
        <v>1</v>
      </c>
      <c r="AM46" s="102" t="s">
        <v>681</v>
      </c>
      <c r="AN46" s="103" t="s">
        <v>937</v>
      </c>
    </row>
    <row r="47" spans="3:40" x14ac:dyDescent="0.25">
      <c r="C47" s="81"/>
      <c r="D47" s="81"/>
      <c r="E47" s="81"/>
      <c r="F47" s="81"/>
      <c r="G47" s="98"/>
      <c r="H47" s="108">
        <v>3.8769000000000001E-6</v>
      </c>
      <c r="I47" s="96" t="s">
        <v>86</v>
      </c>
      <c r="J47" s="97" t="s">
        <v>409</v>
      </c>
      <c r="K47" s="81"/>
      <c r="L47" s="98"/>
      <c r="M47" s="145">
        <v>46.342888533852104</v>
      </c>
      <c r="N47" s="145" t="s">
        <v>557</v>
      </c>
      <c r="O47" s="143" t="s">
        <v>136</v>
      </c>
      <c r="P47" s="81"/>
      <c r="Q47" s="81"/>
      <c r="R47" s="81"/>
      <c r="S47" s="81"/>
      <c r="T47" s="81"/>
      <c r="U47" s="81"/>
      <c r="V47" s="81"/>
      <c r="W47" s="81"/>
      <c r="X47" s="81"/>
      <c r="Y47" s="81"/>
      <c r="Z47" s="81"/>
      <c r="AA47" s="98"/>
      <c r="AB47" s="96">
        <v>9.9448999999999996E-3</v>
      </c>
      <c r="AC47" s="96" t="s">
        <v>86</v>
      </c>
      <c r="AD47" s="97" t="s">
        <v>507</v>
      </c>
      <c r="AE47" s="81"/>
      <c r="AF47" s="98"/>
      <c r="AG47" s="96">
        <v>1.4341E-3</v>
      </c>
      <c r="AH47" s="96" t="s">
        <v>86</v>
      </c>
      <c r="AI47" s="97" t="s">
        <v>794</v>
      </c>
      <c r="AJ47" s="81"/>
      <c r="AK47" s="98"/>
      <c r="AL47" s="108">
        <f>'9.Base Case'!O447</f>
        <v>3.0000000000000037E-2</v>
      </c>
      <c r="AM47" s="96" t="s">
        <v>86</v>
      </c>
      <c r="AN47" s="97" t="s">
        <v>928</v>
      </c>
    </row>
    <row r="48" spans="3:40" x14ac:dyDescent="0.25">
      <c r="C48" s="81"/>
      <c r="D48" s="81"/>
      <c r="E48" s="81"/>
      <c r="F48" s="81"/>
      <c r="G48" s="98"/>
      <c r="H48" s="108">
        <v>3.4351999999999999E-7</v>
      </c>
      <c r="I48" s="96" t="s">
        <v>86</v>
      </c>
      <c r="J48" s="97" t="s">
        <v>411</v>
      </c>
      <c r="K48" s="81"/>
      <c r="L48" s="98"/>
      <c r="M48" s="146">
        <v>1.4601590437253899E-6</v>
      </c>
      <c r="N48" s="145" t="s">
        <v>86</v>
      </c>
      <c r="O48" s="143" t="s">
        <v>518</v>
      </c>
      <c r="P48" s="81"/>
      <c r="Q48" s="81"/>
      <c r="R48" s="81"/>
      <c r="S48" s="81"/>
      <c r="T48" s="81"/>
      <c r="U48" s="81"/>
      <c r="V48" s="81"/>
      <c r="W48" s="81"/>
      <c r="X48" s="81"/>
      <c r="Y48" s="81"/>
      <c r="Z48" s="81"/>
      <c r="AA48" s="98"/>
      <c r="AB48" s="108">
        <v>5.0129000000000005E-4</v>
      </c>
      <c r="AC48" s="96" t="s">
        <v>86</v>
      </c>
      <c r="AD48" s="97" t="s">
        <v>509</v>
      </c>
      <c r="AE48" s="81"/>
      <c r="AF48" s="98"/>
      <c r="AG48" s="96">
        <v>3.1557999999999998E-3</v>
      </c>
      <c r="AH48" s="96" t="s">
        <v>86</v>
      </c>
      <c r="AI48" s="97" t="s">
        <v>797</v>
      </c>
      <c r="AJ48" s="81"/>
      <c r="AK48" s="98"/>
      <c r="AL48" s="96">
        <f>'9.Base Case'!O453</f>
        <v>1.6860999999999962</v>
      </c>
      <c r="AM48" s="96" t="s">
        <v>86</v>
      </c>
      <c r="AN48" s="97" t="s">
        <v>943</v>
      </c>
    </row>
    <row r="49" spans="3:40" ht="15.75" thickBot="1" x14ac:dyDescent="0.3">
      <c r="C49" s="81"/>
      <c r="D49" s="81"/>
      <c r="E49" s="81"/>
      <c r="F49" s="81"/>
      <c r="G49" s="98"/>
      <c r="H49" s="108">
        <v>7.8518999999999993E-9</v>
      </c>
      <c r="I49" s="96" t="s">
        <v>86</v>
      </c>
      <c r="J49" s="97" t="s">
        <v>413</v>
      </c>
      <c r="K49" s="81"/>
      <c r="L49" s="109"/>
      <c r="M49" s="106"/>
      <c r="N49" s="106"/>
      <c r="O49" s="107"/>
      <c r="P49" s="81"/>
      <c r="Q49" s="81"/>
      <c r="R49" s="81"/>
      <c r="S49" s="81"/>
      <c r="T49" s="81"/>
      <c r="U49" s="81"/>
      <c r="V49" s="81"/>
      <c r="W49" s="81"/>
      <c r="X49" s="81"/>
      <c r="Y49" s="81"/>
      <c r="Z49" s="81"/>
      <c r="AA49" s="98"/>
      <c r="AB49" s="96">
        <v>1.1083000000000001E-2</v>
      </c>
      <c r="AC49" s="96" t="s">
        <v>86</v>
      </c>
      <c r="AD49" s="97" t="s">
        <v>973</v>
      </c>
      <c r="AE49" s="81"/>
      <c r="AF49" s="98"/>
      <c r="AG49" s="108">
        <v>1.4177E-6</v>
      </c>
      <c r="AH49" s="96" t="s">
        <v>86</v>
      </c>
      <c r="AI49" s="97" t="s">
        <v>800</v>
      </c>
      <c r="AJ49" s="81"/>
      <c r="AK49" s="98"/>
      <c r="AL49" s="96">
        <v>1.6069000000000001E-3</v>
      </c>
      <c r="AM49" s="96" t="s">
        <v>86</v>
      </c>
      <c r="AN49" s="97" t="s">
        <v>939</v>
      </c>
    </row>
    <row r="50" spans="3:40" x14ac:dyDescent="0.25">
      <c r="C50" s="81"/>
      <c r="D50" s="81"/>
      <c r="E50" s="81"/>
      <c r="F50" s="81"/>
      <c r="G50" s="98"/>
      <c r="H50" s="96">
        <v>9.7432000000000005E-3</v>
      </c>
      <c r="I50" s="96" t="s">
        <v>86</v>
      </c>
      <c r="J50" s="97" t="s">
        <v>414</v>
      </c>
      <c r="K50" s="81"/>
      <c r="L50" s="96"/>
      <c r="M50" s="96"/>
      <c r="N50" s="96"/>
      <c r="O50" s="96"/>
      <c r="P50" s="81"/>
      <c r="Q50" s="81"/>
      <c r="R50" s="81"/>
      <c r="S50" s="81"/>
      <c r="T50" s="81"/>
      <c r="U50" s="81"/>
      <c r="V50" s="81"/>
      <c r="W50" s="81"/>
      <c r="X50" s="81"/>
      <c r="Y50" s="81"/>
      <c r="Z50" s="81"/>
      <c r="AA50" s="98"/>
      <c r="AB50" s="96">
        <v>0.17</v>
      </c>
      <c r="AC50" s="96" t="s">
        <v>86</v>
      </c>
      <c r="AD50" s="97" t="s">
        <v>979</v>
      </c>
      <c r="AE50" s="81"/>
      <c r="AF50" s="98"/>
      <c r="AG50" s="108">
        <v>3.9999999999999998E-7</v>
      </c>
      <c r="AH50" s="96" t="s">
        <v>360</v>
      </c>
      <c r="AI50" s="97" t="s">
        <v>805</v>
      </c>
      <c r="AJ50" s="81"/>
      <c r="AK50" s="98"/>
      <c r="AL50" s="96">
        <v>2.1285999999999999E-2</v>
      </c>
      <c r="AM50" s="96" t="s">
        <v>557</v>
      </c>
      <c r="AN50" s="97" t="s">
        <v>961</v>
      </c>
    </row>
    <row r="51" spans="3:40" x14ac:dyDescent="0.25">
      <c r="C51" s="81"/>
      <c r="D51" s="81"/>
      <c r="E51" s="81"/>
      <c r="F51" s="81"/>
      <c r="G51" s="98"/>
      <c r="H51" s="108">
        <v>9.6000000000000002E-5</v>
      </c>
      <c r="I51" s="96" t="s">
        <v>86</v>
      </c>
      <c r="J51" s="97" t="s">
        <v>445</v>
      </c>
      <c r="K51" s="81"/>
      <c r="L51" s="96"/>
      <c r="M51" s="96"/>
      <c r="N51" s="96"/>
      <c r="O51" s="96"/>
      <c r="P51" s="81"/>
      <c r="Q51" s="81"/>
      <c r="R51" s="81"/>
      <c r="S51" s="81"/>
      <c r="T51" s="81"/>
      <c r="U51" s="81"/>
      <c r="V51" s="81"/>
      <c r="W51" s="81"/>
      <c r="X51" s="81"/>
      <c r="Y51" s="81"/>
      <c r="Z51" s="81"/>
      <c r="AA51" s="98"/>
      <c r="AB51" s="96">
        <v>9.7508999999999998E-3</v>
      </c>
      <c r="AC51" s="96" t="s">
        <v>557</v>
      </c>
      <c r="AD51" s="97" t="s">
        <v>563</v>
      </c>
      <c r="AE51" s="81"/>
      <c r="AF51" s="98"/>
      <c r="AG51" s="102">
        <v>1</v>
      </c>
      <c r="AH51" s="102" t="s">
        <v>681</v>
      </c>
      <c r="AI51" s="103" t="s">
        <v>823</v>
      </c>
      <c r="AJ51" s="81"/>
      <c r="AK51" s="98"/>
      <c r="AL51" s="96">
        <v>3.1928999999999998E-3</v>
      </c>
      <c r="AM51" s="96" t="s">
        <v>557</v>
      </c>
      <c r="AN51" s="97" t="s">
        <v>563</v>
      </c>
    </row>
    <row r="52" spans="3:40" ht="15.75" thickBot="1" x14ac:dyDescent="0.3">
      <c r="C52" s="81"/>
      <c r="D52" s="81"/>
      <c r="E52" s="81"/>
      <c r="F52" s="81"/>
      <c r="G52" s="98"/>
      <c r="H52" s="96">
        <v>7.7537999999999999E-3</v>
      </c>
      <c r="I52" s="96" t="s">
        <v>86</v>
      </c>
      <c r="J52" s="97" t="s">
        <v>421</v>
      </c>
      <c r="K52" s="81"/>
      <c r="L52" s="96"/>
      <c r="M52" s="96"/>
      <c r="N52" s="96"/>
      <c r="O52" s="96"/>
      <c r="P52" s="81"/>
      <c r="Q52" s="81"/>
      <c r="R52" s="81"/>
      <c r="S52" s="81"/>
      <c r="T52" s="81"/>
      <c r="U52" s="81"/>
      <c r="V52" s="81"/>
      <c r="W52" s="81"/>
      <c r="X52" s="81"/>
      <c r="Y52" s="81"/>
      <c r="Z52" s="81"/>
      <c r="AA52" s="98"/>
      <c r="AB52" s="96">
        <v>5.5255100000000001E-2</v>
      </c>
      <c r="AC52" s="96" t="s">
        <v>557</v>
      </c>
      <c r="AD52" s="97" t="s">
        <v>563</v>
      </c>
      <c r="AE52" s="81"/>
      <c r="AF52" s="98"/>
      <c r="AG52" s="108">
        <v>7.2731999999999994E-5</v>
      </c>
      <c r="AH52" s="96" t="s">
        <v>86</v>
      </c>
      <c r="AI52" s="97" t="s">
        <v>425</v>
      </c>
      <c r="AJ52" s="81"/>
      <c r="AK52" s="109"/>
      <c r="AL52" s="106"/>
      <c r="AM52" s="106"/>
      <c r="AN52" s="107"/>
    </row>
    <row r="53" spans="3:40" x14ac:dyDescent="0.25">
      <c r="C53" s="81"/>
      <c r="D53" s="81"/>
      <c r="E53" s="81"/>
      <c r="F53" s="81"/>
      <c r="G53" s="98"/>
      <c r="H53" s="108">
        <v>6.2030000000000001E-5</v>
      </c>
      <c r="I53" s="96" t="s">
        <v>86</v>
      </c>
      <c r="J53" s="97" t="s">
        <v>423</v>
      </c>
      <c r="K53" s="81"/>
      <c r="L53" s="96"/>
      <c r="M53" s="96"/>
      <c r="N53" s="96"/>
      <c r="O53" s="96"/>
      <c r="P53" s="81"/>
      <c r="Q53" s="81"/>
      <c r="R53" s="81"/>
      <c r="S53" s="81"/>
      <c r="T53" s="81"/>
      <c r="U53" s="81"/>
      <c r="V53" s="81"/>
      <c r="W53" s="81"/>
      <c r="X53" s="81"/>
      <c r="Y53" s="81"/>
      <c r="Z53" s="81"/>
      <c r="AA53" s="98"/>
      <c r="AB53" s="108">
        <v>5.0129000000000005E-4</v>
      </c>
      <c r="AC53" s="96" t="s">
        <v>86</v>
      </c>
      <c r="AD53" s="97" t="s">
        <v>969</v>
      </c>
      <c r="AE53" s="81"/>
      <c r="AF53" s="98"/>
      <c r="AG53" s="108">
        <v>7.7251999999999996E-4</v>
      </c>
      <c r="AH53" s="96" t="s">
        <v>86</v>
      </c>
      <c r="AI53" s="97" t="s">
        <v>826</v>
      </c>
      <c r="AJ53" s="81"/>
      <c r="AK53" s="81"/>
      <c r="AL53" s="81"/>
      <c r="AM53" s="81"/>
      <c r="AN53" s="81"/>
    </row>
    <row r="54" spans="3:40" x14ac:dyDescent="0.25">
      <c r="C54" s="81"/>
      <c r="D54" s="81"/>
      <c r="E54" s="81"/>
      <c r="F54" s="81"/>
      <c r="G54" s="98"/>
      <c r="H54" s="96">
        <v>7.5133999999999999E-3</v>
      </c>
      <c r="I54" s="96" t="s">
        <v>86</v>
      </c>
      <c r="J54" s="97" t="s">
        <v>425</v>
      </c>
      <c r="K54" s="81"/>
      <c r="L54" s="96"/>
      <c r="M54" s="96"/>
      <c r="N54" s="96"/>
      <c r="O54" s="96"/>
      <c r="P54" s="81"/>
      <c r="Q54" s="81"/>
      <c r="R54" s="81"/>
      <c r="S54" s="81"/>
      <c r="T54" s="81"/>
      <c r="U54" s="81"/>
      <c r="V54" s="81"/>
      <c r="W54" s="81"/>
      <c r="X54" s="81"/>
      <c r="Y54" s="81"/>
      <c r="Z54" s="81"/>
      <c r="AA54" s="98"/>
      <c r="AB54" s="96">
        <v>2.9555000000000001E-2</v>
      </c>
      <c r="AC54" s="96" t="s">
        <v>86</v>
      </c>
      <c r="AD54" s="97" t="s">
        <v>970</v>
      </c>
      <c r="AE54" s="81"/>
      <c r="AF54" s="98"/>
      <c r="AG54" s="108">
        <v>4.8488000000000001E-5</v>
      </c>
      <c r="AH54" s="96" t="s">
        <v>86</v>
      </c>
      <c r="AI54" s="97" t="s">
        <v>436</v>
      </c>
      <c r="AJ54" s="81"/>
      <c r="AK54" s="81"/>
      <c r="AL54" s="81"/>
      <c r="AM54" s="81"/>
      <c r="AN54" s="81"/>
    </row>
    <row r="55" spans="3:40" x14ac:dyDescent="0.25">
      <c r="C55" s="81"/>
      <c r="D55" s="81"/>
      <c r="E55" s="81"/>
      <c r="F55" s="81"/>
      <c r="G55" s="98"/>
      <c r="H55" s="96">
        <v>2.5000000000000001E-2</v>
      </c>
      <c r="I55" s="96" t="s">
        <v>86</v>
      </c>
      <c r="J55" s="97" t="s">
        <v>446</v>
      </c>
      <c r="K55" s="81"/>
      <c r="L55" s="96"/>
      <c r="M55" s="96"/>
      <c r="N55" s="96"/>
      <c r="O55" s="96"/>
      <c r="P55" s="81"/>
      <c r="Q55" s="81"/>
      <c r="R55" s="81"/>
      <c r="S55" s="81"/>
      <c r="T55" s="81"/>
      <c r="U55" s="81"/>
      <c r="V55" s="81"/>
      <c r="W55" s="81"/>
      <c r="X55" s="81"/>
      <c r="Y55" s="81"/>
      <c r="Z55" s="81"/>
      <c r="AA55" s="98"/>
      <c r="AB55" s="108">
        <v>6.0507999999999997E-6</v>
      </c>
      <c r="AC55" s="96" t="s">
        <v>86</v>
      </c>
      <c r="AD55" s="97" t="s">
        <v>670</v>
      </c>
      <c r="AE55" s="81"/>
      <c r="AF55" s="98"/>
      <c r="AG55" s="108">
        <v>7.7251999999999996E-4</v>
      </c>
      <c r="AH55" s="96" t="s">
        <v>86</v>
      </c>
      <c r="AI55" s="97" t="s">
        <v>440</v>
      </c>
      <c r="AJ55" s="81"/>
      <c r="AK55" s="81"/>
      <c r="AL55" s="81"/>
      <c r="AM55" s="81"/>
      <c r="AN55" s="81"/>
    </row>
    <row r="56" spans="3:40" x14ac:dyDescent="0.25">
      <c r="C56" s="81"/>
      <c r="D56" s="81"/>
      <c r="E56" s="81"/>
      <c r="F56" s="81"/>
      <c r="G56" s="98"/>
      <c r="H56" s="108">
        <v>7.7538E-7</v>
      </c>
      <c r="I56" s="96" t="s">
        <v>86</v>
      </c>
      <c r="J56" s="97" t="s">
        <v>436</v>
      </c>
      <c r="K56" s="81"/>
      <c r="L56" s="96"/>
      <c r="M56" s="96"/>
      <c r="N56" s="96"/>
      <c r="O56" s="96"/>
      <c r="P56" s="81"/>
      <c r="Q56" s="81"/>
      <c r="R56" s="81"/>
      <c r="S56" s="81"/>
      <c r="T56" s="81"/>
      <c r="U56" s="81"/>
      <c r="V56" s="81"/>
      <c r="W56" s="81"/>
      <c r="X56" s="81"/>
      <c r="Y56" s="81"/>
      <c r="Z56" s="81"/>
      <c r="AA56" s="98"/>
      <c r="AB56" s="108">
        <v>3.0253999999999999E-5</v>
      </c>
      <c r="AC56" s="96" t="s">
        <v>86</v>
      </c>
      <c r="AD56" s="97" t="s">
        <v>673</v>
      </c>
      <c r="AE56" s="81"/>
      <c r="AF56" s="98"/>
      <c r="AG56" s="96">
        <v>0.27572000000000002</v>
      </c>
      <c r="AH56" s="96" t="s">
        <v>86</v>
      </c>
      <c r="AI56" s="97" t="s">
        <v>986</v>
      </c>
      <c r="AJ56" s="81"/>
      <c r="AK56" s="81"/>
      <c r="AL56" s="81"/>
      <c r="AM56" s="81"/>
      <c r="AN56" s="81"/>
    </row>
    <row r="57" spans="3:40" x14ac:dyDescent="0.25">
      <c r="C57" s="81"/>
      <c r="D57" s="81"/>
      <c r="E57" s="81"/>
      <c r="F57" s="81"/>
      <c r="G57" s="98"/>
      <c r="H57" s="96">
        <v>1.2241E-2</v>
      </c>
      <c r="I57" s="96" t="s">
        <v>86</v>
      </c>
      <c r="J57" s="97" t="s">
        <v>438</v>
      </c>
      <c r="K57" s="81"/>
      <c r="L57" s="96"/>
      <c r="M57" s="96"/>
      <c r="N57" s="96"/>
      <c r="O57" s="96"/>
      <c r="P57" s="81"/>
      <c r="Q57" s="81"/>
      <c r="R57" s="81"/>
      <c r="S57" s="81"/>
      <c r="T57" s="81"/>
      <c r="U57" s="81"/>
      <c r="V57" s="81"/>
      <c r="W57" s="81"/>
      <c r="X57" s="81"/>
      <c r="Y57" s="81"/>
      <c r="Z57" s="81"/>
      <c r="AA57" s="98"/>
      <c r="AB57" s="96">
        <v>2.9555000000000001E-2</v>
      </c>
      <c r="AC57" s="96" t="s">
        <v>86</v>
      </c>
      <c r="AD57" s="97" t="s">
        <v>971</v>
      </c>
      <c r="AE57" s="81"/>
      <c r="AF57" s="98"/>
      <c r="AG57" s="96">
        <v>0.21734000000000001</v>
      </c>
      <c r="AH57" s="96" t="s">
        <v>557</v>
      </c>
      <c r="AI57" s="97" t="s">
        <v>987</v>
      </c>
      <c r="AJ57" s="81"/>
      <c r="AK57" s="81"/>
      <c r="AL57" s="81"/>
      <c r="AM57" s="81"/>
      <c r="AN57" s="81"/>
    </row>
    <row r="58" spans="3:40" x14ac:dyDescent="0.25">
      <c r="C58" s="81"/>
      <c r="D58" s="81"/>
      <c r="E58" s="81"/>
      <c r="F58" s="81"/>
      <c r="G58" s="98"/>
      <c r="H58" s="108">
        <v>7.8518999999999993E-9</v>
      </c>
      <c r="I58" s="96" t="s">
        <v>86</v>
      </c>
      <c r="J58" s="97" t="s">
        <v>440</v>
      </c>
      <c r="K58" s="81"/>
      <c r="L58" s="96"/>
      <c r="M58" s="96"/>
      <c r="N58" s="96"/>
      <c r="O58" s="96"/>
      <c r="P58" s="81"/>
      <c r="Q58" s="81"/>
      <c r="R58" s="81"/>
      <c r="S58" s="81"/>
      <c r="T58" s="81"/>
      <c r="U58" s="81"/>
      <c r="V58" s="81"/>
      <c r="W58" s="81"/>
      <c r="X58" s="81"/>
      <c r="Y58" s="81"/>
      <c r="Z58" s="81"/>
      <c r="AA58" s="98"/>
      <c r="AB58" s="108">
        <v>6.0507999999999997E-5</v>
      </c>
      <c r="AC58" s="96" t="s">
        <v>86</v>
      </c>
      <c r="AD58" s="97" t="s">
        <v>499</v>
      </c>
      <c r="AE58" s="81"/>
      <c r="AF58" s="98"/>
      <c r="AG58" s="96">
        <v>0.40751399999999999</v>
      </c>
      <c r="AH58" s="96" t="s">
        <v>557</v>
      </c>
      <c r="AI58" s="97" t="s">
        <v>563</v>
      </c>
      <c r="AJ58" s="81"/>
      <c r="AK58" s="81"/>
      <c r="AL58" s="81"/>
      <c r="AM58" s="81"/>
      <c r="AN58" s="81"/>
    </row>
    <row r="59" spans="3:40" ht="15.75" thickBot="1" x14ac:dyDescent="0.3">
      <c r="C59" s="81"/>
      <c r="D59" s="81"/>
      <c r="E59" s="81"/>
      <c r="F59" s="81"/>
      <c r="G59" s="109"/>
      <c r="H59" s="106"/>
      <c r="I59" s="106"/>
      <c r="J59" s="107"/>
      <c r="K59" s="81"/>
      <c r="L59" s="96"/>
      <c r="M59" s="96"/>
      <c r="N59" s="96"/>
      <c r="O59" s="96"/>
      <c r="P59" s="81"/>
      <c r="Q59" s="81"/>
      <c r="R59" s="81"/>
      <c r="S59" s="81"/>
      <c r="T59" s="81"/>
      <c r="U59" s="81"/>
      <c r="V59" s="81"/>
      <c r="W59" s="81"/>
      <c r="X59" s="81"/>
      <c r="Y59" s="81"/>
      <c r="Z59" s="81"/>
      <c r="AA59" s="98"/>
      <c r="AB59" s="96">
        <v>1.1083000000000001E-2</v>
      </c>
      <c r="AC59" s="96" t="s">
        <v>86</v>
      </c>
      <c r="AD59" s="97" t="s">
        <v>972</v>
      </c>
      <c r="AE59" s="81"/>
      <c r="AF59" s="98"/>
      <c r="AG59" s="96">
        <v>0.51091600000000004</v>
      </c>
      <c r="AH59" s="96" t="s">
        <v>557</v>
      </c>
      <c r="AI59" s="97" t="s">
        <v>563</v>
      </c>
      <c r="AJ59" s="81"/>
      <c r="AK59" s="81"/>
      <c r="AL59" s="81"/>
      <c r="AM59" s="81"/>
      <c r="AN59" s="81"/>
    </row>
    <row r="60" spans="3:40" x14ac:dyDescent="0.25">
      <c r="C60" s="81"/>
      <c r="D60" s="81"/>
      <c r="E60" s="81"/>
      <c r="F60" s="81"/>
      <c r="G60" s="81"/>
      <c r="H60" s="81"/>
      <c r="I60" s="81"/>
      <c r="J60" s="81"/>
      <c r="K60" s="81"/>
      <c r="L60" s="85"/>
      <c r="M60" s="85"/>
      <c r="N60" s="85"/>
      <c r="O60" s="85"/>
      <c r="P60" s="81"/>
      <c r="Q60" s="81"/>
      <c r="R60" s="81"/>
      <c r="S60" s="81"/>
      <c r="T60" s="81"/>
      <c r="U60" s="81"/>
      <c r="V60" s="81"/>
      <c r="W60" s="81"/>
      <c r="X60" s="81"/>
      <c r="Y60" s="81"/>
      <c r="Z60" s="81"/>
      <c r="AA60" s="98"/>
      <c r="AB60" s="108">
        <v>3.0253999999999999E-5</v>
      </c>
      <c r="AC60" s="96" t="s">
        <v>86</v>
      </c>
      <c r="AD60" s="97" t="s">
        <v>411</v>
      </c>
      <c r="AE60" s="81"/>
      <c r="AF60" s="98"/>
      <c r="AG60" s="108">
        <v>7.7251999999999996E-4</v>
      </c>
      <c r="AH60" s="96" t="s">
        <v>86</v>
      </c>
      <c r="AI60" s="97" t="s">
        <v>373</v>
      </c>
      <c r="AJ60" s="81"/>
      <c r="AK60" s="81"/>
      <c r="AL60" s="81"/>
      <c r="AM60" s="81"/>
      <c r="AN60" s="81"/>
    </row>
    <row r="61" spans="3:40" x14ac:dyDescent="0.25">
      <c r="C61" s="81"/>
      <c r="D61" s="81"/>
      <c r="E61" s="81"/>
      <c r="F61" s="81"/>
      <c r="G61" s="81"/>
      <c r="H61" s="81"/>
      <c r="I61" s="81"/>
      <c r="J61" s="81"/>
      <c r="K61" s="81"/>
      <c r="L61" s="75"/>
      <c r="M61" s="75"/>
      <c r="N61" s="75"/>
      <c r="O61" s="75"/>
      <c r="P61" s="81"/>
      <c r="Q61" s="81"/>
      <c r="R61" s="81"/>
      <c r="S61" s="81"/>
      <c r="T61" s="81"/>
      <c r="U61" s="81"/>
      <c r="V61" s="81"/>
      <c r="W61" s="81"/>
      <c r="X61" s="81"/>
      <c r="Y61" s="81"/>
      <c r="Z61" s="81"/>
      <c r="AA61" s="98"/>
      <c r="AB61" s="108">
        <v>6.0507999999999997E-6</v>
      </c>
      <c r="AC61" s="96" t="s">
        <v>86</v>
      </c>
      <c r="AD61" s="97" t="s">
        <v>413</v>
      </c>
      <c r="AE61" s="81"/>
      <c r="AF61" s="98"/>
      <c r="AG61" s="108">
        <v>1.1861E-4</v>
      </c>
      <c r="AH61" s="96" t="s">
        <v>86</v>
      </c>
      <c r="AI61" s="97" t="s">
        <v>810</v>
      </c>
      <c r="AJ61" s="81"/>
      <c r="AK61" s="81"/>
      <c r="AL61" s="81"/>
      <c r="AM61" s="81"/>
      <c r="AN61" s="81"/>
    </row>
    <row r="62" spans="3:40" ht="15.75" thickBot="1" x14ac:dyDescent="0.3">
      <c r="C62" s="81"/>
      <c r="D62" s="81"/>
      <c r="E62" s="81"/>
      <c r="F62" s="81"/>
      <c r="G62" s="81"/>
      <c r="H62" s="81"/>
      <c r="I62" s="81"/>
      <c r="J62" s="81"/>
      <c r="K62" s="81"/>
      <c r="L62" s="81"/>
      <c r="M62" s="81"/>
      <c r="N62" s="81"/>
      <c r="O62" s="81"/>
      <c r="P62" s="81"/>
      <c r="Q62" s="81"/>
      <c r="R62" s="81"/>
      <c r="S62" s="81"/>
      <c r="T62" s="81"/>
      <c r="U62" s="81"/>
      <c r="V62" s="81"/>
      <c r="W62" s="81"/>
      <c r="X62" s="81"/>
      <c r="Y62" s="81"/>
      <c r="Z62" s="81"/>
      <c r="AA62" s="109"/>
      <c r="AB62" s="106"/>
      <c r="AC62" s="106"/>
      <c r="AD62" s="107"/>
      <c r="AE62" s="81"/>
      <c r="AF62" s="98"/>
      <c r="AG62" s="108">
        <v>2.6626999999999998E-4</v>
      </c>
      <c r="AH62" s="96" t="s">
        <v>86</v>
      </c>
      <c r="AI62" s="97" t="s">
        <v>813</v>
      </c>
      <c r="AJ62" s="81"/>
      <c r="AK62" s="81"/>
      <c r="AL62" s="81"/>
      <c r="AM62" s="81"/>
      <c r="AN62" s="81"/>
    </row>
    <row r="63" spans="3:40" x14ac:dyDescent="0.25">
      <c r="C63" s="81"/>
      <c r="D63" s="81"/>
      <c r="E63" s="81"/>
      <c r="F63" s="81"/>
      <c r="G63" s="81"/>
      <c r="H63" s="81"/>
      <c r="I63" s="81"/>
      <c r="J63" s="81"/>
      <c r="K63" s="81"/>
      <c r="L63" s="81"/>
      <c r="M63" s="81"/>
      <c r="N63" s="81"/>
      <c r="O63" s="81"/>
      <c r="P63" s="81"/>
      <c r="Q63" s="81"/>
      <c r="R63" s="81"/>
      <c r="S63" s="81"/>
      <c r="T63" s="81"/>
      <c r="U63" s="81"/>
      <c r="V63" s="81"/>
      <c r="W63" s="81"/>
      <c r="X63" s="81"/>
      <c r="Y63" s="81"/>
      <c r="Z63" s="81"/>
      <c r="AA63" s="81"/>
      <c r="AB63" s="81"/>
      <c r="AC63" s="81"/>
      <c r="AD63" s="81"/>
      <c r="AE63" s="81"/>
      <c r="AF63" s="98"/>
      <c r="AG63" s="108">
        <v>4.8488000000000001E-6</v>
      </c>
      <c r="AH63" s="96" t="s">
        <v>86</v>
      </c>
      <c r="AI63" s="97" t="s">
        <v>406</v>
      </c>
      <c r="AJ63" s="81"/>
      <c r="AK63" s="81"/>
      <c r="AL63" s="81"/>
      <c r="AM63" s="81"/>
      <c r="AN63" s="81"/>
    </row>
    <row r="64" spans="3:40" x14ac:dyDescent="0.25">
      <c r="C64" s="81"/>
      <c r="D64" s="81"/>
      <c r="E64" s="81"/>
      <c r="F64" s="81"/>
      <c r="G64" s="81"/>
      <c r="H64" s="81"/>
      <c r="I64" s="81"/>
      <c r="J64" s="81"/>
      <c r="K64" s="81"/>
      <c r="L64" s="81"/>
      <c r="M64" s="81"/>
      <c r="N64" s="81"/>
      <c r="O64" s="81"/>
      <c r="P64" s="81"/>
      <c r="Q64" s="81"/>
      <c r="R64" s="81"/>
      <c r="S64" s="81"/>
      <c r="T64" s="81"/>
      <c r="U64" s="81"/>
      <c r="V64" s="81"/>
      <c r="W64" s="81"/>
      <c r="X64" s="81"/>
      <c r="Y64" s="81"/>
      <c r="Z64" s="81"/>
      <c r="AA64" s="81"/>
      <c r="AB64" s="81"/>
      <c r="AC64" s="81"/>
      <c r="AD64" s="81"/>
      <c r="AE64" s="81"/>
      <c r="AF64" s="98"/>
      <c r="AG64" s="108">
        <v>7.7251999999999996E-4</v>
      </c>
      <c r="AH64" s="96" t="s">
        <v>86</v>
      </c>
      <c r="AI64" s="97" t="s">
        <v>411</v>
      </c>
      <c r="AJ64" s="81"/>
      <c r="AK64" s="81"/>
      <c r="AL64" s="81"/>
      <c r="AM64" s="81"/>
      <c r="AN64" s="81"/>
    </row>
    <row r="65" spans="1:44" x14ac:dyDescent="0.25">
      <c r="C65" s="81"/>
      <c r="D65" s="81"/>
      <c r="E65" s="81"/>
      <c r="F65" s="81"/>
      <c r="G65" s="81"/>
      <c r="H65" s="81"/>
      <c r="I65" s="81"/>
      <c r="J65" s="81"/>
      <c r="K65" s="81"/>
      <c r="L65" s="81"/>
      <c r="M65" s="81"/>
      <c r="N65" s="81"/>
      <c r="O65" s="81"/>
      <c r="P65" s="81"/>
      <c r="Q65" s="81"/>
      <c r="R65" s="81"/>
      <c r="S65" s="81"/>
      <c r="T65" s="81"/>
      <c r="U65" s="81"/>
      <c r="V65" s="81"/>
      <c r="W65" s="81"/>
      <c r="X65" s="81"/>
      <c r="Y65" s="81"/>
      <c r="Z65" s="81"/>
      <c r="AA65" s="81"/>
      <c r="AB65" s="81"/>
      <c r="AC65" s="81"/>
      <c r="AD65" s="81"/>
      <c r="AE65" s="81"/>
      <c r="AF65" s="98"/>
      <c r="AG65" s="108">
        <v>2.4762999999999999E-4</v>
      </c>
      <c r="AH65" s="96" t="s">
        <v>86</v>
      </c>
      <c r="AI65" s="97" t="s">
        <v>816</v>
      </c>
      <c r="AJ65" s="81"/>
      <c r="AK65" s="81"/>
      <c r="AL65" s="81"/>
      <c r="AM65" s="81"/>
      <c r="AN65" s="81"/>
    </row>
    <row r="66" spans="1:44" x14ac:dyDescent="0.25">
      <c r="C66" s="81"/>
      <c r="D66" s="81"/>
      <c r="E66" s="81"/>
      <c r="F66" s="81"/>
      <c r="G66" s="81"/>
      <c r="H66" s="81"/>
      <c r="I66" s="81"/>
      <c r="J66" s="81"/>
      <c r="K66" s="81"/>
      <c r="L66" s="81"/>
      <c r="M66" s="81"/>
      <c r="N66" s="81"/>
      <c r="O66" s="81"/>
      <c r="P66" s="81"/>
      <c r="Q66" s="81"/>
      <c r="R66" s="81"/>
      <c r="S66" s="81"/>
      <c r="T66" s="81"/>
      <c r="U66" s="81"/>
      <c r="V66" s="81"/>
      <c r="W66" s="81"/>
      <c r="X66" s="81"/>
      <c r="Y66" s="81"/>
      <c r="Z66" s="81"/>
      <c r="AA66" s="81"/>
      <c r="AB66" s="81"/>
      <c r="AC66" s="81"/>
      <c r="AD66" s="81"/>
      <c r="AE66" s="81"/>
      <c r="AF66" s="98"/>
      <c r="AG66" s="108">
        <v>5.0000000000000002E-5</v>
      </c>
      <c r="AH66" s="96" t="s">
        <v>86</v>
      </c>
      <c r="AI66" s="97" t="s">
        <v>414</v>
      </c>
      <c r="AJ66" s="81"/>
      <c r="AK66" s="81"/>
      <c r="AL66" s="81"/>
      <c r="AM66" s="81"/>
      <c r="AN66" s="81"/>
    </row>
    <row r="67" spans="1:44" x14ac:dyDescent="0.25">
      <c r="C67" s="81"/>
      <c r="D67" s="81"/>
      <c r="E67" s="81"/>
      <c r="F67" s="81"/>
      <c r="G67" s="81"/>
      <c r="H67" s="81"/>
      <c r="I67" s="81"/>
      <c r="J67" s="81"/>
      <c r="K67" s="81"/>
      <c r="L67" s="81"/>
      <c r="M67" s="81"/>
      <c r="N67" s="81"/>
      <c r="O67" s="81"/>
      <c r="P67" s="81"/>
      <c r="Q67" s="81"/>
      <c r="R67" s="81"/>
      <c r="S67" s="81"/>
      <c r="T67" s="81"/>
      <c r="U67" s="81"/>
      <c r="V67" s="81"/>
      <c r="W67" s="81"/>
      <c r="X67" s="81"/>
      <c r="Y67" s="81"/>
      <c r="Z67" s="81"/>
      <c r="AA67" s="81"/>
      <c r="AB67" s="81"/>
      <c r="AC67" s="81"/>
      <c r="AD67" s="81"/>
      <c r="AE67" s="81"/>
      <c r="AF67" s="98"/>
      <c r="AG67" s="96">
        <v>0.19353999999999999</v>
      </c>
      <c r="AH67" s="96" t="s">
        <v>86</v>
      </c>
      <c r="AI67" s="97" t="s">
        <v>445</v>
      </c>
      <c r="AJ67" s="81"/>
      <c r="AK67" s="81"/>
      <c r="AL67" s="81"/>
      <c r="AM67" s="81"/>
      <c r="AN67" s="81"/>
    </row>
    <row r="68" spans="1:44" x14ac:dyDescent="0.25">
      <c r="C68" s="81"/>
      <c r="D68" s="81"/>
      <c r="E68" s="81"/>
      <c r="F68" s="81"/>
      <c r="G68" s="81"/>
      <c r="H68" s="81"/>
      <c r="I68" s="81"/>
      <c r="J68" s="81"/>
      <c r="K68" s="81"/>
      <c r="L68" s="81"/>
      <c r="M68" s="81"/>
      <c r="N68" s="81"/>
      <c r="O68" s="81"/>
      <c r="P68" s="81"/>
      <c r="Q68" s="81"/>
      <c r="R68" s="81"/>
      <c r="S68" s="81"/>
      <c r="T68" s="81"/>
      <c r="U68" s="81"/>
      <c r="V68" s="81"/>
      <c r="W68" s="81"/>
      <c r="X68" s="85"/>
      <c r="Y68" s="89"/>
      <c r="Z68" s="81"/>
      <c r="AA68" s="81"/>
      <c r="AB68" s="81"/>
      <c r="AC68" s="81"/>
      <c r="AD68" s="81"/>
      <c r="AE68" s="81"/>
      <c r="AF68" s="98"/>
      <c r="AG68" s="96">
        <v>2.6627E-3</v>
      </c>
      <c r="AH68" s="96" t="s">
        <v>86</v>
      </c>
      <c r="AI68" s="97" t="s">
        <v>821</v>
      </c>
      <c r="AJ68" s="81"/>
      <c r="AK68" s="81"/>
      <c r="AL68" s="81"/>
      <c r="AM68" s="81"/>
      <c r="AN68" s="81"/>
    </row>
    <row r="69" spans="1:44" ht="15.75" thickBot="1" x14ac:dyDescent="0.3">
      <c r="C69" s="81"/>
      <c r="D69" s="81"/>
      <c r="E69" s="81"/>
      <c r="F69" s="81"/>
      <c r="G69" s="81"/>
      <c r="H69" s="85"/>
      <c r="I69" s="85"/>
      <c r="J69" s="89"/>
      <c r="K69" s="81"/>
      <c r="L69" s="81"/>
      <c r="M69" s="81"/>
      <c r="N69" s="81"/>
      <c r="O69" s="81"/>
      <c r="P69" s="81"/>
      <c r="Q69" s="81"/>
      <c r="R69" s="85"/>
      <c r="S69" s="85"/>
      <c r="T69" s="89"/>
      <c r="U69" s="89"/>
      <c r="V69" s="81"/>
      <c r="W69" s="85"/>
      <c r="X69" s="85"/>
      <c r="Y69" s="89"/>
      <c r="Z69" s="81"/>
      <c r="AA69" s="81"/>
      <c r="AB69" s="85"/>
      <c r="AC69" s="85"/>
      <c r="AD69" s="89"/>
      <c r="AE69" s="81"/>
      <c r="AF69" s="109"/>
      <c r="AG69" s="106"/>
      <c r="AH69" s="106"/>
      <c r="AI69" s="107"/>
      <c r="AJ69" s="81"/>
      <c r="AK69" s="81"/>
      <c r="AL69" s="85"/>
      <c r="AM69" s="85"/>
      <c r="AN69" s="89"/>
    </row>
    <row r="70" spans="1:44" x14ac:dyDescent="0.25">
      <c r="A70" s="85"/>
      <c r="B70" s="85"/>
      <c r="C70" s="85"/>
      <c r="D70" s="85"/>
      <c r="E70" s="89"/>
      <c r="F70" s="89"/>
      <c r="G70" s="85"/>
      <c r="H70" s="85"/>
      <c r="I70" s="85"/>
      <c r="J70" s="89"/>
      <c r="K70" s="89"/>
      <c r="L70" s="89"/>
      <c r="M70" s="89"/>
      <c r="N70" s="89"/>
      <c r="O70" s="89"/>
      <c r="P70" s="89"/>
      <c r="Q70" s="85"/>
      <c r="R70" s="85"/>
      <c r="S70" s="85"/>
      <c r="T70" s="89"/>
      <c r="U70" s="89"/>
      <c r="V70" s="85"/>
      <c r="W70" s="85"/>
      <c r="X70" s="85"/>
      <c r="Y70" s="89"/>
      <c r="Z70" s="89"/>
      <c r="AA70" s="85"/>
      <c r="AB70" s="85"/>
      <c r="AC70" s="85"/>
      <c r="AD70" s="89"/>
      <c r="AE70" s="89"/>
      <c r="AF70" s="85"/>
      <c r="AG70" s="85"/>
      <c r="AH70" s="85"/>
      <c r="AI70" s="89"/>
      <c r="AJ70" s="89"/>
      <c r="AK70" s="85"/>
      <c r="AL70" s="85"/>
      <c r="AM70" s="85"/>
      <c r="AN70" s="89"/>
      <c r="AO70" s="85"/>
      <c r="AP70" s="85"/>
      <c r="AQ70" s="85"/>
      <c r="AR70" s="85"/>
    </row>
    <row r="71" spans="1:44" x14ac:dyDescent="0.25">
      <c r="A71" s="85"/>
      <c r="B71" s="85"/>
      <c r="C71" s="85"/>
      <c r="D71" s="85"/>
      <c r="E71" s="89"/>
      <c r="F71" s="89"/>
      <c r="G71" s="85"/>
      <c r="H71" s="85"/>
      <c r="I71" s="85"/>
      <c r="J71" s="89"/>
      <c r="K71" s="89"/>
      <c r="L71" s="89"/>
      <c r="M71" s="89"/>
      <c r="N71" s="89"/>
      <c r="O71" s="89"/>
      <c r="P71" s="89"/>
      <c r="Q71" s="85"/>
      <c r="R71" s="85"/>
      <c r="S71" s="85"/>
      <c r="T71" s="89"/>
      <c r="U71" s="89"/>
      <c r="V71" s="85"/>
      <c r="W71" s="89"/>
      <c r="X71" s="85"/>
      <c r="Y71" s="85"/>
      <c r="Z71" s="85"/>
      <c r="AA71" s="89"/>
      <c r="AB71" s="89"/>
      <c r="AC71" s="85"/>
      <c r="AD71" s="85"/>
      <c r="AE71" s="85"/>
      <c r="AF71" s="89"/>
      <c r="AG71" s="89"/>
      <c r="AH71" s="85"/>
      <c r="AI71" s="85"/>
      <c r="AJ71" s="85"/>
      <c r="AK71" s="89"/>
      <c r="AL71" s="85"/>
      <c r="AM71" s="85"/>
      <c r="AN71" s="85"/>
      <c r="AO71" s="85"/>
    </row>
    <row r="72" spans="1:44" x14ac:dyDescent="0.25">
      <c r="W72" s="80"/>
      <c r="Y72" s="75"/>
      <c r="Z72" s="75"/>
      <c r="AA72" s="80"/>
      <c r="AB72" s="80"/>
      <c r="AD72" s="75"/>
      <c r="AE72" s="75"/>
      <c r="AF72" s="80"/>
      <c r="AG72" s="80"/>
      <c r="AI72" s="75"/>
      <c r="AJ72" s="75"/>
      <c r="AK72" s="80"/>
      <c r="AN72" s="75"/>
    </row>
    <row r="73" spans="1:44" x14ac:dyDescent="0.25">
      <c r="W73" s="80"/>
      <c r="Y73" s="75"/>
      <c r="Z73" s="75"/>
      <c r="AA73" s="80"/>
      <c r="AB73" s="80"/>
      <c r="AD73" s="75"/>
      <c r="AE73" s="75"/>
      <c r="AF73" s="80"/>
      <c r="AG73" s="80"/>
      <c r="AI73" s="75"/>
      <c r="AJ73" s="75"/>
      <c r="AK73" s="80"/>
      <c r="AN73" s="75"/>
    </row>
  </sheetData>
  <mergeCells count="9">
    <mergeCell ref="AF2:AI5"/>
    <mergeCell ref="AK2:AN5"/>
    <mergeCell ref="AP3:AQ3"/>
    <mergeCell ref="B2:E5"/>
    <mergeCell ref="G2:J5"/>
    <mergeCell ref="L2:O5"/>
    <mergeCell ref="Q2:T5"/>
    <mergeCell ref="V2:Y5"/>
    <mergeCell ref="AA2:AD5"/>
  </mergeCells>
  <conditionalFormatting sqref="L20">
    <cfRule type="iconSet" priority="10">
      <iconSet iconSet="4RedToBlack">
        <cfvo type="percent" val="0"/>
        <cfvo type="percent" val="25"/>
        <cfvo type="percent" val="50"/>
        <cfvo type="percent" val="75"/>
      </iconSet>
    </cfRule>
  </conditionalFormatting>
  <conditionalFormatting sqref="L12">
    <cfRule type="iconSet" priority="9">
      <iconSet iconSet="4RedToBlack">
        <cfvo type="percent" val="0"/>
        <cfvo type="percent" val="25"/>
        <cfvo type="percent" val="50"/>
        <cfvo type="percent" val="75"/>
      </iconSet>
    </cfRule>
  </conditionalFormatting>
  <conditionalFormatting sqref="L13:L18">
    <cfRule type="colorScale" priority="11">
      <colorScale>
        <cfvo type="min"/>
        <cfvo type="percentile" val="50"/>
        <cfvo type="max"/>
        <color rgb="FF63BE7B"/>
        <color rgb="FFFFEB84"/>
        <color rgb="FFF8696B"/>
      </colorScale>
    </cfRule>
  </conditionalFormatting>
  <conditionalFormatting sqref="L61:O61">
    <cfRule type="iconSet" priority="12">
      <iconSet iconSet="4RedToBlack">
        <cfvo type="percent" val="0"/>
        <cfvo type="percent" val="25"/>
        <cfvo type="percent" val="50"/>
        <cfvo type="percent" val="75"/>
      </iconSet>
    </cfRule>
  </conditionalFormatting>
  <conditionalFormatting sqref="AQ10">
    <cfRule type="dataBar" priority="7">
      <dataBar>
        <cfvo type="min"/>
        <cfvo type="max"/>
        <color rgb="FFD6007B"/>
      </dataBar>
      <extLst>
        <ext xmlns:x14="http://schemas.microsoft.com/office/spreadsheetml/2009/9/main" uri="{B025F937-C7B1-47D3-B67F-A62EFF666E3E}">
          <x14:id>{94C84941-3ADB-4503-B75E-993A1B140374}</x14:id>
        </ext>
      </extLst>
    </cfRule>
  </conditionalFormatting>
  <conditionalFormatting sqref="AQ10">
    <cfRule type="dataBar" priority="6">
      <dataBar>
        <cfvo type="min"/>
        <cfvo type="max"/>
        <color rgb="FFD6007B"/>
      </dataBar>
      <extLst>
        <ext xmlns:x14="http://schemas.microsoft.com/office/spreadsheetml/2009/9/main" uri="{B025F937-C7B1-47D3-B67F-A62EFF666E3E}">
          <x14:id>{8B7B0DBF-62B6-4233-B0CE-02D37B80D3C0}</x14:id>
        </ext>
      </extLst>
    </cfRule>
  </conditionalFormatting>
  <conditionalFormatting sqref="AQ10">
    <cfRule type="dataBar" priority="5">
      <dataBar>
        <cfvo type="min"/>
        <cfvo type="max"/>
        <color rgb="FFD6007B"/>
      </dataBar>
      <extLst>
        <ext xmlns:x14="http://schemas.microsoft.com/office/spreadsheetml/2009/9/main" uri="{B025F937-C7B1-47D3-B67F-A62EFF666E3E}">
          <x14:id>{558DD29B-CD0C-4913-ACEF-64A9C5B6BEBA}</x14:id>
        </ext>
      </extLst>
    </cfRule>
  </conditionalFormatting>
  <conditionalFormatting sqref="AQ4:AQ12">
    <cfRule type="dataBar" priority="4">
      <dataBar>
        <cfvo type="min"/>
        <cfvo type="max"/>
        <color rgb="FFD6007B"/>
      </dataBar>
      <extLst>
        <ext xmlns:x14="http://schemas.microsoft.com/office/spreadsheetml/2009/9/main" uri="{B025F937-C7B1-47D3-B67F-A62EFF666E3E}">
          <x14:id>{16C1C916-417C-40A8-A6BE-47DBB2A81941}</x14:id>
        </ext>
      </extLst>
    </cfRule>
  </conditionalFormatting>
  <conditionalFormatting sqref="AQ4:AQ11">
    <cfRule type="dataBar" priority="8">
      <dataBar>
        <cfvo type="min"/>
        <cfvo type="max"/>
        <color rgb="FFD6007B"/>
      </dataBar>
      <extLst>
        <ext xmlns:x14="http://schemas.microsoft.com/office/spreadsheetml/2009/9/main" uri="{B025F937-C7B1-47D3-B67F-A62EFF666E3E}">
          <x14:id>{412249A3-3C74-4284-B89A-D3A421144C3C}</x14:id>
        </ext>
      </extLst>
    </cfRule>
  </conditionalFormatting>
  <conditionalFormatting sqref="AQ12">
    <cfRule type="dataBar" priority="3">
      <dataBar>
        <cfvo type="min"/>
        <cfvo type="max"/>
        <color rgb="FFD6007B"/>
      </dataBar>
      <extLst>
        <ext xmlns:x14="http://schemas.microsoft.com/office/spreadsheetml/2009/9/main" uri="{B025F937-C7B1-47D3-B67F-A62EFF666E3E}">
          <x14:id>{D957EE7D-6DF8-4A26-90D1-13ECEC2DE043}</x14:id>
        </ext>
      </extLst>
    </cfRule>
  </conditionalFormatting>
  <conditionalFormatting sqref="AQ12">
    <cfRule type="dataBar" priority="2">
      <dataBar>
        <cfvo type="min"/>
        <cfvo type="max"/>
        <color rgb="FFD6007B"/>
      </dataBar>
      <extLst>
        <ext xmlns:x14="http://schemas.microsoft.com/office/spreadsheetml/2009/9/main" uri="{B025F937-C7B1-47D3-B67F-A62EFF666E3E}">
          <x14:id>{E55D2F34-BC25-4B79-B2EF-C1AA48CB1DF2}</x14:id>
        </ext>
      </extLst>
    </cfRule>
  </conditionalFormatting>
  <conditionalFormatting sqref="AQ12">
    <cfRule type="dataBar" priority="1">
      <dataBar>
        <cfvo type="min"/>
        <cfvo type="max"/>
        <color rgb="FFD6007B"/>
      </dataBar>
      <extLst>
        <ext xmlns:x14="http://schemas.microsoft.com/office/spreadsheetml/2009/9/main" uri="{B025F937-C7B1-47D3-B67F-A62EFF666E3E}">
          <x14:id>{793AB5AE-0F0A-41AF-9F4D-2D59DEBC1362}</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94C84941-3ADB-4503-B75E-993A1B140374}">
            <x14:dataBar minLength="0" maxLength="100" border="1" negativeBarBorderColorSameAsPositive="0">
              <x14:cfvo type="autoMin"/>
              <x14:cfvo type="autoMax"/>
              <x14:borderColor rgb="FFD6007B"/>
              <x14:negativeFillColor rgb="FFFF0000"/>
              <x14:negativeBorderColor rgb="FFFF0000"/>
              <x14:axisColor rgb="FF000000"/>
            </x14:dataBar>
          </x14:cfRule>
          <xm:sqref>AQ10</xm:sqref>
        </x14:conditionalFormatting>
        <x14:conditionalFormatting xmlns:xm="http://schemas.microsoft.com/office/excel/2006/main">
          <x14:cfRule type="dataBar" id="{8B7B0DBF-62B6-4233-B0CE-02D37B80D3C0}">
            <x14:dataBar minLength="0" maxLength="100" border="1" negativeBarBorderColorSameAsPositive="0">
              <x14:cfvo type="autoMin"/>
              <x14:cfvo type="autoMax"/>
              <x14:borderColor rgb="FFD6007B"/>
              <x14:negativeFillColor rgb="FFFF0000"/>
              <x14:negativeBorderColor rgb="FFFF0000"/>
              <x14:axisColor rgb="FF000000"/>
            </x14:dataBar>
          </x14:cfRule>
          <xm:sqref>AQ10</xm:sqref>
        </x14:conditionalFormatting>
        <x14:conditionalFormatting xmlns:xm="http://schemas.microsoft.com/office/excel/2006/main">
          <x14:cfRule type="dataBar" id="{558DD29B-CD0C-4913-ACEF-64A9C5B6BEBA}">
            <x14:dataBar minLength="0" maxLength="100" border="1" negativeBarBorderColorSameAsPositive="0">
              <x14:cfvo type="autoMin"/>
              <x14:cfvo type="autoMax"/>
              <x14:borderColor rgb="FFD6007B"/>
              <x14:negativeFillColor rgb="FFFF0000"/>
              <x14:negativeBorderColor rgb="FFFF0000"/>
              <x14:axisColor rgb="FF000000"/>
            </x14:dataBar>
          </x14:cfRule>
          <xm:sqref>AQ10</xm:sqref>
        </x14:conditionalFormatting>
        <x14:conditionalFormatting xmlns:xm="http://schemas.microsoft.com/office/excel/2006/main">
          <x14:cfRule type="dataBar" id="{16C1C916-417C-40A8-A6BE-47DBB2A81941}">
            <x14:dataBar minLength="0" maxLength="100" border="1" negativeBarBorderColorSameAsPositive="0">
              <x14:cfvo type="autoMin"/>
              <x14:cfvo type="autoMax"/>
              <x14:borderColor rgb="FFD6007B"/>
              <x14:negativeFillColor rgb="FFFF0000"/>
              <x14:negativeBorderColor rgb="FFFF0000"/>
              <x14:axisColor rgb="FF000000"/>
            </x14:dataBar>
          </x14:cfRule>
          <xm:sqref>AQ4:AQ12</xm:sqref>
        </x14:conditionalFormatting>
        <x14:conditionalFormatting xmlns:xm="http://schemas.microsoft.com/office/excel/2006/main">
          <x14:cfRule type="dataBar" id="{412249A3-3C74-4284-B89A-D3A421144C3C}">
            <x14:dataBar minLength="0" maxLength="100" border="1" negativeBarBorderColorSameAsPositive="0">
              <x14:cfvo type="autoMin"/>
              <x14:cfvo type="autoMax"/>
              <x14:borderColor rgb="FFD6007B"/>
              <x14:negativeFillColor rgb="FFFF0000"/>
              <x14:negativeBorderColor rgb="FFFF0000"/>
              <x14:axisColor rgb="FF000000"/>
            </x14:dataBar>
          </x14:cfRule>
          <xm:sqref>AQ4:AQ11</xm:sqref>
        </x14:conditionalFormatting>
        <x14:conditionalFormatting xmlns:xm="http://schemas.microsoft.com/office/excel/2006/main">
          <x14:cfRule type="dataBar" id="{D957EE7D-6DF8-4A26-90D1-13ECEC2DE043}">
            <x14:dataBar minLength="0" maxLength="100" border="1" negativeBarBorderColorSameAsPositive="0">
              <x14:cfvo type="autoMin"/>
              <x14:cfvo type="autoMax"/>
              <x14:borderColor rgb="FFD6007B"/>
              <x14:negativeFillColor rgb="FFFF0000"/>
              <x14:negativeBorderColor rgb="FFFF0000"/>
              <x14:axisColor rgb="FF000000"/>
            </x14:dataBar>
          </x14:cfRule>
          <xm:sqref>AQ12</xm:sqref>
        </x14:conditionalFormatting>
        <x14:conditionalFormatting xmlns:xm="http://schemas.microsoft.com/office/excel/2006/main">
          <x14:cfRule type="dataBar" id="{E55D2F34-BC25-4B79-B2EF-C1AA48CB1DF2}">
            <x14:dataBar minLength="0" maxLength="100" border="1" negativeBarBorderColorSameAsPositive="0">
              <x14:cfvo type="autoMin"/>
              <x14:cfvo type="autoMax"/>
              <x14:borderColor rgb="FFD6007B"/>
              <x14:negativeFillColor rgb="FFFF0000"/>
              <x14:negativeBorderColor rgb="FFFF0000"/>
              <x14:axisColor rgb="FF000000"/>
            </x14:dataBar>
          </x14:cfRule>
          <xm:sqref>AQ12</xm:sqref>
        </x14:conditionalFormatting>
        <x14:conditionalFormatting xmlns:xm="http://schemas.microsoft.com/office/excel/2006/main">
          <x14:cfRule type="dataBar" id="{793AB5AE-0F0A-41AF-9F4D-2D59DEBC1362}">
            <x14:dataBar minLength="0" maxLength="100" border="1" negativeBarBorderColorSameAsPositive="0">
              <x14:cfvo type="autoMin"/>
              <x14:cfvo type="autoMax"/>
              <x14:borderColor rgb="FFD6007B"/>
              <x14:negativeFillColor rgb="FFFF0000"/>
              <x14:negativeBorderColor rgb="FFFF0000"/>
              <x14:axisColor rgb="FF000000"/>
            </x14:dataBar>
          </x14:cfRule>
          <xm:sqref>AQ12</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4114D-0FAD-462F-83C0-58EFEDAD0A6E}">
  <dimension ref="A1:X177"/>
  <sheetViews>
    <sheetView zoomScale="70" zoomScaleNormal="70" workbookViewId="0">
      <selection activeCell="F20" sqref="F20"/>
    </sheetView>
  </sheetViews>
  <sheetFormatPr defaultColWidth="9.140625" defaultRowHeight="15" x14ac:dyDescent="0.25"/>
  <cols>
    <col min="1" max="1" width="91.140625" style="132" bestFit="1" customWidth="1"/>
    <col min="2" max="2" width="5.42578125" style="131" bestFit="1" customWidth="1"/>
    <col min="3" max="3" width="6" style="131" bestFit="1" customWidth="1"/>
    <col min="4" max="4" width="24.140625" style="131" bestFit="1" customWidth="1"/>
    <col min="5" max="5" width="20.5703125" style="131" bestFit="1" customWidth="1"/>
    <col min="6" max="6" width="17.42578125" style="131" bestFit="1" customWidth="1"/>
    <col min="7" max="7" width="23.42578125" style="131" bestFit="1" customWidth="1"/>
    <col min="8" max="8" width="20" style="131" bestFit="1" customWidth="1"/>
    <col min="9" max="9" width="29.7109375" style="131" bestFit="1" customWidth="1"/>
    <col min="10" max="11" width="15.5703125" style="131" bestFit="1" customWidth="1"/>
    <col min="12" max="16384" width="9.140625" style="131"/>
  </cols>
  <sheetData>
    <row r="1" spans="1:10" x14ac:dyDescent="0.25">
      <c r="D1" s="131" t="s">
        <v>1025</v>
      </c>
      <c r="E1" s="131" t="s">
        <v>1026</v>
      </c>
      <c r="F1" s="131" t="s">
        <v>1027</v>
      </c>
      <c r="G1" s="131" t="s">
        <v>1028</v>
      </c>
      <c r="H1" s="131" t="s">
        <v>1029</v>
      </c>
      <c r="I1" s="131" t="s">
        <v>1030</v>
      </c>
      <c r="J1" s="131" t="s">
        <v>1032</v>
      </c>
    </row>
    <row r="2" spans="1:10" x14ac:dyDescent="0.25">
      <c r="D2" s="131" t="s">
        <v>92</v>
      </c>
      <c r="E2" s="131" t="s">
        <v>92</v>
      </c>
      <c r="F2" s="131" t="s">
        <v>92</v>
      </c>
      <c r="G2" s="131" t="s">
        <v>92</v>
      </c>
      <c r="H2" s="131" t="s">
        <v>92</v>
      </c>
      <c r="I2" s="131" t="s">
        <v>92</v>
      </c>
      <c r="J2" s="131" t="s">
        <v>1033</v>
      </c>
    </row>
    <row r="3" spans="1:10" x14ac:dyDescent="0.25">
      <c r="A3" s="132" t="s">
        <v>1314</v>
      </c>
      <c r="B3" s="131">
        <v>1</v>
      </c>
      <c r="C3" s="131" t="s">
        <v>1313</v>
      </c>
      <c r="D3" s="135">
        <v>8.6252199999999997E-6</v>
      </c>
      <c r="E3" s="131">
        <v>3.9500000000000004E-3</v>
      </c>
      <c r="F3" s="131">
        <v>0.35661999999999999</v>
      </c>
      <c r="G3" s="131">
        <v>8.2799999999999992E-3</v>
      </c>
      <c r="H3" s="131">
        <v>2.562E-2</v>
      </c>
      <c r="I3" s="131">
        <v>1.16E-3</v>
      </c>
      <c r="J3" s="131">
        <v>3.4329999999999999E-2</v>
      </c>
    </row>
    <row r="4" spans="1:10" x14ac:dyDescent="0.25">
      <c r="A4" s="132" t="s">
        <v>1315</v>
      </c>
      <c r="B4" s="131">
        <v>2</v>
      </c>
      <c r="C4" s="131" t="s">
        <v>1313</v>
      </c>
      <c r="D4" s="131">
        <v>2.4599999999999999E-3</v>
      </c>
      <c r="E4" s="131">
        <v>4.4000399999999997</v>
      </c>
      <c r="F4" s="131">
        <v>114.15909000000001</v>
      </c>
      <c r="G4" s="131">
        <v>29.187069999999999</v>
      </c>
      <c r="H4" s="131">
        <v>21.98545</v>
      </c>
      <c r="I4" s="131">
        <v>3.4655999999999998</v>
      </c>
      <c r="J4" s="131">
        <v>10.604369999999999</v>
      </c>
    </row>
    <row r="5" spans="1:10" x14ac:dyDescent="0.25">
      <c r="A5" s="132" t="s">
        <v>1316</v>
      </c>
      <c r="B5" s="131">
        <v>3</v>
      </c>
      <c r="C5" s="131" t="s">
        <v>1313</v>
      </c>
      <c r="D5" s="131">
        <v>5.2700000000000004E-3</v>
      </c>
      <c r="E5" s="131">
        <v>159.12040999999999</v>
      </c>
      <c r="F5" s="131">
        <v>816.50563999999997</v>
      </c>
      <c r="G5" s="131">
        <v>262.71578</v>
      </c>
      <c r="H5" s="131">
        <v>42.99933</v>
      </c>
      <c r="I5" s="131">
        <v>34.427729999999997</v>
      </c>
      <c r="J5" s="131">
        <v>66.016040000000004</v>
      </c>
    </row>
    <row r="6" spans="1:10" x14ac:dyDescent="0.25">
      <c r="A6" s="132" t="s">
        <v>1317</v>
      </c>
      <c r="B6" s="131">
        <v>3</v>
      </c>
      <c r="C6" s="131" t="s">
        <v>1313</v>
      </c>
      <c r="D6" s="131">
        <v>4.4900000000000001E-3</v>
      </c>
      <c r="E6" s="131">
        <v>267.88666000000001</v>
      </c>
      <c r="F6" s="131">
        <v>567.92434000000003</v>
      </c>
      <c r="G6" s="131">
        <v>159.67814999999999</v>
      </c>
      <c r="H6" s="131">
        <v>35.10575</v>
      </c>
      <c r="I6" s="131">
        <v>17.71866</v>
      </c>
      <c r="J6" s="131">
        <v>45.03501</v>
      </c>
    </row>
    <row r="7" spans="1:10" x14ac:dyDescent="0.25">
      <c r="A7" s="132" t="s">
        <v>1318</v>
      </c>
      <c r="B7" s="131">
        <v>4</v>
      </c>
      <c r="C7" s="131" t="s">
        <v>1313</v>
      </c>
      <c r="D7" s="131">
        <v>5.9100000000000003E-3</v>
      </c>
      <c r="E7" s="131">
        <v>294.55943000000002</v>
      </c>
      <c r="F7" s="131">
        <v>824.59766000000002</v>
      </c>
      <c r="G7" s="131">
        <v>254.16781</v>
      </c>
      <c r="H7" s="131">
        <v>45.702660000000002</v>
      </c>
      <c r="I7" s="131">
        <v>28.9773</v>
      </c>
      <c r="J7" s="131">
        <v>66.104929999999996</v>
      </c>
    </row>
    <row r="8" spans="1:10" x14ac:dyDescent="0.25">
      <c r="A8" s="132" t="s">
        <v>1319</v>
      </c>
      <c r="B8" s="131">
        <v>5</v>
      </c>
      <c r="C8" s="131" t="s">
        <v>1313</v>
      </c>
      <c r="D8" s="131">
        <v>5.9520000000000003E-2</v>
      </c>
      <c r="E8" s="131">
        <v>358.11106999999998</v>
      </c>
      <c r="F8" s="131">
        <v>1611.8476800000001</v>
      </c>
      <c r="G8" s="131">
        <v>216.89688000000001</v>
      </c>
      <c r="H8" s="131">
        <v>56.147320000000001</v>
      </c>
      <c r="I8" s="131">
        <v>35.142319999999998</v>
      </c>
      <c r="J8" s="131">
        <v>123.56538</v>
      </c>
    </row>
    <row r="9" spans="1:10" x14ac:dyDescent="0.25">
      <c r="A9" s="132" t="s">
        <v>1320</v>
      </c>
      <c r="B9" s="131">
        <v>6</v>
      </c>
      <c r="C9" s="131" t="s">
        <v>1313</v>
      </c>
      <c r="D9" s="131">
        <v>6.5589999999999996E-2</v>
      </c>
      <c r="E9" s="131">
        <v>395.29457000000002</v>
      </c>
      <c r="F9" s="131">
        <v>2001.1261199999999</v>
      </c>
      <c r="G9" s="131">
        <v>324.56394</v>
      </c>
      <c r="H9" s="131">
        <v>67.725040000000007</v>
      </c>
      <c r="I9" s="131">
        <v>47.740020000000001</v>
      </c>
      <c r="J9" s="131">
        <v>158.71745000000001</v>
      </c>
    </row>
    <row r="10" spans="1:10" s="134" customFormat="1" x14ac:dyDescent="0.25">
      <c r="A10" s="133" t="s">
        <v>1321</v>
      </c>
      <c r="B10" s="134">
        <v>7</v>
      </c>
      <c r="C10" s="131" t="s">
        <v>1313</v>
      </c>
      <c r="D10" s="131">
        <v>7.5200000000000003E-2</v>
      </c>
      <c r="E10" s="131">
        <v>395.75788</v>
      </c>
      <c r="F10" s="131">
        <v>2458.6896700000002</v>
      </c>
      <c r="G10" s="131">
        <v>350.99387000000002</v>
      </c>
      <c r="H10" s="131">
        <v>85.769000000000005</v>
      </c>
      <c r="I10" s="131">
        <v>49.836300000000001</v>
      </c>
      <c r="J10" s="131">
        <v>195.91400999999999</v>
      </c>
    </row>
    <row r="13" spans="1:10" x14ac:dyDescent="0.25">
      <c r="A13" s="150"/>
      <c r="B13" s="150"/>
      <c r="C13" s="150"/>
      <c r="D13" s="150"/>
      <c r="E13" s="150"/>
      <c r="F13" s="150"/>
      <c r="G13" s="150"/>
      <c r="H13" s="150"/>
      <c r="I13" s="150"/>
      <c r="J13" s="150"/>
    </row>
    <row r="18" spans="1:17" s="134" customFormat="1" x14ac:dyDescent="0.25">
      <c r="A18" s="132"/>
      <c r="B18" s="131"/>
      <c r="C18" s="131"/>
      <c r="D18" s="131"/>
      <c r="E18" s="131"/>
      <c r="F18" s="131"/>
      <c r="G18" s="131"/>
      <c r="H18" s="131"/>
      <c r="I18" s="131"/>
      <c r="J18" s="131"/>
    </row>
    <row r="21" spans="1:17" x14ac:dyDescent="0.25">
      <c r="A21" s="150"/>
      <c r="B21" s="150"/>
      <c r="C21" s="150"/>
      <c r="D21" s="150"/>
      <c r="E21" s="150"/>
      <c r="F21" s="150"/>
      <c r="G21" s="150"/>
      <c r="H21" s="150"/>
      <c r="I21" s="150"/>
      <c r="J21" s="150"/>
    </row>
    <row r="22" spans="1:17" x14ac:dyDescent="0.25">
      <c r="A22" s="132" t="s">
        <v>1021</v>
      </c>
      <c r="B22" s="131" t="s">
        <v>248</v>
      </c>
      <c r="C22" s="131" t="s">
        <v>1022</v>
      </c>
      <c r="D22" s="131" t="s">
        <v>250</v>
      </c>
      <c r="E22" s="131" t="s">
        <v>1023</v>
      </c>
      <c r="F22" s="131" t="s">
        <v>250</v>
      </c>
      <c r="G22" s="131" t="s">
        <v>1024</v>
      </c>
      <c r="H22" s="131" t="s">
        <v>250</v>
      </c>
      <c r="J22" s="131" t="s">
        <v>1021</v>
      </c>
      <c r="K22" s="131" t="s">
        <v>248</v>
      </c>
      <c r="L22" s="131" t="s">
        <v>1022</v>
      </c>
      <c r="M22" s="131" t="s">
        <v>250</v>
      </c>
      <c r="N22" s="131" t="s">
        <v>1023</v>
      </c>
      <c r="O22" s="131" t="s">
        <v>250</v>
      </c>
      <c r="P22" s="131" t="s">
        <v>1024</v>
      </c>
      <c r="Q22" s="131" t="s">
        <v>250</v>
      </c>
    </row>
    <row r="23" spans="1:17" x14ac:dyDescent="0.25">
      <c r="A23" s="132" t="s">
        <v>1025</v>
      </c>
      <c r="G23" s="135">
        <v>8.6252199999999997E-6</v>
      </c>
      <c r="H23" s="131" t="s">
        <v>92</v>
      </c>
      <c r="J23" s="131" t="s">
        <v>1025</v>
      </c>
      <c r="P23" s="135">
        <v>8.6252199999999997E-6</v>
      </c>
      <c r="Q23" s="131" t="s">
        <v>92</v>
      </c>
    </row>
    <row r="24" spans="1:17" x14ac:dyDescent="0.25">
      <c r="A24" s="132" t="s">
        <v>1027</v>
      </c>
      <c r="G24" s="131">
        <v>3.9500000000000004E-3</v>
      </c>
      <c r="H24" s="131" t="s">
        <v>92</v>
      </c>
      <c r="J24" s="131" t="s">
        <v>1027</v>
      </c>
      <c r="P24" s="131">
        <v>3.9500000000000004E-3</v>
      </c>
      <c r="Q24" s="131" t="s">
        <v>92</v>
      </c>
    </row>
    <row r="25" spans="1:17" x14ac:dyDescent="0.25">
      <c r="A25" s="132" t="s">
        <v>1026</v>
      </c>
      <c r="G25" s="131">
        <v>0.35661999999999999</v>
      </c>
      <c r="H25" s="131" t="s">
        <v>92</v>
      </c>
      <c r="J25" s="131" t="s">
        <v>1026</v>
      </c>
      <c r="P25" s="131">
        <v>0.35661999999999999</v>
      </c>
      <c r="Q25" s="131" t="s">
        <v>92</v>
      </c>
    </row>
    <row r="26" spans="1:17" s="134" customFormat="1" x14ac:dyDescent="0.25">
      <c r="A26" s="132" t="s">
        <v>1028</v>
      </c>
      <c r="B26" s="131"/>
      <c r="C26" s="131"/>
      <c r="D26" s="131"/>
      <c r="E26" s="131"/>
      <c r="F26" s="131"/>
      <c r="G26" s="131">
        <v>8.2799999999999992E-3</v>
      </c>
      <c r="H26" s="131" t="s">
        <v>92</v>
      </c>
      <c r="I26" s="131"/>
      <c r="J26" s="131" t="s">
        <v>1028</v>
      </c>
      <c r="P26" s="134">
        <v>8.2799999999999992E-3</v>
      </c>
      <c r="Q26" s="134" t="s">
        <v>92</v>
      </c>
    </row>
    <row r="27" spans="1:17" x14ac:dyDescent="0.25">
      <c r="A27" s="132" t="s">
        <v>1029</v>
      </c>
      <c r="G27" s="131">
        <v>2.562E-2</v>
      </c>
      <c r="H27" s="131" t="s">
        <v>92</v>
      </c>
      <c r="J27" s="131" t="s">
        <v>1029</v>
      </c>
      <c r="P27" s="131">
        <v>2.562E-2</v>
      </c>
      <c r="Q27" s="131" t="s">
        <v>92</v>
      </c>
    </row>
    <row r="28" spans="1:17" x14ac:dyDescent="0.25">
      <c r="A28" s="132" t="s">
        <v>1030</v>
      </c>
      <c r="G28" s="131">
        <v>1.16E-3</v>
      </c>
      <c r="H28" s="131" t="s">
        <v>92</v>
      </c>
      <c r="J28" s="131" t="s">
        <v>1030</v>
      </c>
      <c r="P28" s="131">
        <v>1.16E-3</v>
      </c>
      <c r="Q28" s="131" t="s">
        <v>92</v>
      </c>
    </row>
    <row r="31" spans="1:17" x14ac:dyDescent="0.25">
      <c r="A31" s="132" t="s">
        <v>1021</v>
      </c>
      <c r="B31" s="131" t="s">
        <v>248</v>
      </c>
      <c r="C31" s="131" t="s">
        <v>1022</v>
      </c>
      <c r="D31" s="131" t="s">
        <v>250</v>
      </c>
      <c r="E31" s="131" t="s">
        <v>1023</v>
      </c>
      <c r="F31" s="131" t="s">
        <v>250</v>
      </c>
      <c r="G31" s="131" t="s">
        <v>1024</v>
      </c>
      <c r="H31" s="131" t="s">
        <v>250</v>
      </c>
    </row>
    <row r="32" spans="1:17" x14ac:dyDescent="0.25">
      <c r="A32" s="132" t="s">
        <v>1032</v>
      </c>
      <c r="G32" s="131">
        <v>3.4329999999999999E-2</v>
      </c>
      <c r="H32" s="131" t="s">
        <v>1033</v>
      </c>
    </row>
    <row r="34" spans="1:10" s="134" customFormat="1" x14ac:dyDescent="0.25">
      <c r="A34" s="132"/>
      <c r="B34" s="131"/>
      <c r="C34" s="131"/>
      <c r="D34" s="131"/>
      <c r="E34" s="131"/>
      <c r="F34" s="131"/>
      <c r="G34" s="131"/>
      <c r="H34" s="131"/>
      <c r="I34" s="131"/>
      <c r="J34" s="131"/>
    </row>
    <row r="36" spans="1:10" x14ac:dyDescent="0.25">
      <c r="A36" s="132" t="s">
        <v>1021</v>
      </c>
      <c r="B36" s="131" t="s">
        <v>248</v>
      </c>
      <c r="C36" s="131" t="s">
        <v>1022</v>
      </c>
      <c r="D36" s="131" t="s">
        <v>250</v>
      </c>
      <c r="E36" s="131" t="s">
        <v>1023</v>
      </c>
      <c r="F36" s="131" t="s">
        <v>250</v>
      </c>
      <c r="G36" s="131" t="s">
        <v>1024</v>
      </c>
      <c r="H36" s="131" t="s">
        <v>250</v>
      </c>
    </row>
    <row r="37" spans="1:10" x14ac:dyDescent="0.25">
      <c r="A37" s="132" t="s">
        <v>1032</v>
      </c>
      <c r="G37" s="131">
        <v>10.604369999999999</v>
      </c>
      <c r="H37" s="131" t="s">
        <v>1033</v>
      </c>
    </row>
    <row r="40" spans="1:10" x14ac:dyDescent="0.25">
      <c r="A40" s="132" t="s">
        <v>1021</v>
      </c>
      <c r="B40" s="131" t="s">
        <v>248</v>
      </c>
      <c r="C40" s="131" t="s">
        <v>1022</v>
      </c>
      <c r="D40" s="131" t="s">
        <v>250</v>
      </c>
      <c r="E40" s="131" t="s">
        <v>1023</v>
      </c>
      <c r="F40" s="131" t="s">
        <v>250</v>
      </c>
      <c r="G40" s="131" t="s">
        <v>1024</v>
      </c>
      <c r="H40" s="131" t="s">
        <v>250</v>
      </c>
    </row>
    <row r="41" spans="1:10" x14ac:dyDescent="0.25">
      <c r="A41" s="132" t="s">
        <v>1025</v>
      </c>
      <c r="G41" s="131">
        <v>2.4599999999999999E-3</v>
      </c>
      <c r="H41" s="131" t="s">
        <v>92</v>
      </c>
    </row>
    <row r="42" spans="1:10" s="134" customFormat="1" x14ac:dyDescent="0.25">
      <c r="A42" s="132" t="s">
        <v>1027</v>
      </c>
      <c r="B42" s="131"/>
      <c r="C42" s="131"/>
      <c r="D42" s="131"/>
      <c r="E42" s="131"/>
      <c r="F42" s="131"/>
      <c r="G42" s="131">
        <v>4.4000399999999997</v>
      </c>
      <c r="H42" s="131" t="s">
        <v>92</v>
      </c>
      <c r="I42" s="131"/>
      <c r="J42" s="131"/>
    </row>
    <row r="43" spans="1:10" x14ac:dyDescent="0.25">
      <c r="A43" s="132" t="s">
        <v>1026</v>
      </c>
      <c r="G43" s="131">
        <v>114.15909000000001</v>
      </c>
      <c r="H43" s="131" t="s">
        <v>92</v>
      </c>
    </row>
    <row r="44" spans="1:10" x14ac:dyDescent="0.25">
      <c r="A44" s="132" t="s">
        <v>1028</v>
      </c>
      <c r="G44" s="131">
        <v>29.187069999999999</v>
      </c>
      <c r="H44" s="131" t="s">
        <v>92</v>
      </c>
    </row>
    <row r="45" spans="1:10" x14ac:dyDescent="0.25">
      <c r="A45" s="132" t="s">
        <v>1029</v>
      </c>
      <c r="G45" s="131">
        <v>21.98545</v>
      </c>
      <c r="H45" s="131" t="s">
        <v>92</v>
      </c>
    </row>
    <row r="46" spans="1:10" x14ac:dyDescent="0.25">
      <c r="A46" s="132" t="s">
        <v>1030</v>
      </c>
      <c r="G46" s="131">
        <v>3.4655999999999998</v>
      </c>
      <c r="H46" s="131" t="s">
        <v>92</v>
      </c>
    </row>
    <row r="49" spans="1:10" x14ac:dyDescent="0.25">
      <c r="A49" s="132" t="s">
        <v>1021</v>
      </c>
      <c r="B49" s="131" t="s">
        <v>248</v>
      </c>
      <c r="C49" s="131" t="s">
        <v>1022</v>
      </c>
      <c r="D49" s="131" t="s">
        <v>250</v>
      </c>
      <c r="E49" s="131" t="s">
        <v>1023</v>
      </c>
      <c r="F49" s="131" t="s">
        <v>250</v>
      </c>
      <c r="G49" s="131" t="s">
        <v>1024</v>
      </c>
      <c r="H49" s="131" t="s">
        <v>250</v>
      </c>
    </row>
    <row r="50" spans="1:10" s="134" customFormat="1" x14ac:dyDescent="0.25">
      <c r="A50" s="132" t="s">
        <v>1025</v>
      </c>
      <c r="B50" s="131"/>
      <c r="C50" s="131"/>
      <c r="D50" s="131"/>
      <c r="E50" s="131"/>
      <c r="F50" s="131"/>
      <c r="G50" s="131">
        <v>5.2700000000000004E-3</v>
      </c>
      <c r="H50" s="131" t="s">
        <v>92</v>
      </c>
      <c r="I50" s="131"/>
      <c r="J50" s="131"/>
    </row>
    <row r="51" spans="1:10" x14ac:dyDescent="0.25">
      <c r="A51" s="132" t="s">
        <v>1027</v>
      </c>
      <c r="G51" s="131">
        <v>159.12040999999999</v>
      </c>
      <c r="H51" s="131" t="s">
        <v>92</v>
      </c>
    </row>
    <row r="52" spans="1:10" x14ac:dyDescent="0.25">
      <c r="A52" s="132" t="s">
        <v>1026</v>
      </c>
      <c r="G52" s="131">
        <v>816.50563999999997</v>
      </c>
      <c r="H52" s="131" t="s">
        <v>92</v>
      </c>
    </row>
    <row r="53" spans="1:10" x14ac:dyDescent="0.25">
      <c r="A53" s="132" t="s">
        <v>1028</v>
      </c>
      <c r="G53" s="131">
        <v>262.71578</v>
      </c>
      <c r="H53" s="131" t="s">
        <v>92</v>
      </c>
    </row>
    <row r="54" spans="1:10" x14ac:dyDescent="0.25">
      <c r="A54" s="132" t="s">
        <v>1029</v>
      </c>
      <c r="G54" s="131">
        <v>42.99933</v>
      </c>
      <c r="H54" s="131" t="s">
        <v>92</v>
      </c>
    </row>
    <row r="55" spans="1:10" x14ac:dyDescent="0.25">
      <c r="A55" s="132" t="s">
        <v>1030</v>
      </c>
      <c r="G55" s="131">
        <v>34.427729999999997</v>
      </c>
      <c r="H55" s="131" t="s">
        <v>92</v>
      </c>
    </row>
    <row r="58" spans="1:10" s="134" customFormat="1" x14ac:dyDescent="0.25">
      <c r="A58" s="132" t="s">
        <v>1021</v>
      </c>
      <c r="B58" s="131" t="s">
        <v>248</v>
      </c>
      <c r="C58" s="131" t="s">
        <v>1022</v>
      </c>
      <c r="D58" s="131" t="s">
        <v>250</v>
      </c>
      <c r="E58" s="131" t="s">
        <v>1023</v>
      </c>
      <c r="F58" s="131" t="s">
        <v>250</v>
      </c>
      <c r="G58" s="131" t="s">
        <v>1024</v>
      </c>
      <c r="H58" s="131" t="s">
        <v>250</v>
      </c>
      <c r="I58" s="131"/>
      <c r="J58" s="131"/>
    </row>
    <row r="59" spans="1:10" x14ac:dyDescent="0.25">
      <c r="A59" s="132" t="s">
        <v>1032</v>
      </c>
      <c r="G59" s="131">
        <v>66.016040000000004</v>
      </c>
      <c r="H59" s="131" t="s">
        <v>1033</v>
      </c>
    </row>
    <row r="63" spans="1:10" x14ac:dyDescent="0.25">
      <c r="A63" s="132" t="s">
        <v>1021</v>
      </c>
      <c r="B63" s="131" t="s">
        <v>248</v>
      </c>
      <c r="C63" s="131" t="s">
        <v>1022</v>
      </c>
      <c r="D63" s="131" t="s">
        <v>250</v>
      </c>
      <c r="E63" s="131" t="s">
        <v>1023</v>
      </c>
      <c r="F63" s="131" t="s">
        <v>250</v>
      </c>
      <c r="G63" s="131" t="s">
        <v>1024</v>
      </c>
      <c r="H63" s="131" t="s">
        <v>250</v>
      </c>
    </row>
    <row r="64" spans="1:10" x14ac:dyDescent="0.25">
      <c r="A64" s="132" t="s">
        <v>1032</v>
      </c>
      <c r="G64" s="131">
        <v>45.03501</v>
      </c>
      <c r="H64" s="131" t="s">
        <v>1033</v>
      </c>
    </row>
    <row r="66" spans="1:10" s="134" customFormat="1" x14ac:dyDescent="0.25">
      <c r="A66" s="132"/>
      <c r="B66" s="131"/>
      <c r="C66" s="131"/>
      <c r="D66" s="131"/>
      <c r="E66" s="131"/>
      <c r="F66" s="131"/>
      <c r="G66" s="131"/>
      <c r="H66" s="131"/>
      <c r="I66" s="131"/>
      <c r="J66" s="131"/>
    </row>
    <row r="67" spans="1:10" x14ac:dyDescent="0.25">
      <c r="A67" s="132" t="s">
        <v>1021</v>
      </c>
      <c r="B67" s="131" t="s">
        <v>248</v>
      </c>
      <c r="C67" s="131" t="s">
        <v>1022</v>
      </c>
      <c r="D67" s="131" t="s">
        <v>250</v>
      </c>
      <c r="E67" s="131" t="s">
        <v>1023</v>
      </c>
      <c r="F67" s="131" t="s">
        <v>250</v>
      </c>
      <c r="G67" s="131" t="s">
        <v>1024</v>
      </c>
      <c r="H67" s="131" t="s">
        <v>250</v>
      </c>
    </row>
    <row r="68" spans="1:10" x14ac:dyDescent="0.25">
      <c r="A68" s="132" t="s">
        <v>1025</v>
      </c>
      <c r="G68" s="131">
        <v>4.4900000000000001E-3</v>
      </c>
      <c r="H68" s="131" t="s">
        <v>92</v>
      </c>
    </row>
    <row r="69" spans="1:10" x14ac:dyDescent="0.25">
      <c r="A69" s="132" t="s">
        <v>1027</v>
      </c>
      <c r="G69" s="131">
        <v>267.88666000000001</v>
      </c>
      <c r="H69" s="131" t="s">
        <v>92</v>
      </c>
    </row>
    <row r="70" spans="1:10" x14ac:dyDescent="0.25">
      <c r="A70" s="132" t="s">
        <v>1026</v>
      </c>
      <c r="G70" s="131">
        <v>567.92434000000003</v>
      </c>
      <c r="H70" s="131" t="s">
        <v>92</v>
      </c>
    </row>
    <row r="71" spans="1:10" x14ac:dyDescent="0.25">
      <c r="A71" s="132" t="s">
        <v>1028</v>
      </c>
      <c r="G71" s="131">
        <v>159.67814999999999</v>
      </c>
      <c r="H71" s="131" t="s">
        <v>92</v>
      </c>
    </row>
    <row r="72" spans="1:10" x14ac:dyDescent="0.25">
      <c r="A72" s="132" t="s">
        <v>1029</v>
      </c>
      <c r="G72" s="131">
        <v>35.10575</v>
      </c>
      <c r="H72" s="131" t="s">
        <v>92</v>
      </c>
    </row>
    <row r="73" spans="1:10" x14ac:dyDescent="0.25">
      <c r="A73" s="132" t="s">
        <v>1030</v>
      </c>
      <c r="G73" s="131">
        <v>17.71866</v>
      </c>
      <c r="H73" s="131" t="s">
        <v>92</v>
      </c>
    </row>
    <row r="74" spans="1:10" s="134" customFormat="1" x14ac:dyDescent="0.25">
      <c r="A74" s="132"/>
      <c r="B74" s="131"/>
      <c r="C74" s="131"/>
      <c r="D74" s="131"/>
      <c r="E74" s="131"/>
      <c r="F74" s="131"/>
      <c r="G74" s="131"/>
      <c r="H74" s="131"/>
      <c r="I74" s="131"/>
      <c r="J74" s="131"/>
    </row>
    <row r="76" spans="1:10" x14ac:dyDescent="0.25">
      <c r="A76" s="132" t="s">
        <v>1021</v>
      </c>
      <c r="B76" s="131" t="s">
        <v>248</v>
      </c>
      <c r="C76" s="131" t="s">
        <v>1022</v>
      </c>
      <c r="D76" s="131" t="s">
        <v>250</v>
      </c>
      <c r="E76" s="131" t="s">
        <v>1023</v>
      </c>
      <c r="F76" s="131" t="s">
        <v>250</v>
      </c>
      <c r="G76" s="131" t="s">
        <v>1024</v>
      </c>
      <c r="H76" s="131" t="s">
        <v>250</v>
      </c>
    </row>
    <row r="77" spans="1:10" x14ac:dyDescent="0.25">
      <c r="A77" s="132" t="s">
        <v>1025</v>
      </c>
      <c r="G77" s="131">
        <v>5.9100000000000003E-3</v>
      </c>
      <c r="H77" s="131" t="s">
        <v>92</v>
      </c>
    </row>
    <row r="78" spans="1:10" x14ac:dyDescent="0.25">
      <c r="A78" s="132" t="s">
        <v>1027</v>
      </c>
      <c r="G78" s="131">
        <v>294.55943000000002</v>
      </c>
      <c r="H78" s="131" t="s">
        <v>92</v>
      </c>
    </row>
    <row r="79" spans="1:10" x14ac:dyDescent="0.25">
      <c r="A79" s="132" t="s">
        <v>1026</v>
      </c>
      <c r="G79" s="131">
        <v>824.59766000000002</v>
      </c>
      <c r="H79" s="131" t="s">
        <v>92</v>
      </c>
    </row>
    <row r="80" spans="1:10" s="150" customFormat="1" x14ac:dyDescent="0.25">
      <c r="A80" s="132" t="s">
        <v>1028</v>
      </c>
      <c r="B80" s="131"/>
      <c r="C80" s="131"/>
      <c r="D80" s="131"/>
      <c r="E80" s="131"/>
      <c r="F80" s="131"/>
      <c r="G80" s="131">
        <v>254.16781</v>
      </c>
      <c r="H80" s="131" t="s">
        <v>92</v>
      </c>
      <c r="I80" s="131"/>
      <c r="J80" s="131"/>
    </row>
    <row r="81" spans="1:10" x14ac:dyDescent="0.25">
      <c r="A81" s="132" t="s">
        <v>1029</v>
      </c>
      <c r="G81" s="131">
        <v>45.702660000000002</v>
      </c>
      <c r="H81" s="131" t="s">
        <v>92</v>
      </c>
    </row>
    <row r="82" spans="1:10" s="134" customFormat="1" x14ac:dyDescent="0.25">
      <c r="A82" s="132" t="s">
        <v>1030</v>
      </c>
      <c r="B82" s="131"/>
      <c r="C82" s="131"/>
      <c r="D82" s="131"/>
      <c r="E82" s="131"/>
      <c r="F82" s="131"/>
      <c r="G82" s="131">
        <v>28.9773</v>
      </c>
      <c r="H82" s="131" t="s">
        <v>92</v>
      </c>
      <c r="I82" s="131"/>
      <c r="J82" s="131"/>
    </row>
    <row r="85" spans="1:10" x14ac:dyDescent="0.25">
      <c r="A85" s="132" t="s">
        <v>1021</v>
      </c>
      <c r="B85" s="131" t="s">
        <v>248</v>
      </c>
      <c r="C85" s="131" t="s">
        <v>1022</v>
      </c>
      <c r="D85" s="131" t="s">
        <v>250</v>
      </c>
      <c r="E85" s="131" t="s">
        <v>1023</v>
      </c>
      <c r="F85" s="131" t="s">
        <v>250</v>
      </c>
      <c r="G85" s="131" t="s">
        <v>1024</v>
      </c>
      <c r="H85" s="131" t="s">
        <v>250</v>
      </c>
    </row>
    <row r="86" spans="1:10" x14ac:dyDescent="0.25">
      <c r="A86" s="132" t="s">
        <v>1032</v>
      </c>
      <c r="G86" s="131">
        <v>66.104929999999996</v>
      </c>
      <c r="H86" s="131" t="s">
        <v>1033</v>
      </c>
    </row>
    <row r="90" spans="1:10" s="150" customFormat="1" x14ac:dyDescent="0.25">
      <c r="A90" s="132" t="s">
        <v>1021</v>
      </c>
      <c r="B90" s="131" t="s">
        <v>248</v>
      </c>
      <c r="C90" s="131" t="s">
        <v>1022</v>
      </c>
      <c r="D90" s="131" t="s">
        <v>250</v>
      </c>
      <c r="E90" s="131" t="s">
        <v>1023</v>
      </c>
      <c r="F90" s="131" t="s">
        <v>250</v>
      </c>
      <c r="G90" s="131" t="s">
        <v>1024</v>
      </c>
      <c r="H90" s="131" t="s">
        <v>250</v>
      </c>
      <c r="I90" s="131"/>
      <c r="J90" s="131"/>
    </row>
    <row r="91" spans="1:10" x14ac:dyDescent="0.25">
      <c r="A91" s="132" t="s">
        <v>1032</v>
      </c>
      <c r="G91" s="131">
        <v>123.56538</v>
      </c>
      <c r="H91" s="131" t="s">
        <v>1033</v>
      </c>
    </row>
    <row r="94" spans="1:10" x14ac:dyDescent="0.25">
      <c r="A94" s="132" t="s">
        <v>1021</v>
      </c>
      <c r="B94" s="131" t="s">
        <v>248</v>
      </c>
      <c r="C94" s="131" t="s">
        <v>1022</v>
      </c>
      <c r="D94" s="131" t="s">
        <v>250</v>
      </c>
      <c r="E94" s="131" t="s">
        <v>1023</v>
      </c>
      <c r="F94" s="131" t="s">
        <v>250</v>
      </c>
      <c r="G94" s="131" t="s">
        <v>1024</v>
      </c>
      <c r="H94" s="131" t="s">
        <v>250</v>
      </c>
    </row>
    <row r="95" spans="1:10" x14ac:dyDescent="0.25">
      <c r="A95" s="132" t="s">
        <v>1025</v>
      </c>
      <c r="G95" s="131">
        <v>5.9520000000000003E-2</v>
      </c>
      <c r="H95" s="131" t="s">
        <v>92</v>
      </c>
    </row>
    <row r="96" spans="1:10" x14ac:dyDescent="0.25">
      <c r="A96" s="132" t="s">
        <v>1027</v>
      </c>
      <c r="G96" s="131">
        <v>358.11106999999998</v>
      </c>
      <c r="H96" s="131" t="s">
        <v>92</v>
      </c>
    </row>
    <row r="97" spans="1:10" x14ac:dyDescent="0.25">
      <c r="A97" s="132" t="s">
        <v>1026</v>
      </c>
      <c r="G97" s="131">
        <v>1611.8476800000001</v>
      </c>
      <c r="H97" s="131" t="s">
        <v>92</v>
      </c>
    </row>
    <row r="98" spans="1:10" s="150" customFormat="1" x14ac:dyDescent="0.25">
      <c r="A98" s="132" t="s">
        <v>1028</v>
      </c>
      <c r="B98" s="131"/>
      <c r="C98" s="131"/>
      <c r="D98" s="131"/>
      <c r="E98" s="131"/>
      <c r="F98" s="131"/>
      <c r="G98" s="131">
        <v>216.89688000000001</v>
      </c>
      <c r="H98" s="131" t="s">
        <v>92</v>
      </c>
      <c r="I98" s="131"/>
      <c r="J98" s="131"/>
    </row>
    <row r="99" spans="1:10" x14ac:dyDescent="0.25">
      <c r="A99" s="132" t="s">
        <v>1029</v>
      </c>
      <c r="G99" s="131">
        <v>56.147320000000001</v>
      </c>
      <c r="H99" s="131" t="s">
        <v>92</v>
      </c>
    </row>
    <row r="100" spans="1:10" x14ac:dyDescent="0.25">
      <c r="A100" s="132" t="s">
        <v>1030</v>
      </c>
      <c r="G100" s="131">
        <v>35.142319999999998</v>
      </c>
      <c r="H100" s="131" t="s">
        <v>92</v>
      </c>
    </row>
    <row r="103" spans="1:10" x14ac:dyDescent="0.25">
      <c r="A103" s="132" t="s">
        <v>1021</v>
      </c>
      <c r="B103" s="131" t="s">
        <v>248</v>
      </c>
      <c r="C103" s="131" t="s">
        <v>1022</v>
      </c>
      <c r="D103" s="131" t="s">
        <v>250</v>
      </c>
      <c r="E103" s="131" t="s">
        <v>1023</v>
      </c>
      <c r="F103" s="131" t="s">
        <v>250</v>
      </c>
      <c r="G103" s="131" t="s">
        <v>1024</v>
      </c>
      <c r="H103" s="131" t="s">
        <v>250</v>
      </c>
    </row>
    <row r="104" spans="1:10" x14ac:dyDescent="0.25">
      <c r="A104" s="132" t="s">
        <v>1025</v>
      </c>
      <c r="G104" s="131">
        <v>6.5589999999999996E-2</v>
      </c>
      <c r="H104" s="131" t="s">
        <v>92</v>
      </c>
    </row>
    <row r="105" spans="1:10" x14ac:dyDescent="0.25">
      <c r="A105" s="132" t="s">
        <v>1027</v>
      </c>
      <c r="G105" s="131">
        <v>395.29457000000002</v>
      </c>
      <c r="H105" s="131" t="s">
        <v>92</v>
      </c>
    </row>
    <row r="106" spans="1:10" s="150" customFormat="1" x14ac:dyDescent="0.25">
      <c r="A106" s="132" t="s">
        <v>1026</v>
      </c>
      <c r="B106" s="131"/>
      <c r="C106" s="131"/>
      <c r="D106" s="131"/>
      <c r="E106" s="131"/>
      <c r="F106" s="131"/>
      <c r="G106" s="131">
        <v>2001.1261199999999</v>
      </c>
      <c r="H106" s="131" t="s">
        <v>92</v>
      </c>
      <c r="I106" s="131"/>
      <c r="J106" s="131"/>
    </row>
    <row r="107" spans="1:10" x14ac:dyDescent="0.25">
      <c r="A107" s="132" t="s">
        <v>1028</v>
      </c>
      <c r="G107" s="131">
        <v>324.56394</v>
      </c>
      <c r="H107" s="131" t="s">
        <v>92</v>
      </c>
    </row>
    <row r="108" spans="1:10" x14ac:dyDescent="0.25">
      <c r="A108" s="132" t="s">
        <v>1029</v>
      </c>
      <c r="G108" s="131">
        <v>67.725040000000007</v>
      </c>
      <c r="H108" s="131" t="s">
        <v>92</v>
      </c>
    </row>
    <row r="109" spans="1:10" x14ac:dyDescent="0.25">
      <c r="A109" s="132" t="s">
        <v>1030</v>
      </c>
      <c r="G109" s="131">
        <v>47.740020000000001</v>
      </c>
      <c r="H109" s="131" t="s">
        <v>92</v>
      </c>
    </row>
    <row r="111" spans="1:10" x14ac:dyDescent="0.25">
      <c r="A111" s="132" t="s">
        <v>1021</v>
      </c>
      <c r="B111" s="131" t="s">
        <v>248</v>
      </c>
      <c r="C111" s="131" t="s">
        <v>1022</v>
      </c>
      <c r="D111" s="131" t="s">
        <v>250</v>
      </c>
      <c r="E111" s="131" t="s">
        <v>1023</v>
      </c>
      <c r="F111" s="131" t="s">
        <v>250</v>
      </c>
      <c r="G111" s="131" t="s">
        <v>1024</v>
      </c>
      <c r="H111" s="131" t="s">
        <v>250</v>
      </c>
    </row>
    <row r="112" spans="1:10" x14ac:dyDescent="0.25">
      <c r="A112" s="132" t="s">
        <v>1032</v>
      </c>
      <c r="G112" s="131">
        <v>158.71745000000001</v>
      </c>
      <c r="H112" s="131" t="s">
        <v>1033</v>
      </c>
    </row>
    <row r="115" spans="1:17" x14ac:dyDescent="0.25">
      <c r="A115" s="132" t="s">
        <v>1021</v>
      </c>
      <c r="B115" s="131" t="s">
        <v>248</v>
      </c>
      <c r="C115" s="131" t="s">
        <v>1022</v>
      </c>
      <c r="D115" s="131" t="s">
        <v>250</v>
      </c>
      <c r="E115" s="131" t="s">
        <v>1023</v>
      </c>
      <c r="F115" s="131" t="s">
        <v>250</v>
      </c>
      <c r="G115" s="131" t="s">
        <v>1024</v>
      </c>
      <c r="H115" s="131" t="s">
        <v>250</v>
      </c>
    </row>
    <row r="116" spans="1:17" x14ac:dyDescent="0.25">
      <c r="A116" s="132" t="s">
        <v>1032</v>
      </c>
      <c r="G116" s="131">
        <v>195.91400999999999</v>
      </c>
      <c r="H116" s="131" t="s">
        <v>1033</v>
      </c>
    </row>
    <row r="120" spans="1:17" x14ac:dyDescent="0.25">
      <c r="A120" s="132" t="s">
        <v>1021</v>
      </c>
      <c r="B120" s="131" t="s">
        <v>248</v>
      </c>
      <c r="C120" s="131" t="s">
        <v>1022</v>
      </c>
      <c r="D120" s="131" t="s">
        <v>250</v>
      </c>
      <c r="E120" s="131" t="s">
        <v>1023</v>
      </c>
      <c r="F120" s="131" t="s">
        <v>250</v>
      </c>
      <c r="G120" s="131" t="s">
        <v>1024</v>
      </c>
      <c r="H120" s="131" t="s">
        <v>250</v>
      </c>
    </row>
    <row r="121" spans="1:17" x14ac:dyDescent="0.25">
      <c r="A121" s="132" t="s">
        <v>1025</v>
      </c>
      <c r="G121" s="131">
        <v>7.5200000000000003E-2</v>
      </c>
      <c r="H121" s="131" t="s">
        <v>92</v>
      </c>
    </row>
    <row r="122" spans="1:17" x14ac:dyDescent="0.25">
      <c r="A122" s="132" t="s">
        <v>1027</v>
      </c>
      <c r="G122" s="131">
        <v>395.75788</v>
      </c>
      <c r="H122" s="131" t="s">
        <v>92</v>
      </c>
    </row>
    <row r="123" spans="1:17" x14ac:dyDescent="0.25">
      <c r="A123" s="132" t="s">
        <v>1026</v>
      </c>
      <c r="G123" s="131">
        <v>2458.6896700000002</v>
      </c>
      <c r="H123" s="131" t="s">
        <v>92</v>
      </c>
    </row>
    <row r="124" spans="1:17" x14ac:dyDescent="0.25">
      <c r="A124" s="132" t="s">
        <v>1028</v>
      </c>
      <c r="G124" s="131">
        <v>350.99387000000002</v>
      </c>
      <c r="H124" s="131" t="s">
        <v>92</v>
      </c>
    </row>
    <row r="125" spans="1:17" x14ac:dyDescent="0.25">
      <c r="A125" s="132" t="s">
        <v>1029</v>
      </c>
      <c r="G125" s="131">
        <v>85.769000000000005</v>
      </c>
      <c r="H125" s="131" t="s">
        <v>92</v>
      </c>
    </row>
    <row r="126" spans="1:17" x14ac:dyDescent="0.25">
      <c r="A126" s="132" t="s">
        <v>1030</v>
      </c>
      <c r="G126" s="131">
        <v>49.836300000000001</v>
      </c>
      <c r="H126" s="131" t="s">
        <v>92</v>
      </c>
      <c r="P126" s="134"/>
      <c r="Q126" s="134"/>
    </row>
    <row r="177" spans="18:24" x14ac:dyDescent="0.25">
      <c r="R177" s="134"/>
      <c r="S177" s="134"/>
      <c r="T177" s="134"/>
      <c r="U177" s="134"/>
      <c r="V177" s="134"/>
      <c r="W177" s="134"/>
      <c r="X177" s="134"/>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94DC1-87D8-4580-8722-A590400DB15A}">
  <dimension ref="A1:AV73"/>
  <sheetViews>
    <sheetView tabSelected="1" zoomScale="40" zoomScaleNormal="40" workbookViewId="0">
      <selection activeCell="D47" sqref="D47"/>
    </sheetView>
  </sheetViews>
  <sheetFormatPr defaultColWidth="17.5703125" defaultRowHeight="15" x14ac:dyDescent="0.25"/>
  <cols>
    <col min="1" max="1" width="24.28515625" style="75" customWidth="1"/>
    <col min="2" max="2" width="7.28515625" style="75" customWidth="1"/>
    <col min="3" max="3" width="11.5703125" style="75" bestFit="1" customWidth="1"/>
    <col min="4" max="4" width="4.140625" style="75" bestFit="1" customWidth="1"/>
    <col min="5" max="5" width="15.42578125" style="80" bestFit="1" customWidth="1"/>
    <col min="6" max="6" width="10.7109375" style="80" customWidth="1"/>
    <col min="7" max="7" width="7.28515625" style="75" customWidth="1"/>
    <col min="8" max="8" width="11.85546875" style="75" bestFit="1" customWidth="1"/>
    <col min="9" max="9" width="5.42578125" style="75" bestFit="1" customWidth="1"/>
    <col min="10" max="10" width="27.140625" style="80" bestFit="1" customWidth="1"/>
    <col min="11" max="11" width="10.7109375" style="80" customWidth="1"/>
    <col min="12" max="12" width="6.42578125" style="80" customWidth="1"/>
    <col min="13" max="13" width="12.7109375" style="80" customWidth="1"/>
    <col min="14" max="14" width="9.28515625" style="80" customWidth="1"/>
    <col min="15" max="15" width="27.140625" style="80" customWidth="1"/>
    <col min="16" max="16" width="10.7109375" style="80" customWidth="1"/>
    <col min="17" max="17" width="7.28515625" style="75" customWidth="1"/>
    <col min="18" max="18" width="10.7109375" style="75" bestFit="1" customWidth="1"/>
    <col min="19" max="19" width="5.42578125" style="75" bestFit="1" customWidth="1"/>
    <col min="20" max="20" width="26.5703125" style="80" bestFit="1" customWidth="1"/>
    <col min="21" max="21" width="10.7109375" style="80" customWidth="1"/>
    <col min="22" max="22" width="7.28515625" style="75" customWidth="1"/>
    <col min="23" max="23" width="13.42578125" style="75" bestFit="1" customWidth="1"/>
    <col min="24" max="24" width="7.85546875" style="75" bestFit="1" customWidth="1"/>
    <col min="25" max="25" width="27.140625" style="80" bestFit="1" customWidth="1"/>
    <col min="26" max="26" width="10.7109375" style="80" customWidth="1"/>
    <col min="27" max="27" width="7.28515625" style="75" customWidth="1"/>
    <col min="28" max="28" width="13.42578125" style="75" bestFit="1" customWidth="1"/>
    <col min="29" max="29" width="7.85546875" style="75" bestFit="1" customWidth="1"/>
    <col min="30" max="30" width="36.28515625" style="80" bestFit="1" customWidth="1"/>
    <col min="31" max="31" width="10.7109375" style="80" customWidth="1"/>
    <col min="32" max="32" width="7.28515625" style="75" customWidth="1"/>
    <col min="33" max="33" width="11.28515625" style="75" bestFit="1" customWidth="1"/>
    <col min="34" max="34" width="7.85546875" style="75" bestFit="1" customWidth="1"/>
    <col min="35" max="35" width="31.5703125" style="80" bestFit="1" customWidth="1"/>
    <col min="36" max="36" width="10.7109375" style="80" customWidth="1"/>
    <col min="37" max="37" width="7.28515625" style="75" customWidth="1"/>
    <col min="38" max="38" width="13.42578125" style="75" bestFit="1" customWidth="1"/>
    <col min="39" max="39" width="7.85546875" style="75" bestFit="1" customWidth="1"/>
    <col min="40" max="40" width="33.28515625" style="80" bestFit="1" customWidth="1"/>
    <col min="41" max="41" width="17.5703125" style="75"/>
    <col min="42" max="42" width="12.5703125" style="75" bestFit="1" customWidth="1"/>
    <col min="43" max="43" width="18" style="75" customWidth="1"/>
    <col min="44" max="44" width="40.140625" style="75" bestFit="1" customWidth="1"/>
    <col min="45" max="48" width="10.42578125" style="75" bestFit="1" customWidth="1"/>
    <col min="49" max="49" width="11.5703125" style="75" bestFit="1" customWidth="1"/>
    <col min="50" max="50" width="12.42578125" style="75" bestFit="1" customWidth="1"/>
    <col min="51" max="51" width="13.85546875" style="75" bestFit="1" customWidth="1"/>
    <col min="52" max="52" width="17.5703125" style="75"/>
    <col min="53" max="53" width="17.5703125" style="75" customWidth="1"/>
    <col min="54" max="54" width="59.85546875" style="75" bestFit="1" customWidth="1"/>
    <col min="55" max="16384" width="17.5703125" style="75"/>
  </cols>
  <sheetData>
    <row r="1" spans="1:48" ht="15.75" thickBot="1" x14ac:dyDescent="0.3"/>
    <row r="2" spans="1:48" ht="27" customHeight="1" x14ac:dyDescent="0.3">
      <c r="A2" s="75" t="s">
        <v>239</v>
      </c>
      <c r="B2" s="221" t="s">
        <v>991</v>
      </c>
      <c r="C2" s="222"/>
      <c r="D2" s="222"/>
      <c r="E2" s="223"/>
      <c r="F2" s="83"/>
      <c r="G2" s="221" t="s">
        <v>990</v>
      </c>
      <c r="H2" s="222"/>
      <c r="I2" s="222"/>
      <c r="J2" s="223"/>
      <c r="K2" s="83"/>
      <c r="L2" s="221" t="s">
        <v>1103</v>
      </c>
      <c r="M2" s="222"/>
      <c r="N2" s="222"/>
      <c r="O2" s="223"/>
      <c r="P2" s="83"/>
      <c r="Q2" s="221" t="s">
        <v>966</v>
      </c>
      <c r="R2" s="222"/>
      <c r="S2" s="222"/>
      <c r="T2" s="223"/>
      <c r="U2" s="83"/>
      <c r="V2" s="221" t="s">
        <v>240</v>
      </c>
      <c r="W2" s="222"/>
      <c r="X2" s="222"/>
      <c r="Y2" s="223"/>
      <c r="Z2" s="83"/>
      <c r="AA2" s="221" t="s">
        <v>992</v>
      </c>
      <c r="AB2" s="222"/>
      <c r="AC2" s="222"/>
      <c r="AD2" s="223"/>
      <c r="AE2" s="83"/>
      <c r="AF2" s="221" t="s">
        <v>241</v>
      </c>
      <c r="AG2" s="222"/>
      <c r="AH2" s="222"/>
      <c r="AI2" s="223"/>
      <c r="AJ2" s="83"/>
      <c r="AK2" s="221" t="s">
        <v>993</v>
      </c>
      <c r="AL2" s="222"/>
      <c r="AM2" s="222"/>
      <c r="AN2" s="223"/>
      <c r="AV2" s="62"/>
    </row>
    <row r="3" spans="1:48" ht="27" x14ac:dyDescent="0.25">
      <c r="A3" s="75" t="s">
        <v>1322</v>
      </c>
      <c r="B3" s="224"/>
      <c r="C3" s="225"/>
      <c r="D3" s="225"/>
      <c r="E3" s="226"/>
      <c r="F3" s="83"/>
      <c r="G3" s="224"/>
      <c r="H3" s="225"/>
      <c r="I3" s="225"/>
      <c r="J3" s="226"/>
      <c r="K3" s="83"/>
      <c r="L3" s="224"/>
      <c r="M3" s="225"/>
      <c r="N3" s="225"/>
      <c r="O3" s="226"/>
      <c r="P3" s="83"/>
      <c r="Q3" s="224"/>
      <c r="R3" s="225"/>
      <c r="S3" s="225"/>
      <c r="T3" s="226"/>
      <c r="U3" s="83"/>
      <c r="V3" s="224"/>
      <c r="W3" s="225"/>
      <c r="X3" s="225"/>
      <c r="Y3" s="226"/>
      <c r="Z3" s="83"/>
      <c r="AA3" s="224"/>
      <c r="AB3" s="225"/>
      <c r="AC3" s="225"/>
      <c r="AD3" s="226"/>
      <c r="AE3" s="83"/>
      <c r="AF3" s="224"/>
      <c r="AG3" s="225"/>
      <c r="AH3" s="225"/>
      <c r="AI3" s="226"/>
      <c r="AJ3" s="83"/>
      <c r="AK3" s="224"/>
      <c r="AL3" s="225"/>
      <c r="AM3" s="225"/>
      <c r="AN3" s="226"/>
    </row>
    <row r="4" spans="1:48" ht="27" x14ac:dyDescent="0.25">
      <c r="B4" s="224"/>
      <c r="C4" s="225"/>
      <c r="D4" s="225"/>
      <c r="E4" s="226"/>
      <c r="F4" s="83"/>
      <c r="G4" s="224"/>
      <c r="H4" s="225"/>
      <c r="I4" s="225"/>
      <c r="J4" s="226"/>
      <c r="K4" s="83"/>
      <c r="L4" s="224"/>
      <c r="M4" s="225"/>
      <c r="N4" s="225"/>
      <c r="O4" s="226"/>
      <c r="P4" s="83"/>
      <c r="Q4" s="224"/>
      <c r="R4" s="225"/>
      <c r="S4" s="225"/>
      <c r="T4" s="226"/>
      <c r="U4" s="83"/>
      <c r="V4" s="224"/>
      <c r="W4" s="225"/>
      <c r="X4" s="225"/>
      <c r="Y4" s="226"/>
      <c r="Z4" s="83"/>
      <c r="AA4" s="224"/>
      <c r="AB4" s="225"/>
      <c r="AC4" s="225"/>
      <c r="AD4" s="226"/>
      <c r="AE4" s="83"/>
      <c r="AF4" s="224"/>
      <c r="AG4" s="225"/>
      <c r="AH4" s="225"/>
      <c r="AI4" s="226"/>
      <c r="AJ4" s="83"/>
      <c r="AK4" s="224"/>
      <c r="AL4" s="225"/>
      <c r="AM4" s="225"/>
      <c r="AN4" s="226"/>
    </row>
    <row r="5" spans="1:48" ht="27" x14ac:dyDescent="0.25">
      <c r="B5" s="224"/>
      <c r="C5" s="225"/>
      <c r="D5" s="225"/>
      <c r="E5" s="226"/>
      <c r="F5" s="83"/>
      <c r="G5" s="224"/>
      <c r="H5" s="225"/>
      <c r="I5" s="225"/>
      <c r="J5" s="226"/>
      <c r="K5" s="83"/>
      <c r="L5" s="224"/>
      <c r="M5" s="225"/>
      <c r="N5" s="225"/>
      <c r="O5" s="226"/>
      <c r="P5" s="83"/>
      <c r="Q5" s="224"/>
      <c r="R5" s="225"/>
      <c r="S5" s="225"/>
      <c r="T5" s="226"/>
      <c r="U5" s="83"/>
      <c r="V5" s="224"/>
      <c r="W5" s="225"/>
      <c r="X5" s="225"/>
      <c r="Y5" s="226"/>
      <c r="Z5" s="83"/>
      <c r="AA5" s="224"/>
      <c r="AB5" s="225"/>
      <c r="AC5" s="225"/>
      <c r="AD5" s="226"/>
      <c r="AE5" s="83"/>
      <c r="AF5" s="224"/>
      <c r="AG5" s="225"/>
      <c r="AH5" s="225"/>
      <c r="AI5" s="226"/>
      <c r="AJ5" s="83"/>
      <c r="AK5" s="224"/>
      <c r="AL5" s="225"/>
      <c r="AM5" s="225"/>
      <c r="AN5" s="226"/>
    </row>
    <row r="6" spans="1:48" x14ac:dyDescent="0.25">
      <c r="B6" s="84"/>
      <c r="C6" s="85"/>
      <c r="D6" s="85"/>
      <c r="E6" s="86"/>
      <c r="G6" s="84"/>
      <c r="H6" s="85"/>
      <c r="I6" s="85"/>
      <c r="J6" s="86"/>
      <c r="L6" s="137"/>
      <c r="M6" s="89"/>
      <c r="N6" s="89"/>
      <c r="O6" s="86"/>
      <c r="Q6" s="84"/>
      <c r="R6" s="85"/>
      <c r="S6" s="85"/>
      <c r="T6" s="86"/>
      <c r="V6" s="84"/>
      <c r="W6" s="85"/>
      <c r="X6" s="85"/>
      <c r="Y6" s="86"/>
      <c r="AA6" s="84"/>
      <c r="AB6" s="85"/>
      <c r="AC6" s="85"/>
      <c r="AD6" s="86"/>
      <c r="AF6" s="84"/>
      <c r="AG6" s="85"/>
      <c r="AH6" s="85"/>
      <c r="AI6" s="86"/>
      <c r="AK6" s="84"/>
      <c r="AL6" s="85"/>
      <c r="AM6" s="85"/>
      <c r="AN6" s="86"/>
    </row>
    <row r="7" spans="1:48" x14ac:dyDescent="0.25">
      <c r="B7" s="84"/>
      <c r="C7" s="85"/>
      <c r="D7" s="85"/>
      <c r="E7" s="86"/>
      <c r="G7" s="84"/>
      <c r="H7" s="85"/>
      <c r="I7" s="85"/>
      <c r="J7" s="86"/>
      <c r="L7" s="137"/>
      <c r="M7" s="89"/>
      <c r="N7" s="89"/>
      <c r="O7" s="86"/>
      <c r="Q7" s="84"/>
      <c r="R7" s="85"/>
      <c r="S7" s="85"/>
      <c r="T7" s="86"/>
      <c r="V7" s="84"/>
      <c r="W7" s="85"/>
      <c r="X7" s="85"/>
      <c r="Y7" s="86"/>
      <c r="AA7" s="84"/>
      <c r="AB7" s="85"/>
      <c r="AC7" s="85"/>
      <c r="AD7" s="86"/>
      <c r="AF7" s="84"/>
      <c r="AG7" s="85"/>
      <c r="AH7" s="85"/>
      <c r="AI7" s="86"/>
      <c r="AK7" s="84"/>
      <c r="AL7" s="85"/>
      <c r="AM7" s="85"/>
      <c r="AN7" s="86"/>
    </row>
    <row r="8" spans="1:48" x14ac:dyDescent="0.25">
      <c r="B8" s="84"/>
      <c r="C8" s="85"/>
      <c r="D8" s="85"/>
      <c r="E8" s="86"/>
      <c r="G8" s="84"/>
      <c r="H8" s="85"/>
      <c r="I8" s="85"/>
      <c r="J8" s="86"/>
      <c r="L8" s="137"/>
      <c r="M8" s="89"/>
      <c r="N8" s="89"/>
      <c r="O8" s="86"/>
      <c r="Q8" s="84"/>
      <c r="R8" s="85"/>
      <c r="S8" s="85"/>
      <c r="T8" s="86"/>
      <c r="V8" s="84"/>
      <c r="W8" s="85"/>
      <c r="X8" s="85"/>
      <c r="Y8" s="86"/>
      <c r="AA8" s="84"/>
      <c r="AB8" s="85"/>
      <c r="AC8" s="85"/>
      <c r="AD8" s="86"/>
      <c r="AF8" s="84"/>
      <c r="AG8" s="85"/>
      <c r="AH8" s="85"/>
      <c r="AI8" s="86"/>
      <c r="AK8" s="84"/>
      <c r="AL8" s="85"/>
      <c r="AM8" s="85"/>
      <c r="AN8" s="86"/>
    </row>
    <row r="9" spans="1:48" x14ac:dyDescent="0.25">
      <c r="B9" s="84"/>
      <c r="C9" s="85"/>
      <c r="D9" s="85"/>
      <c r="E9" s="86"/>
      <c r="G9" s="84"/>
      <c r="H9" s="85"/>
      <c r="I9" s="85"/>
      <c r="J9" s="86"/>
      <c r="L9" s="137"/>
      <c r="M9" s="89"/>
      <c r="N9" s="89"/>
      <c r="O9" s="86"/>
      <c r="Q9" s="84"/>
      <c r="R9" s="85"/>
      <c r="S9" s="85"/>
      <c r="T9" s="86"/>
      <c r="V9" s="84"/>
      <c r="W9" s="85"/>
      <c r="X9" s="85"/>
      <c r="Y9" s="86"/>
      <c r="AA9" s="84"/>
      <c r="AB9" s="85"/>
      <c r="AC9" s="85"/>
      <c r="AD9" s="86"/>
      <c r="AF9" s="84"/>
      <c r="AG9" s="85"/>
      <c r="AH9" s="85"/>
      <c r="AI9" s="86"/>
      <c r="AK9" s="84"/>
      <c r="AL9" s="85"/>
      <c r="AM9" s="85"/>
      <c r="AN9" s="86"/>
    </row>
    <row r="10" spans="1:48" x14ac:dyDescent="0.25">
      <c r="B10" s="84"/>
      <c r="C10" s="85"/>
      <c r="D10" s="85"/>
      <c r="E10" s="86"/>
      <c r="G10" s="84"/>
      <c r="H10" s="85"/>
      <c r="I10" s="85"/>
      <c r="J10" s="86"/>
      <c r="L10" s="137"/>
      <c r="M10" s="89"/>
      <c r="N10" s="89"/>
      <c r="O10" s="86"/>
      <c r="Q10" s="84"/>
      <c r="R10" s="85"/>
      <c r="S10" s="85"/>
      <c r="T10" s="86"/>
      <c r="V10" s="84"/>
      <c r="W10" s="85"/>
      <c r="X10" s="85"/>
      <c r="Y10" s="86"/>
      <c r="AA10" s="84"/>
      <c r="AB10" s="85"/>
      <c r="AC10" s="85"/>
      <c r="AD10" s="86"/>
      <c r="AF10" s="84"/>
      <c r="AG10" s="85"/>
      <c r="AH10" s="85"/>
      <c r="AI10" s="86"/>
      <c r="AK10" s="84"/>
      <c r="AL10" s="85"/>
      <c r="AM10" s="85"/>
      <c r="AN10" s="86"/>
    </row>
    <row r="11" spans="1:48" x14ac:dyDescent="0.25">
      <c r="B11" s="84"/>
      <c r="C11" s="85"/>
      <c r="D11" s="85"/>
      <c r="E11" s="110" t="s">
        <v>994</v>
      </c>
      <c r="G11" s="84"/>
      <c r="H11" s="85"/>
      <c r="I11" s="85"/>
      <c r="J11" s="110" t="s">
        <v>994</v>
      </c>
      <c r="L11" s="84"/>
      <c r="M11" s="85"/>
      <c r="N11" s="85"/>
      <c r="O11" s="110" t="s">
        <v>994</v>
      </c>
      <c r="Q11" s="84"/>
      <c r="R11" s="85"/>
      <c r="S11" s="85"/>
      <c r="T11" s="110" t="s">
        <v>994</v>
      </c>
      <c r="V11" s="84"/>
      <c r="W11" s="85"/>
      <c r="X11" s="85"/>
      <c r="Y11" s="110" t="s">
        <v>994</v>
      </c>
      <c r="AA11" s="84"/>
      <c r="AB11" s="85"/>
      <c r="AC11" s="85"/>
      <c r="AD11" s="110" t="s">
        <v>994</v>
      </c>
      <c r="AF11" s="84"/>
      <c r="AG11" s="85"/>
      <c r="AH11" s="85"/>
      <c r="AI11" s="110" t="s">
        <v>994</v>
      </c>
      <c r="AK11" s="84"/>
      <c r="AL11" s="85"/>
      <c r="AM11" s="85"/>
      <c r="AN11" s="110" t="s">
        <v>994</v>
      </c>
    </row>
    <row r="12" spans="1:48" x14ac:dyDescent="0.25">
      <c r="A12" s="75" t="s">
        <v>242</v>
      </c>
      <c r="B12" s="84"/>
      <c r="C12" s="85"/>
      <c r="D12" s="85"/>
      <c r="E12" s="149">
        <f>SUM(E13:E18)</f>
        <v>1.5381475950913748</v>
      </c>
      <c r="G12" s="84"/>
      <c r="H12" s="85"/>
      <c r="I12" s="85"/>
      <c r="J12" s="111">
        <f>SUM(J13:J18)</f>
        <v>249.39211771936488</v>
      </c>
      <c r="L12" s="138"/>
      <c r="M12" s="85"/>
      <c r="N12" s="85"/>
      <c r="O12" s="111">
        <f>SUM(O13:O18)</f>
        <v>246.0586205935474</v>
      </c>
      <c r="Q12" s="84"/>
      <c r="R12" s="85"/>
      <c r="S12" s="85"/>
      <c r="T12" s="111">
        <f>SUM(T13:T18)</f>
        <v>1150.9611861299161</v>
      </c>
      <c r="V12" s="84"/>
      <c r="W12" s="85"/>
      <c r="X12" s="85"/>
      <c r="Y12" s="111">
        <f>SUM(Y13:Y18)</f>
        <v>1631.7950697531858</v>
      </c>
      <c r="AA12" s="84"/>
      <c r="AB12" s="85"/>
      <c r="AC12" s="85"/>
      <c r="AD12" s="111">
        <f>SUM(AD13:AD18)</f>
        <v>2251.6741839385345</v>
      </c>
      <c r="AF12" s="84"/>
      <c r="AG12" s="85"/>
      <c r="AH12" s="85"/>
      <c r="AI12" s="149">
        <f>SUM(AI13:AI18)</f>
        <v>2644.7952122247993</v>
      </c>
      <c r="AK12" s="84"/>
      <c r="AL12" s="85"/>
      <c r="AM12" s="85"/>
      <c r="AN12" s="149">
        <f>SUM(AN13:AN18)</f>
        <v>3341.1219200000005</v>
      </c>
    </row>
    <row r="13" spans="1:48" x14ac:dyDescent="0.25">
      <c r="A13" s="76" t="s">
        <v>132</v>
      </c>
      <c r="B13" s="84"/>
      <c r="C13" s="135">
        <v>8.6252199999999997E-6</v>
      </c>
      <c r="D13" s="96"/>
      <c r="E13" s="148">
        <f>C13*$H$23*($M$24*$W$24+$R$24*$W$23)*SUM($AB$24:$AB$25)*$AG$24*$AL$24</f>
        <v>3.3532776009311074E-5</v>
      </c>
      <c r="F13" s="81"/>
      <c r="G13" s="98"/>
      <c r="H13" s="131">
        <v>2.4599999999999999E-3</v>
      </c>
      <c r="I13" s="96"/>
      <c r="J13" s="148">
        <f>H13*($M$24*$W$24+$R$24*$W$23)*SUM($AB$24:$AB$25)*$AG$24*$AL$24</f>
        <v>3.5421803511659316E-3</v>
      </c>
      <c r="K13" s="81"/>
      <c r="L13" s="84"/>
      <c r="M13" s="131">
        <v>5.2700000000000004E-3</v>
      </c>
      <c r="N13" s="96"/>
      <c r="O13" s="148">
        <f>M13*$W$24*SUM($AB$24:$AB$25)*$AG$24*$AL$24</f>
        <v>9.8552545714075657E-4</v>
      </c>
      <c r="P13" s="81"/>
      <c r="Q13" s="98"/>
      <c r="R13" s="131">
        <v>4.4900000000000001E-3</v>
      </c>
      <c r="S13" s="96"/>
      <c r="T13" s="148">
        <f>R13*$W$23*SUM($AB$24:$AB$25)*$AG$24*$AL$24</f>
        <v>4.9296258189232972E-3</v>
      </c>
      <c r="U13" s="81"/>
      <c r="V13" s="98"/>
      <c r="W13" s="131">
        <v>5.9100000000000003E-3</v>
      </c>
      <c r="X13" s="96"/>
      <c r="Y13" s="110">
        <f t="shared" ref="Y13:Y18" si="0">W13*SUM($AB$24+$AB$25)*$AG$24*$AL$24</f>
        <v>6.6601085171772087E-3</v>
      </c>
      <c r="AA13" s="98"/>
      <c r="AB13" s="131">
        <v>5.9520000000000003E-2</v>
      </c>
      <c r="AC13" s="96"/>
      <c r="AD13" s="110">
        <f t="shared" ref="AD13:AD18" si="1">AB13*$AG$24*$AL$24</f>
        <v>5.8826865791999999E-2</v>
      </c>
      <c r="AE13" s="81"/>
      <c r="AF13" s="98"/>
      <c r="AG13" s="131">
        <v>6.5589999999999996E-2</v>
      </c>
      <c r="AH13" s="96"/>
      <c r="AI13" s="148">
        <f>AG13*$AL$24</f>
        <v>6.115677189999999E-2</v>
      </c>
      <c r="AJ13" s="81"/>
      <c r="AK13" s="98"/>
      <c r="AL13" s="131">
        <v>7.5200000000000003E-2</v>
      </c>
      <c r="AM13" s="96"/>
      <c r="AN13" s="148">
        <f>AL13</f>
        <v>7.5200000000000003E-2</v>
      </c>
    </row>
    <row r="14" spans="1:48" x14ac:dyDescent="0.25">
      <c r="A14" s="76" t="s">
        <v>126</v>
      </c>
      <c r="B14" s="84"/>
      <c r="C14" s="131">
        <v>0.35661999999999999</v>
      </c>
      <c r="D14" s="96"/>
      <c r="E14" s="148">
        <f>C14*$H$23*($M$24*$W$24+$R$24*$W$23)*SUM($AB$24:$AB$25)*$AG$24*$AL$24</f>
        <v>1.3864525867677013</v>
      </c>
      <c r="F14" s="81"/>
      <c r="G14" s="98"/>
      <c r="H14" s="131">
        <v>114.15909000000001</v>
      </c>
      <c r="I14" s="96"/>
      <c r="J14" s="148">
        <f>H14*($M$24*$W$24+$R$24*$W$23)*SUM($AB$24:$AB$25)*$AG$24*$AL$24</f>
        <v>164.37889654674117</v>
      </c>
      <c r="K14" s="81"/>
      <c r="L14" s="84"/>
      <c r="M14" s="131">
        <v>816.50563999999997</v>
      </c>
      <c r="N14" s="96"/>
      <c r="O14" s="148">
        <f>M14*$W$24*SUM($AB$24:$AB$25)*$AG$24*$AL$24</f>
        <v>152.69204821992523</v>
      </c>
      <c r="Q14" s="98"/>
      <c r="R14" s="131">
        <v>567.92434000000003</v>
      </c>
      <c r="S14" s="96"/>
      <c r="T14" s="110">
        <f>R14*$W$23*SUM($AB$24:$AB$25)*$AG$24*$AL$24</f>
        <v>623.53106673919217</v>
      </c>
      <c r="V14" s="98"/>
      <c r="W14" s="131">
        <v>824.59766000000002</v>
      </c>
      <c r="X14" s="96"/>
      <c r="Y14" s="110">
        <f>W14*SUM($AB$24+$AB$25)*$AG$24*$AL$24</f>
        <v>929.25717404575232</v>
      </c>
      <c r="Z14" s="81"/>
      <c r="AA14" s="98"/>
      <c r="AB14" s="131">
        <v>1611.8476800000001</v>
      </c>
      <c r="AC14" s="96"/>
      <c r="AD14" s="110">
        <f>AB14*$AG$24*$AL$24</f>
        <v>1593.0770690273282</v>
      </c>
      <c r="AF14" s="98"/>
      <c r="AG14" s="131">
        <v>2001.1261199999999</v>
      </c>
      <c r="AH14" s="96"/>
      <c r="AI14" s="110">
        <f>AG14*$AL$24</f>
        <v>1865.8700055491997</v>
      </c>
      <c r="AK14" s="98"/>
      <c r="AL14" s="131">
        <v>2458.6896700000002</v>
      </c>
      <c r="AM14" s="96"/>
      <c r="AN14" s="110">
        <f>AL14</f>
        <v>2458.6896700000002</v>
      </c>
    </row>
    <row r="15" spans="1:48" x14ac:dyDescent="0.25">
      <c r="A15" s="76" t="s">
        <v>136</v>
      </c>
      <c r="B15" s="84"/>
      <c r="C15" s="131">
        <v>3.9500000000000004E-3</v>
      </c>
      <c r="D15" s="96"/>
      <c r="E15" s="148">
        <f>C15*$H$23*($M$24*$W$24+$R$24*$W$23)*SUM($AB$24:$AB$25)*$AG$24*$AL$24</f>
        <v>1.5356647741944989E-2</v>
      </c>
      <c r="F15" s="81"/>
      <c r="G15" s="98"/>
      <c r="H15" s="131">
        <v>4.4000399999999997</v>
      </c>
      <c r="I15" s="96"/>
      <c r="J15" s="148">
        <f>H15*($M$24*$W$24+$R$24*$W$23)*SUM($AB$24:$AB$25)*$AG$24*$AL$24</f>
        <v>6.3356647285951802</v>
      </c>
      <c r="K15" s="81"/>
      <c r="L15" s="84"/>
      <c r="M15" s="131">
        <v>159.12040999999999</v>
      </c>
      <c r="N15" s="96"/>
      <c r="O15" s="148">
        <f>M15*$W$24*SUM($AB$24:$AB$25)*$AG$24*$AL$24</f>
        <v>29.756587249653624</v>
      </c>
      <c r="P15" s="81"/>
      <c r="Q15" s="98"/>
      <c r="R15" s="131">
        <v>267.88666000000001</v>
      </c>
      <c r="S15" s="96"/>
      <c r="T15" s="110">
        <f>R15*$W$23*SUM($AB$24:$AB$25)*$AG$24*$AL$24</f>
        <v>294.1160346728567</v>
      </c>
      <c r="U15" s="81"/>
      <c r="V15" s="98"/>
      <c r="W15" s="131">
        <v>294.55943000000002</v>
      </c>
      <c r="X15" s="96"/>
      <c r="Y15" s="110">
        <f>W15*SUM($AB$24+$AB$25)*$AG$24*$AL$24</f>
        <v>331.94547691334412</v>
      </c>
      <c r="Z15" s="81"/>
      <c r="AA15" s="98"/>
      <c r="AB15" s="131">
        <v>358.11106999999998</v>
      </c>
      <c r="AC15" s="96"/>
      <c r="AD15" s="110">
        <f>AB15*$AG$24*$AL$24</f>
        <v>353.94072334542199</v>
      </c>
      <c r="AE15" s="81"/>
      <c r="AF15" s="98"/>
      <c r="AG15" s="131">
        <v>395.29457000000002</v>
      </c>
      <c r="AH15" s="96"/>
      <c r="AI15" s="110">
        <f>AG15*$AL$24</f>
        <v>368.57661001370002</v>
      </c>
      <c r="AJ15" s="81"/>
      <c r="AK15" s="98"/>
      <c r="AL15" s="131">
        <v>395.75788</v>
      </c>
      <c r="AM15" s="96"/>
      <c r="AN15" s="110">
        <f>AL15</f>
        <v>395.75788</v>
      </c>
    </row>
    <row r="16" spans="1:48" x14ac:dyDescent="0.25">
      <c r="A16" s="76" t="s">
        <v>130</v>
      </c>
      <c r="B16" s="84"/>
      <c r="C16" s="131">
        <v>8.2799999999999992E-3</v>
      </c>
      <c r="D16" s="96"/>
      <c r="E16" s="148">
        <f t="shared" ref="E16:E19" si="2">C16*$H$23*($M$24*$W$24+$R$24*$W$23)*SUM($AB$24:$AB$25)*$AG$24*$AL$24</f>
        <v>3.2190643874254299E-2</v>
      </c>
      <c r="F16" s="81"/>
      <c r="G16" s="98"/>
      <c r="H16" s="131">
        <v>29.187069999999999</v>
      </c>
      <c r="I16" s="96"/>
      <c r="J16" s="148">
        <f t="shared" ref="J16:J19" si="3">H16*($M$24*$W$24+$R$24*$W$23)*SUM($AB$24:$AB$25)*$AG$24*$AL$24</f>
        <v>42.026774740692943</v>
      </c>
      <c r="K16" s="81"/>
      <c r="L16" s="84"/>
      <c r="M16" s="131">
        <v>262.71578</v>
      </c>
      <c r="N16" s="96"/>
      <c r="O16" s="148">
        <f t="shared" ref="O16:O19" si="4">M16*$W$24*SUM($AB$24:$AB$25)*$AG$24*$AL$24</f>
        <v>49.129618440719241</v>
      </c>
      <c r="P16" s="81"/>
      <c r="Q16" s="98"/>
      <c r="R16" s="131">
        <v>159.67814999999999</v>
      </c>
      <c r="S16" s="96"/>
      <c r="T16" s="110">
        <f t="shared" ref="T16:T18" si="5">R16*$W$23*SUM($AB$24:$AB$25)*$AG$24*$AL$24</f>
        <v>175.31259041378772</v>
      </c>
      <c r="U16" s="81"/>
      <c r="V16" s="98"/>
      <c r="W16" s="131">
        <v>254.16781</v>
      </c>
      <c r="X16" s="96"/>
      <c r="Y16" s="110">
        <f t="shared" si="0"/>
        <v>286.42727515622306</v>
      </c>
      <c r="Z16" s="81"/>
      <c r="AA16" s="98"/>
      <c r="AB16" s="131">
        <v>216.89688000000001</v>
      </c>
      <c r="AC16" s="96"/>
      <c r="AD16" s="110">
        <f t="shared" si="1"/>
        <v>214.371029073648</v>
      </c>
      <c r="AE16" s="81"/>
      <c r="AF16" s="98"/>
      <c r="AG16" s="131">
        <v>324.56394</v>
      </c>
      <c r="AH16" s="96"/>
      <c r="AI16" s="110">
        <f t="shared" ref="AI16:AI18" si="6">AG16*$AL$24</f>
        <v>302.62666329539996</v>
      </c>
      <c r="AJ16" s="81"/>
      <c r="AK16" s="98"/>
      <c r="AL16" s="131">
        <v>350.99387000000002</v>
      </c>
      <c r="AM16" s="96"/>
      <c r="AN16" s="110">
        <f t="shared" ref="AN16:AN18" si="7">AL16</f>
        <v>350.99387000000002</v>
      </c>
    </row>
    <row r="17" spans="1:40" x14ac:dyDescent="0.25">
      <c r="A17" s="75" t="s">
        <v>123</v>
      </c>
      <c r="B17" s="84"/>
      <c r="C17" s="131">
        <v>2.562E-2</v>
      </c>
      <c r="D17" s="96"/>
      <c r="E17" s="148">
        <f t="shared" si="2"/>
        <v>9.9604383581931785E-2</v>
      </c>
      <c r="F17" s="81"/>
      <c r="G17" s="98"/>
      <c r="H17" s="131">
        <v>21.98545</v>
      </c>
      <c r="I17" s="96"/>
      <c r="J17" s="148">
        <f t="shared" si="3"/>
        <v>31.657084959976032</v>
      </c>
      <c r="K17" s="81"/>
      <c r="L17" s="84"/>
      <c r="M17" s="131">
        <v>42.99933</v>
      </c>
      <c r="N17" s="96"/>
      <c r="O17" s="148">
        <f t="shared" si="4"/>
        <v>8.0411640142307874</v>
      </c>
      <c r="P17" s="81"/>
      <c r="Q17" s="98"/>
      <c r="R17" s="131">
        <v>35.10575</v>
      </c>
      <c r="S17" s="96"/>
      <c r="T17" s="110">
        <f t="shared" si="5"/>
        <v>38.543031535115041</v>
      </c>
      <c r="U17" s="81"/>
      <c r="V17" s="98"/>
      <c r="W17" s="131">
        <v>45.702660000000002</v>
      </c>
      <c r="X17" s="96"/>
      <c r="Y17" s="110">
        <f t="shared" si="0"/>
        <v>51.503329124137757</v>
      </c>
      <c r="Z17" s="81"/>
      <c r="AA17" s="98"/>
      <c r="AB17" s="131">
        <v>56.147320000000001</v>
      </c>
      <c r="AC17" s="96"/>
      <c r="AD17" s="110">
        <f t="shared" si="1"/>
        <v>55.493461999672</v>
      </c>
      <c r="AE17" s="81"/>
      <c r="AF17" s="98"/>
      <c r="AG17" s="131">
        <v>67.725040000000007</v>
      </c>
      <c r="AH17" s="96"/>
      <c r="AI17" s="110">
        <f t="shared" si="6"/>
        <v>63.1475045464</v>
      </c>
      <c r="AJ17" s="81"/>
      <c r="AK17" s="98"/>
      <c r="AL17" s="131">
        <v>85.769000000000005</v>
      </c>
      <c r="AM17" s="96"/>
      <c r="AN17" s="110">
        <f t="shared" si="7"/>
        <v>85.769000000000005</v>
      </c>
    </row>
    <row r="18" spans="1:40" x14ac:dyDescent="0.25">
      <c r="A18" s="76" t="s">
        <v>1101</v>
      </c>
      <c r="B18" s="84"/>
      <c r="C18" s="131">
        <v>1.16E-3</v>
      </c>
      <c r="D18" s="96"/>
      <c r="E18" s="148">
        <f t="shared" si="2"/>
        <v>4.5098003495332118E-3</v>
      </c>
      <c r="F18" s="81"/>
      <c r="G18" s="98"/>
      <c r="H18" s="131">
        <v>3.4655999999999998</v>
      </c>
      <c r="I18" s="96"/>
      <c r="J18" s="148">
        <f t="shared" si="3"/>
        <v>4.9901545630083959</v>
      </c>
      <c r="L18" s="84"/>
      <c r="M18" s="131">
        <v>34.427729999999997</v>
      </c>
      <c r="N18" s="96"/>
      <c r="O18" s="148">
        <f t="shared" si="4"/>
        <v>6.438217143561392</v>
      </c>
      <c r="P18" s="81"/>
      <c r="Q18" s="98"/>
      <c r="R18" s="131">
        <v>17.71866</v>
      </c>
      <c r="S18" s="96"/>
      <c r="T18" s="110">
        <f t="shared" si="5"/>
        <v>19.453533143145535</v>
      </c>
      <c r="U18" s="81"/>
      <c r="V18" s="98"/>
      <c r="W18" s="131">
        <v>28.9773</v>
      </c>
      <c r="X18" s="96"/>
      <c r="Y18" s="110">
        <f t="shared" si="0"/>
        <v>32.655154405211356</v>
      </c>
      <c r="Z18" s="81"/>
      <c r="AA18" s="98"/>
      <c r="AB18" s="131">
        <v>35.142319999999998</v>
      </c>
      <c r="AC18" s="96"/>
      <c r="AD18" s="110">
        <f t="shared" si="1"/>
        <v>34.733073626672002</v>
      </c>
      <c r="AE18" s="81"/>
      <c r="AF18" s="98"/>
      <c r="AG18" s="131">
        <v>47.740020000000001</v>
      </c>
      <c r="AH18" s="96"/>
      <c r="AI18" s="110">
        <f t="shared" si="6"/>
        <v>44.513272048200001</v>
      </c>
      <c r="AJ18" s="81"/>
      <c r="AK18" s="98"/>
      <c r="AL18" s="131">
        <v>49.836300000000001</v>
      </c>
      <c r="AM18" s="96"/>
      <c r="AN18" s="110">
        <f t="shared" si="7"/>
        <v>49.836300000000001</v>
      </c>
    </row>
    <row r="19" spans="1:40" x14ac:dyDescent="0.25">
      <c r="B19" s="84"/>
      <c r="C19" s="151"/>
      <c r="D19" s="96"/>
      <c r="E19" s="148">
        <f t="shared" si="2"/>
        <v>0</v>
      </c>
      <c r="F19" s="81"/>
      <c r="G19" s="98"/>
      <c r="H19" s="154"/>
      <c r="I19" s="96"/>
      <c r="J19" s="148">
        <f t="shared" si="3"/>
        <v>0</v>
      </c>
      <c r="K19" s="81"/>
      <c r="L19" s="84"/>
      <c r="M19" s="154"/>
      <c r="N19" s="96"/>
      <c r="O19" s="148">
        <f t="shared" si="4"/>
        <v>0</v>
      </c>
      <c r="P19" s="81"/>
      <c r="Q19" s="98"/>
      <c r="R19" s="154"/>
      <c r="S19" s="96"/>
      <c r="T19" s="110" t="s">
        <v>995</v>
      </c>
      <c r="U19" s="81"/>
      <c r="V19" s="98"/>
      <c r="W19" s="154"/>
      <c r="X19" s="96"/>
      <c r="Y19" s="110" t="s">
        <v>995</v>
      </c>
      <c r="Z19" s="81"/>
      <c r="AA19" s="98"/>
      <c r="AB19" s="154"/>
      <c r="AC19" s="96"/>
      <c r="AD19" s="110" t="s">
        <v>995</v>
      </c>
      <c r="AE19" s="81"/>
      <c r="AF19" s="98"/>
      <c r="AG19" s="154"/>
      <c r="AH19" s="96"/>
      <c r="AI19" s="110" t="s">
        <v>995</v>
      </c>
      <c r="AJ19" s="81"/>
      <c r="AK19" s="98"/>
      <c r="AL19" s="154"/>
      <c r="AM19" s="96"/>
      <c r="AN19" s="110" t="s">
        <v>995</v>
      </c>
    </row>
    <row r="20" spans="1:40" x14ac:dyDescent="0.25">
      <c r="A20" s="76" t="s">
        <v>444</v>
      </c>
      <c r="B20" s="84"/>
      <c r="C20" s="131">
        <v>3.4329999999999999E-2</v>
      </c>
      <c r="D20" s="96"/>
      <c r="E20" s="148">
        <f>C20*$H$23*($M$24*$W$24+$R$24*$W$23)*SUM($AB$24:$AB$25)*$AG$24*$AL$24</f>
        <v>0.13346676379265099</v>
      </c>
      <c r="F20" s="81"/>
      <c r="G20" s="98"/>
      <c r="H20" s="131">
        <v>10.604369999999999</v>
      </c>
      <c r="I20" s="96"/>
      <c r="J20" s="148">
        <f>H20*($M$24*$W$24+$R$24*$W$23)*SUM($AB$24:$AB$25)*$AG$24*$AL$24</f>
        <v>15.26934595548515</v>
      </c>
      <c r="K20" s="81"/>
      <c r="L20" s="138"/>
      <c r="M20" s="131">
        <v>66.016040000000004</v>
      </c>
      <c r="N20" s="96"/>
      <c r="O20" s="148">
        <f>M20*$W$24*SUM($AB$24:$AB$25)*$AG$24*$AL$24</f>
        <v>12.34544364319212</v>
      </c>
      <c r="P20" s="81"/>
      <c r="Q20" s="98"/>
      <c r="R20" s="131">
        <v>45.03501</v>
      </c>
      <c r="S20" s="96"/>
      <c r="T20" s="111">
        <f>R20*$W$23*SUM($AB$24:$AB$25)*$AG$24*$AL$24</f>
        <v>49.444487316585487</v>
      </c>
      <c r="U20" s="81"/>
      <c r="V20" s="98"/>
      <c r="W20" s="131">
        <v>66.104929999999996</v>
      </c>
      <c r="X20" s="96"/>
      <c r="Y20" s="111">
        <f>W20*SUM($AB$24+$AB$25)*$AG$24*$AL$24</f>
        <v>74.495094301252649</v>
      </c>
      <c r="Z20" s="81"/>
      <c r="AA20" s="98"/>
      <c r="AB20" s="131">
        <v>123.56538</v>
      </c>
      <c r="AC20" s="96"/>
      <c r="AD20" s="111">
        <f>AB20*$AG$24*$AL$24</f>
        <v>122.12641172374799</v>
      </c>
      <c r="AE20" s="81"/>
      <c r="AF20" s="98"/>
      <c r="AG20" s="131">
        <v>158.71745000000001</v>
      </c>
      <c r="AH20" s="96"/>
      <c r="AI20" s="149">
        <f>AG20*$AL$24</f>
        <v>147.98973755450001</v>
      </c>
      <c r="AJ20" s="81"/>
      <c r="AK20" s="98"/>
      <c r="AL20" s="131">
        <v>195.91400999999999</v>
      </c>
      <c r="AM20" s="96"/>
      <c r="AN20" s="149">
        <f>AL20</f>
        <v>195.91400999999999</v>
      </c>
    </row>
    <row r="21" spans="1:40" x14ac:dyDescent="0.25">
      <c r="B21" s="84"/>
      <c r="C21" s="96"/>
      <c r="D21" s="96"/>
      <c r="E21" s="97"/>
      <c r="F21" s="81"/>
      <c r="G21" s="98"/>
      <c r="H21" s="96"/>
      <c r="I21" s="96"/>
      <c r="J21" s="97"/>
      <c r="K21" s="81"/>
      <c r="L21" s="98"/>
      <c r="M21" s="96"/>
      <c r="N21" s="96"/>
      <c r="O21" s="97"/>
      <c r="P21" s="81"/>
      <c r="Q21" s="98"/>
      <c r="R21" s="96"/>
      <c r="S21" s="96"/>
      <c r="T21" s="97"/>
      <c r="U21" s="81"/>
      <c r="V21" s="98"/>
      <c r="W21" s="96"/>
      <c r="X21" s="96"/>
      <c r="Y21" s="97"/>
      <c r="Z21" s="81"/>
      <c r="AA21" s="98"/>
      <c r="AB21" s="96"/>
      <c r="AC21" s="96"/>
      <c r="AD21" s="97"/>
      <c r="AE21" s="81"/>
      <c r="AF21" s="98"/>
      <c r="AG21" s="96"/>
      <c r="AH21" s="96"/>
      <c r="AI21" s="97"/>
      <c r="AJ21" s="81"/>
      <c r="AK21" s="98"/>
      <c r="AL21" s="96"/>
      <c r="AM21" s="96"/>
      <c r="AN21" s="97"/>
    </row>
    <row r="22" spans="1:40" x14ac:dyDescent="0.25">
      <c r="A22" s="76" t="s">
        <v>243</v>
      </c>
      <c r="B22" s="84"/>
      <c r="C22" s="101">
        <f>'9.Base Case'!G27</f>
        <v>0.20000000000000043</v>
      </c>
      <c r="D22" s="102" t="s">
        <v>92</v>
      </c>
      <c r="E22" s="103" t="s">
        <v>276</v>
      </c>
      <c r="F22" s="82"/>
      <c r="G22" s="98"/>
      <c r="H22" s="102">
        <f>'9.Base Case'!P56</f>
        <v>11.000000000000002</v>
      </c>
      <c r="I22" s="102" t="s">
        <v>87</v>
      </c>
      <c r="J22" s="103" t="s">
        <v>295</v>
      </c>
      <c r="K22" s="82"/>
      <c r="L22" s="139"/>
      <c r="M22" s="102">
        <v>121.47568487535203</v>
      </c>
      <c r="N22" s="102" t="s">
        <v>87</v>
      </c>
      <c r="O22" s="103" t="s">
        <v>449</v>
      </c>
      <c r="P22" s="82"/>
      <c r="Q22" s="98"/>
      <c r="R22" s="102">
        <f>'9.Base Case'!P140</f>
        <v>110.00000000000006</v>
      </c>
      <c r="S22" s="102" t="s">
        <v>87</v>
      </c>
      <c r="T22" s="103" t="s">
        <v>449</v>
      </c>
      <c r="U22" s="82"/>
      <c r="V22" s="98"/>
      <c r="W22" s="102">
        <f>'9.Base Case'!O195</f>
        <v>19.295000000000012</v>
      </c>
      <c r="X22" s="102" t="s">
        <v>87</v>
      </c>
      <c r="Y22" s="103" t="s">
        <v>295</v>
      </c>
      <c r="Z22" s="82"/>
      <c r="AA22" s="98"/>
      <c r="AB22" s="102">
        <f>'9.Base Case'!O241</f>
        <v>8</v>
      </c>
      <c r="AC22" s="102" t="s">
        <v>87</v>
      </c>
      <c r="AD22" s="103" t="s">
        <v>295</v>
      </c>
      <c r="AE22" s="82"/>
      <c r="AF22" s="98"/>
      <c r="AG22" s="102">
        <f>'9.Base Case'!O320</f>
        <v>30.243000000000038</v>
      </c>
      <c r="AH22" s="102" t="s">
        <v>87</v>
      </c>
      <c r="AI22" s="103" t="s">
        <v>295</v>
      </c>
      <c r="AJ22" s="82"/>
      <c r="AK22" s="98"/>
      <c r="AL22" s="102">
        <f>'9.Base Case'!O412</f>
        <v>4.7106999999999983</v>
      </c>
      <c r="AM22" s="102" t="s">
        <v>87</v>
      </c>
      <c r="AN22" s="103" t="s">
        <v>295</v>
      </c>
    </row>
    <row r="23" spans="1:40" x14ac:dyDescent="0.25">
      <c r="B23" s="84"/>
      <c r="C23" s="101">
        <f>'9.Base Case'!G28</f>
        <v>1.0400000000000018</v>
      </c>
      <c r="D23" s="102" t="s">
        <v>86</v>
      </c>
      <c r="E23" s="103" t="s">
        <v>266</v>
      </c>
      <c r="F23" s="82"/>
      <c r="G23" s="98"/>
      <c r="H23" s="102">
        <v>2.7</v>
      </c>
      <c r="I23" s="102" t="s">
        <v>86</v>
      </c>
      <c r="J23" s="103" t="s">
        <v>279</v>
      </c>
      <c r="K23" s="82"/>
      <c r="L23" s="139"/>
      <c r="M23" s="102">
        <v>129.57406386704164</v>
      </c>
      <c r="N23" s="102" t="s">
        <v>92</v>
      </c>
      <c r="O23" s="103" t="s">
        <v>277</v>
      </c>
      <c r="P23" s="82"/>
      <c r="Q23" s="98"/>
      <c r="R23" s="102">
        <f>'9.Base Case'!P141</f>
        <v>185.0000000000004</v>
      </c>
      <c r="S23" s="102" t="s">
        <v>92</v>
      </c>
      <c r="T23" s="103" t="s">
        <v>277</v>
      </c>
      <c r="U23" s="82"/>
      <c r="V23" s="98"/>
      <c r="W23" s="102">
        <v>0.97425757239999999</v>
      </c>
      <c r="X23" s="102" t="s">
        <v>86</v>
      </c>
      <c r="Y23" s="103" t="s">
        <v>511</v>
      </c>
      <c r="Z23" s="82"/>
      <c r="AA23" s="98"/>
      <c r="AB23" s="102">
        <f>'9.Base Case'!O248</f>
        <v>3.6000000000000014</v>
      </c>
      <c r="AC23" s="102" t="s">
        <v>92</v>
      </c>
      <c r="AD23" s="103" t="s">
        <v>277</v>
      </c>
      <c r="AE23" s="82"/>
      <c r="AF23" s="98"/>
      <c r="AG23" s="102">
        <f>'9.Base Case'!O314</f>
        <v>5.3958350000000017</v>
      </c>
      <c r="AH23" s="102" t="s">
        <v>92</v>
      </c>
      <c r="AI23" s="103" t="s">
        <v>277</v>
      </c>
      <c r="AJ23" s="82"/>
      <c r="AK23" s="98"/>
      <c r="AL23" s="102">
        <f>'9.Base Case'!O409</f>
        <v>4.8663900000000009</v>
      </c>
      <c r="AM23" s="102" t="s">
        <v>92</v>
      </c>
      <c r="AN23" s="103" t="s">
        <v>277</v>
      </c>
    </row>
    <row r="24" spans="1:40" x14ac:dyDescent="0.25">
      <c r="A24" s="75" t="s">
        <v>244</v>
      </c>
      <c r="B24" s="84"/>
      <c r="C24" s="102">
        <v>1</v>
      </c>
      <c r="D24" s="102" t="s">
        <v>86</v>
      </c>
      <c r="E24" s="103" t="s">
        <v>279</v>
      </c>
      <c r="F24" s="82"/>
      <c r="G24" s="98"/>
      <c r="H24" s="104">
        <v>23.12</v>
      </c>
      <c r="I24" s="104" t="s">
        <v>92</v>
      </c>
      <c r="J24" s="105" t="s">
        <v>290</v>
      </c>
      <c r="K24" s="82"/>
      <c r="L24" s="140"/>
      <c r="M24" s="102">
        <v>1.06557618311712</v>
      </c>
      <c r="N24" s="102" t="s">
        <v>86</v>
      </c>
      <c r="O24" s="103" t="s">
        <v>428</v>
      </c>
      <c r="P24" s="82"/>
      <c r="Q24" s="98"/>
      <c r="R24" s="102">
        <v>1.1299999999999999</v>
      </c>
      <c r="S24" s="102" t="s">
        <v>86</v>
      </c>
      <c r="T24" s="103" t="s">
        <v>428</v>
      </c>
      <c r="U24" s="82"/>
      <c r="V24" s="98"/>
      <c r="W24" s="102">
        <v>0.165944708</v>
      </c>
      <c r="X24" s="102" t="s">
        <v>86</v>
      </c>
      <c r="Y24" s="103" t="s">
        <v>548</v>
      </c>
      <c r="Z24" s="82"/>
      <c r="AA24" s="98"/>
      <c r="AB24" s="102">
        <v>1.01314914285714E-2</v>
      </c>
      <c r="AC24" s="102" t="s">
        <v>86</v>
      </c>
      <c r="AD24" s="103" t="s">
        <v>560</v>
      </c>
      <c r="AE24" s="82"/>
      <c r="AF24" s="98"/>
      <c r="AG24" s="102">
        <v>1.06</v>
      </c>
      <c r="AH24" s="102" t="s">
        <v>681</v>
      </c>
      <c r="AI24" s="103" t="s">
        <v>679</v>
      </c>
      <c r="AJ24" s="82"/>
      <c r="AK24" s="98"/>
      <c r="AL24" s="102">
        <v>0.93240999999999996</v>
      </c>
      <c r="AM24" s="102" t="s">
        <v>681</v>
      </c>
      <c r="AN24" s="103" t="s">
        <v>823</v>
      </c>
    </row>
    <row r="25" spans="1:40" ht="15.75" thickBot="1" x14ac:dyDescent="0.3">
      <c r="B25" s="87"/>
      <c r="C25" s="106"/>
      <c r="D25" s="106"/>
      <c r="E25" s="107"/>
      <c r="F25" s="81"/>
      <c r="G25" s="98"/>
      <c r="H25" s="96">
        <v>0.1</v>
      </c>
      <c r="I25" s="96" t="s">
        <v>86</v>
      </c>
      <c r="J25" s="97" t="s">
        <v>342</v>
      </c>
      <c r="K25" s="81"/>
      <c r="L25" s="98"/>
      <c r="M25" s="96">
        <v>2.1311523662342502</v>
      </c>
      <c r="N25" s="96" t="s">
        <v>86</v>
      </c>
      <c r="O25" s="97" t="s">
        <v>967</v>
      </c>
      <c r="P25" s="81"/>
      <c r="Q25" s="98"/>
      <c r="R25" s="96">
        <v>1.6016999999999999</v>
      </c>
      <c r="S25" s="96" t="s">
        <v>86</v>
      </c>
      <c r="T25" s="97" t="s">
        <v>967</v>
      </c>
      <c r="U25" s="81"/>
      <c r="V25" s="98"/>
      <c r="W25" s="96">
        <v>0.26661000000000001</v>
      </c>
      <c r="X25" s="96" t="s">
        <v>86</v>
      </c>
      <c r="Y25" s="97" t="s">
        <v>521</v>
      </c>
      <c r="Z25" s="81"/>
      <c r="AA25" s="98"/>
      <c r="AB25" s="102">
        <v>1.1300685085714299</v>
      </c>
      <c r="AC25" s="102" t="s">
        <v>86</v>
      </c>
      <c r="AD25" s="103" t="s">
        <v>560</v>
      </c>
      <c r="AE25" s="81"/>
      <c r="AF25" s="98"/>
      <c r="AG25" s="108">
        <f>'9.Base Case'!O327</f>
        <v>6.7390000000000002E-3</v>
      </c>
      <c r="AH25" s="96" t="s">
        <v>86</v>
      </c>
      <c r="AI25" s="97" t="s">
        <v>710</v>
      </c>
      <c r="AJ25" s="81"/>
      <c r="AK25" s="98"/>
      <c r="AL25" s="96">
        <f>'9.Base Case'!O434</f>
        <v>21.286000000000012</v>
      </c>
      <c r="AM25" s="96" t="s">
        <v>86</v>
      </c>
      <c r="AN25" s="97" t="s">
        <v>635</v>
      </c>
    </row>
    <row r="26" spans="1:40" x14ac:dyDescent="0.25">
      <c r="C26" s="81"/>
      <c r="D26" s="81"/>
      <c r="E26" s="81"/>
      <c r="F26" s="81"/>
      <c r="G26" s="98"/>
      <c r="H26" s="96">
        <v>0.02</v>
      </c>
      <c r="I26" s="96" t="s">
        <v>86</v>
      </c>
      <c r="J26" s="97" t="s">
        <v>347</v>
      </c>
      <c r="K26" s="81"/>
      <c r="L26" s="98"/>
      <c r="M26" s="96">
        <v>6.6714659248780006E-2</v>
      </c>
      <c r="N26" s="96" t="s">
        <v>86</v>
      </c>
      <c r="O26" s="143" t="s">
        <v>478</v>
      </c>
      <c r="P26" s="81"/>
      <c r="Q26" s="98"/>
      <c r="R26" s="96">
        <v>5.0139000000000003E-2</v>
      </c>
      <c r="S26" s="96" t="s">
        <v>86</v>
      </c>
      <c r="T26" s="97" t="s">
        <v>478</v>
      </c>
      <c r="U26" s="81"/>
      <c r="V26" s="98"/>
      <c r="W26" s="96">
        <v>0.34204000000000001</v>
      </c>
      <c r="X26" s="96" t="s">
        <v>86</v>
      </c>
      <c r="Y26" s="97" t="s">
        <v>526</v>
      </c>
      <c r="Z26" s="81"/>
      <c r="AA26" s="98"/>
      <c r="AB26" s="104">
        <f>'9.Base Case'!O259</f>
        <v>6.000000000000001E-3</v>
      </c>
      <c r="AC26" s="104" t="s">
        <v>86</v>
      </c>
      <c r="AD26" s="105" t="s">
        <v>635</v>
      </c>
      <c r="AE26" s="81"/>
      <c r="AF26" s="98"/>
      <c r="AG26" s="96">
        <f>'9.Base Case'!O344</f>
        <v>2.6668000000000008E-2</v>
      </c>
      <c r="AH26" s="96" t="s">
        <v>86</v>
      </c>
      <c r="AI26" s="97" t="s">
        <v>980</v>
      </c>
      <c r="AJ26" s="81"/>
      <c r="AK26" s="98"/>
      <c r="AL26" s="96">
        <v>8.1385999999999993E-3</v>
      </c>
      <c r="AM26" s="96" t="s">
        <v>86</v>
      </c>
      <c r="AN26" s="97" t="s">
        <v>854</v>
      </c>
    </row>
    <row r="27" spans="1:40" x14ac:dyDescent="0.25">
      <c r="C27" s="81"/>
      <c r="D27" s="81"/>
      <c r="E27" s="81"/>
      <c r="F27" s="81"/>
      <c r="G27" s="98"/>
      <c r="H27" s="96">
        <v>0.5</v>
      </c>
      <c r="I27" s="96" t="s">
        <v>86</v>
      </c>
      <c r="J27" s="97" t="s">
        <v>352</v>
      </c>
      <c r="K27" s="81"/>
      <c r="L27" s="98"/>
      <c r="M27" s="96">
        <v>6.7860153645630801E-4</v>
      </c>
      <c r="N27" s="96" t="s">
        <v>86</v>
      </c>
      <c r="O27" s="143" t="s">
        <v>1284</v>
      </c>
      <c r="P27" s="81"/>
      <c r="Q27" s="98"/>
      <c r="R27" s="108">
        <v>9.9999999999999994E-12</v>
      </c>
      <c r="S27" s="96" t="s">
        <v>443</v>
      </c>
      <c r="T27" s="97" t="s">
        <v>358</v>
      </c>
      <c r="U27" s="81"/>
      <c r="V27" s="98"/>
      <c r="W27" s="108">
        <v>1.1943E-4</v>
      </c>
      <c r="X27" s="96" t="s">
        <v>86</v>
      </c>
      <c r="Y27" s="97" t="s">
        <v>541</v>
      </c>
      <c r="Z27" s="81"/>
      <c r="AA27" s="98"/>
      <c r="AB27" s="96">
        <v>3.9E-2</v>
      </c>
      <c r="AC27" s="96" t="s">
        <v>86</v>
      </c>
      <c r="AD27" s="97" t="s">
        <v>975</v>
      </c>
      <c r="AE27" s="81"/>
      <c r="AF27" s="98"/>
      <c r="AG27" s="96">
        <f>'9.Base Case'!O363</f>
        <v>137.25</v>
      </c>
      <c r="AH27" s="96" t="s">
        <v>86</v>
      </c>
      <c r="AI27" s="97" t="s">
        <v>658</v>
      </c>
      <c r="AJ27" s="81"/>
      <c r="AK27" s="98"/>
      <c r="AL27" s="96">
        <v>1.2959E-2</v>
      </c>
      <c r="AM27" s="96" t="s">
        <v>86</v>
      </c>
      <c r="AN27" s="97" t="s">
        <v>857</v>
      </c>
    </row>
    <row r="28" spans="1:40" x14ac:dyDescent="0.25">
      <c r="D28" s="81"/>
      <c r="F28" s="81"/>
      <c r="G28" s="98"/>
      <c r="H28" s="96">
        <v>0.17</v>
      </c>
      <c r="I28" s="96" t="s">
        <v>86</v>
      </c>
      <c r="J28" s="97" t="s">
        <v>284</v>
      </c>
      <c r="K28" s="81"/>
      <c r="L28" s="98"/>
      <c r="M28" s="96">
        <v>7.0924750748275805E-4</v>
      </c>
      <c r="N28" s="96" t="s">
        <v>86</v>
      </c>
      <c r="O28" s="143" t="s">
        <v>342</v>
      </c>
      <c r="P28" s="81"/>
      <c r="Q28" s="98"/>
      <c r="R28" s="96">
        <v>0.34819</v>
      </c>
      <c r="S28" s="96" t="s">
        <v>86</v>
      </c>
      <c r="T28" s="97" t="s">
        <v>968</v>
      </c>
      <c r="U28" s="81"/>
      <c r="V28" s="98"/>
      <c r="W28" s="96">
        <v>4.6746999999999997E-2</v>
      </c>
      <c r="X28" s="96" t="s">
        <v>86</v>
      </c>
      <c r="Y28" s="97" t="s">
        <v>545</v>
      </c>
      <c r="Z28" s="81"/>
      <c r="AA28" s="98"/>
      <c r="AB28" s="96">
        <v>2E-3</v>
      </c>
      <c r="AC28" s="96" t="s">
        <v>86</v>
      </c>
      <c r="AD28" s="97" t="s">
        <v>976</v>
      </c>
      <c r="AE28" s="81"/>
      <c r="AF28" s="98"/>
      <c r="AG28" s="96">
        <v>0.99851999999999996</v>
      </c>
      <c r="AH28" s="96" t="s">
        <v>557</v>
      </c>
      <c r="AI28" s="97" t="s">
        <v>974</v>
      </c>
      <c r="AJ28" s="81"/>
      <c r="AK28" s="98"/>
      <c r="AL28" s="96">
        <v>2.6294</v>
      </c>
      <c r="AM28" s="96" t="s">
        <v>86</v>
      </c>
      <c r="AN28" s="97" t="s">
        <v>861</v>
      </c>
    </row>
    <row r="29" spans="1:40" x14ac:dyDescent="0.25">
      <c r="C29" s="81"/>
      <c r="D29" s="81"/>
      <c r="E29" s="81"/>
      <c r="F29" s="81"/>
      <c r="G29" s="98"/>
      <c r="H29" s="108">
        <v>9.9999999999999994E-12</v>
      </c>
      <c r="I29" s="96" t="s">
        <v>443</v>
      </c>
      <c r="J29" s="97" t="s">
        <v>358</v>
      </c>
      <c r="K29" s="81"/>
      <c r="L29" s="98"/>
      <c r="M29" s="96">
        <v>1.0655761831171199E-11</v>
      </c>
      <c r="N29" s="96" t="s">
        <v>360</v>
      </c>
      <c r="O29" s="143" t="s">
        <v>358</v>
      </c>
      <c r="P29" s="81"/>
      <c r="Q29" s="98"/>
      <c r="R29" s="102">
        <v>1</v>
      </c>
      <c r="S29" s="102" t="s">
        <v>86</v>
      </c>
      <c r="T29" s="103" t="s">
        <v>511</v>
      </c>
      <c r="U29" s="81"/>
      <c r="V29" s="98"/>
      <c r="W29" s="108">
        <v>9.9999999999999994E-12</v>
      </c>
      <c r="X29" s="96" t="s">
        <v>360</v>
      </c>
      <c r="Y29" s="97" t="s">
        <v>358</v>
      </c>
      <c r="Z29" s="81"/>
      <c r="AA29" s="98"/>
      <c r="AB29" s="96">
        <v>0.24</v>
      </c>
      <c r="AC29" s="96" t="s">
        <v>86</v>
      </c>
      <c r="AD29" s="97" t="s">
        <v>977</v>
      </c>
      <c r="AE29" s="81"/>
      <c r="AF29" s="98"/>
      <c r="AG29" s="96">
        <v>2.8270999999999999E-3</v>
      </c>
      <c r="AH29" s="96" t="s">
        <v>86</v>
      </c>
      <c r="AI29" s="97" t="s">
        <v>981</v>
      </c>
      <c r="AJ29" s="81"/>
      <c r="AK29" s="98"/>
      <c r="AL29" s="96">
        <v>8.7647000000000003E-3</v>
      </c>
      <c r="AM29" s="96" t="s">
        <v>86</v>
      </c>
      <c r="AN29" s="97" t="s">
        <v>864</v>
      </c>
    </row>
    <row r="30" spans="1:40" x14ac:dyDescent="0.25">
      <c r="C30" s="81"/>
      <c r="D30" s="81"/>
      <c r="E30" s="81"/>
      <c r="F30" s="81"/>
      <c r="G30" s="98"/>
      <c r="H30" s="102">
        <v>1</v>
      </c>
      <c r="I30" s="102" t="s">
        <v>86</v>
      </c>
      <c r="J30" s="103" t="s">
        <v>428</v>
      </c>
      <c r="K30" s="81"/>
      <c r="L30" s="139"/>
      <c r="M30" s="104">
        <v>0.463291212895663</v>
      </c>
      <c r="N30" s="104" t="s">
        <v>86</v>
      </c>
      <c r="O30" s="143" t="s">
        <v>968</v>
      </c>
      <c r="P30" s="81"/>
      <c r="Q30" s="98"/>
      <c r="R30" s="96">
        <v>3.3790000000000001E-2</v>
      </c>
      <c r="S30" s="96" t="s">
        <v>86</v>
      </c>
      <c r="T30" s="97" t="s">
        <v>514</v>
      </c>
      <c r="U30" s="81"/>
      <c r="V30" s="98"/>
      <c r="W30" s="96">
        <v>5</v>
      </c>
      <c r="X30" s="96" t="s">
        <v>557</v>
      </c>
      <c r="Y30" s="97" t="s">
        <v>974</v>
      </c>
      <c r="Z30" s="81"/>
      <c r="AA30" s="98"/>
      <c r="AB30" s="96">
        <v>7.45E-3</v>
      </c>
      <c r="AC30" s="96" t="s">
        <v>86</v>
      </c>
      <c r="AD30" s="97" t="s">
        <v>584</v>
      </c>
      <c r="AE30" s="81"/>
      <c r="AF30" s="98"/>
      <c r="AG30" s="96">
        <v>2.5682E-2</v>
      </c>
      <c r="AH30" s="96" t="s">
        <v>86</v>
      </c>
      <c r="AI30" s="97" t="s">
        <v>521</v>
      </c>
      <c r="AJ30" s="81"/>
      <c r="AK30" s="98"/>
      <c r="AL30" s="96">
        <v>0.11269</v>
      </c>
      <c r="AM30" s="96" t="s">
        <v>86</v>
      </c>
      <c r="AN30" s="97" t="s">
        <v>868</v>
      </c>
    </row>
    <row r="31" spans="1:40" x14ac:dyDescent="0.25">
      <c r="C31" s="81"/>
      <c r="D31" s="81"/>
      <c r="E31" s="81"/>
      <c r="F31" s="81"/>
      <c r="G31" s="98"/>
      <c r="H31" s="108">
        <v>1.5508E-6</v>
      </c>
      <c r="I31" s="96" t="s">
        <v>86</v>
      </c>
      <c r="J31" s="97" t="s">
        <v>373</v>
      </c>
      <c r="K31" s="81"/>
      <c r="L31" s="98"/>
      <c r="M31" s="96">
        <v>6.3902603701533904E-4</v>
      </c>
      <c r="N31" s="96" t="s">
        <v>86</v>
      </c>
      <c r="O31" s="143" t="s">
        <v>797</v>
      </c>
      <c r="P31" s="81"/>
      <c r="Q31" s="98"/>
      <c r="R31" s="108">
        <v>9.0998000000000001E-4</v>
      </c>
      <c r="S31" s="96" t="s">
        <v>86</v>
      </c>
      <c r="T31" s="97" t="s">
        <v>973</v>
      </c>
      <c r="U31" s="81"/>
      <c r="V31" s="98"/>
      <c r="W31" s="102">
        <v>1</v>
      </c>
      <c r="X31" s="102" t="s">
        <v>86</v>
      </c>
      <c r="Y31" s="103" t="s">
        <v>560</v>
      </c>
      <c r="Z31" s="81"/>
      <c r="AA31" s="98"/>
      <c r="AB31" s="96">
        <v>0.3</v>
      </c>
      <c r="AC31" s="96" t="s">
        <v>86</v>
      </c>
      <c r="AD31" s="97" t="s">
        <v>589</v>
      </c>
      <c r="AE31" s="81"/>
      <c r="AF31" s="98"/>
      <c r="AG31" s="96">
        <v>2.1572999999999998E-2</v>
      </c>
      <c r="AH31" s="96" t="s">
        <v>86</v>
      </c>
      <c r="AI31" s="97" t="s">
        <v>729</v>
      </c>
      <c r="AJ31" s="81"/>
      <c r="AK31" s="98"/>
      <c r="AL31" s="96">
        <v>1.08285358249708</v>
      </c>
      <c r="AM31" s="96" t="s">
        <v>86</v>
      </c>
      <c r="AN31" s="97" t="s">
        <v>871</v>
      </c>
    </row>
    <row r="32" spans="1:40" x14ac:dyDescent="0.25">
      <c r="C32" s="81"/>
      <c r="D32" s="81"/>
      <c r="E32" s="81"/>
      <c r="F32" s="81"/>
      <c r="G32" s="98"/>
      <c r="H32" s="108">
        <v>7.8518999999999993E-9</v>
      </c>
      <c r="I32" s="96" t="s">
        <v>86</v>
      </c>
      <c r="J32" s="97" t="s">
        <v>377</v>
      </c>
      <c r="K32" s="81"/>
      <c r="L32" s="98"/>
      <c r="M32" s="96">
        <v>13.767244285873272</v>
      </c>
      <c r="N32" s="96" t="s">
        <v>86</v>
      </c>
      <c r="O32" s="143" t="s">
        <v>658</v>
      </c>
      <c r="P32" s="81"/>
      <c r="Q32" s="98"/>
      <c r="R32" s="108">
        <v>1.9630000000000001E-6</v>
      </c>
      <c r="S32" s="96" t="s">
        <v>86</v>
      </c>
      <c r="T32" s="97" t="s">
        <v>518</v>
      </c>
      <c r="U32" s="81"/>
      <c r="V32" s="98"/>
      <c r="W32" s="96">
        <v>1.9375</v>
      </c>
      <c r="X32" s="96" t="s">
        <v>557</v>
      </c>
      <c r="Y32" s="97" t="s">
        <v>563</v>
      </c>
      <c r="Z32" s="81"/>
      <c r="AA32" s="98"/>
      <c r="AB32" s="96">
        <v>0.01</v>
      </c>
      <c r="AC32" s="96" t="s">
        <v>86</v>
      </c>
      <c r="AD32" s="97" t="s">
        <v>599</v>
      </c>
      <c r="AE32" s="81"/>
      <c r="AF32" s="98"/>
      <c r="AG32" s="108">
        <v>6.4103000000000001E-4</v>
      </c>
      <c r="AH32" s="96" t="s">
        <v>86</v>
      </c>
      <c r="AI32" s="97" t="s">
        <v>982</v>
      </c>
      <c r="AJ32" s="81"/>
      <c r="AK32" s="98"/>
      <c r="AL32" s="96">
        <v>1.27464175029172E-2</v>
      </c>
      <c r="AM32" s="96" t="s">
        <v>86</v>
      </c>
      <c r="AN32" s="97" t="s">
        <v>871</v>
      </c>
    </row>
    <row r="33" spans="3:40" x14ac:dyDescent="0.25">
      <c r="C33" s="81"/>
      <c r="D33" s="81"/>
      <c r="E33" s="81"/>
      <c r="F33" s="81"/>
      <c r="G33" s="98"/>
      <c r="H33" s="108">
        <v>9.4222999999999996E-9</v>
      </c>
      <c r="I33" s="96" t="s">
        <v>86</v>
      </c>
      <c r="J33" s="97" t="s">
        <v>379</v>
      </c>
      <c r="K33" s="81"/>
      <c r="L33" s="98"/>
      <c r="M33" s="96">
        <v>46.329121289566302</v>
      </c>
      <c r="N33" s="96" t="s">
        <v>557</v>
      </c>
      <c r="O33" s="143" t="s">
        <v>974</v>
      </c>
      <c r="P33" s="81"/>
      <c r="Q33" s="98"/>
      <c r="R33" s="108">
        <v>1.2619000000000001E-5</v>
      </c>
      <c r="S33" s="96" t="s">
        <v>86</v>
      </c>
      <c r="T33" s="97" t="s">
        <v>969</v>
      </c>
      <c r="U33" s="81"/>
      <c r="V33" s="98"/>
      <c r="W33" s="96">
        <v>3.0625</v>
      </c>
      <c r="X33" s="96" t="s">
        <v>557</v>
      </c>
      <c r="Y33" s="97" t="s">
        <v>563</v>
      </c>
      <c r="Z33" s="81"/>
      <c r="AA33" s="98"/>
      <c r="AB33" s="96">
        <v>2.7000000000000001E-3</v>
      </c>
      <c r="AC33" s="96" t="s">
        <v>86</v>
      </c>
      <c r="AD33" s="97" t="s">
        <v>967</v>
      </c>
      <c r="AE33" s="81"/>
      <c r="AF33" s="98"/>
      <c r="AG33" s="96">
        <v>4.5610999999999999E-2</v>
      </c>
      <c r="AH33" s="96" t="s">
        <v>86</v>
      </c>
      <c r="AI33" s="97" t="s">
        <v>967</v>
      </c>
      <c r="AJ33" s="81"/>
      <c r="AK33" s="98"/>
      <c r="AL33" s="96">
        <v>1.0017</v>
      </c>
      <c r="AM33" s="96" t="s">
        <v>86</v>
      </c>
      <c r="AN33" s="97" t="s">
        <v>877</v>
      </c>
    </row>
    <row r="34" spans="3:40" ht="15.75" thickBot="1" x14ac:dyDescent="0.3">
      <c r="C34" s="81"/>
      <c r="D34" s="81"/>
      <c r="E34" s="81"/>
      <c r="F34" s="81"/>
      <c r="G34" s="98"/>
      <c r="H34" s="108">
        <v>2.7914E-7</v>
      </c>
      <c r="I34" s="96" t="s">
        <v>86</v>
      </c>
      <c r="J34" s="97" t="s">
        <v>381</v>
      </c>
      <c r="K34" s="81"/>
      <c r="L34" s="98"/>
      <c r="M34" s="102">
        <v>1</v>
      </c>
      <c r="N34" s="102" t="s">
        <v>86</v>
      </c>
      <c r="O34" s="144" t="s">
        <v>548</v>
      </c>
      <c r="P34" s="81"/>
      <c r="Q34" s="98"/>
      <c r="R34" s="108">
        <v>2.0471000000000001E-4</v>
      </c>
      <c r="S34" s="96" t="s">
        <v>86</v>
      </c>
      <c r="T34" s="97" t="s">
        <v>970</v>
      </c>
      <c r="U34" s="81"/>
      <c r="V34" s="109"/>
      <c r="W34" s="106"/>
      <c r="X34" s="106"/>
      <c r="Y34" s="107"/>
      <c r="Z34" s="81"/>
      <c r="AA34" s="98"/>
      <c r="AB34" s="96">
        <v>0.1</v>
      </c>
      <c r="AC34" s="96" t="s">
        <v>86</v>
      </c>
      <c r="AD34" s="97" t="s">
        <v>978</v>
      </c>
      <c r="AE34" s="81"/>
      <c r="AF34" s="98"/>
      <c r="AG34" s="96">
        <v>3.7721999999999999E-2</v>
      </c>
      <c r="AH34" s="96" t="s">
        <v>86</v>
      </c>
      <c r="AI34" s="97" t="s">
        <v>736</v>
      </c>
      <c r="AJ34" s="81"/>
      <c r="AK34" s="98"/>
      <c r="AL34" s="96">
        <v>0.18781</v>
      </c>
      <c r="AM34" s="96" t="s">
        <v>86</v>
      </c>
      <c r="AN34" s="97" t="s">
        <v>988</v>
      </c>
    </row>
    <row r="35" spans="3:40" x14ac:dyDescent="0.25">
      <c r="C35" s="81"/>
      <c r="D35" s="81"/>
      <c r="E35" s="81"/>
      <c r="F35" s="81"/>
      <c r="G35" s="98"/>
      <c r="H35" s="108">
        <v>3.1408000000000002E-10</v>
      </c>
      <c r="I35" s="96" t="s">
        <v>86</v>
      </c>
      <c r="J35" s="97" t="s">
        <v>383</v>
      </c>
      <c r="K35" s="81"/>
      <c r="L35" s="98"/>
      <c r="M35" s="146">
        <v>9.3867671546970401E-6</v>
      </c>
      <c r="N35" s="145" t="s">
        <v>86</v>
      </c>
      <c r="O35" s="143" t="s">
        <v>969</v>
      </c>
      <c r="P35" s="81"/>
      <c r="Q35" s="98"/>
      <c r="R35" s="96">
        <v>3.5991000000000002E-2</v>
      </c>
      <c r="S35" s="96" t="s">
        <v>86</v>
      </c>
      <c r="T35" s="97" t="s">
        <v>495</v>
      </c>
      <c r="U35" s="81"/>
      <c r="V35" s="81"/>
      <c r="W35" s="81"/>
      <c r="X35" s="81"/>
      <c r="Y35" s="81"/>
      <c r="Z35" s="81"/>
      <c r="AA35" s="98"/>
      <c r="AB35" s="96">
        <v>0.19</v>
      </c>
      <c r="AC35" s="96" t="s">
        <v>86</v>
      </c>
      <c r="AD35" s="97" t="s">
        <v>612</v>
      </c>
      <c r="AE35" s="81"/>
      <c r="AF35" s="98"/>
      <c r="AG35" s="96">
        <v>7.8895000000000007E-2</v>
      </c>
      <c r="AH35" s="96" t="s">
        <v>86</v>
      </c>
      <c r="AI35" s="97" t="s">
        <v>740</v>
      </c>
      <c r="AJ35" s="81"/>
      <c r="AK35" s="98"/>
      <c r="AL35" s="96">
        <v>1.6069000000000001E-3</v>
      </c>
      <c r="AM35" s="96" t="s">
        <v>86</v>
      </c>
      <c r="AN35" s="97" t="s">
        <v>885</v>
      </c>
    </row>
    <row r="36" spans="3:40" x14ac:dyDescent="0.25">
      <c r="C36" s="81"/>
      <c r="D36" s="81"/>
      <c r="E36" s="81"/>
      <c r="F36" s="81"/>
      <c r="G36" s="98"/>
      <c r="H36" s="108">
        <v>7.7538E-7</v>
      </c>
      <c r="I36" s="96" t="s">
        <v>86</v>
      </c>
      <c r="J36" s="97" t="s">
        <v>385</v>
      </c>
      <c r="K36" s="81"/>
      <c r="L36" s="98"/>
      <c r="M36" s="146">
        <v>1.5227083656743699E-4</v>
      </c>
      <c r="N36" s="145" t="s">
        <v>86</v>
      </c>
      <c r="O36" s="143" t="s">
        <v>970</v>
      </c>
      <c r="P36" s="81"/>
      <c r="Q36" s="98"/>
      <c r="R36" s="96">
        <v>2.0200000000000001E-3</v>
      </c>
      <c r="S36" s="96" t="s">
        <v>86</v>
      </c>
      <c r="T36" s="97" t="s">
        <v>971</v>
      </c>
      <c r="U36" s="81"/>
      <c r="V36" s="81"/>
      <c r="W36" s="81"/>
      <c r="X36" s="81"/>
      <c r="Y36" s="81"/>
      <c r="Z36" s="81"/>
      <c r="AA36" s="98"/>
      <c r="AB36" s="96">
        <v>0.2</v>
      </c>
      <c r="AC36" s="96" t="s">
        <v>86</v>
      </c>
      <c r="AD36" s="97" t="s">
        <v>617</v>
      </c>
      <c r="AE36" s="81"/>
      <c r="AF36" s="98"/>
      <c r="AG36" s="96">
        <v>4.9309999999999996E-3</v>
      </c>
      <c r="AH36" s="96" t="s">
        <v>86</v>
      </c>
      <c r="AI36" s="97" t="s">
        <v>743</v>
      </c>
      <c r="AJ36" s="81"/>
      <c r="AK36" s="98"/>
      <c r="AL36" s="96">
        <v>2.1556000000000001E-3</v>
      </c>
      <c r="AM36" s="96" t="s">
        <v>86</v>
      </c>
      <c r="AN36" s="97" t="s">
        <v>889</v>
      </c>
    </row>
    <row r="37" spans="3:40" x14ac:dyDescent="0.25">
      <c r="C37" s="81"/>
      <c r="D37" s="81"/>
      <c r="E37" s="81"/>
      <c r="F37" s="81"/>
      <c r="G37" s="98"/>
      <c r="H37" s="96">
        <v>1.6097999999999999</v>
      </c>
      <c r="I37" s="96" t="s">
        <v>86</v>
      </c>
      <c r="J37" s="97" t="s">
        <v>387</v>
      </c>
      <c r="K37" s="81"/>
      <c r="L37" s="98"/>
      <c r="M37" s="145">
        <v>2.6772601600817701E-2</v>
      </c>
      <c r="N37" s="145" t="s">
        <v>86</v>
      </c>
      <c r="O37" s="143" t="s">
        <v>495</v>
      </c>
      <c r="P37" s="81"/>
      <c r="Q37" s="98"/>
      <c r="R37" s="108">
        <v>1.0236E-7</v>
      </c>
      <c r="S37" s="96" t="s">
        <v>86</v>
      </c>
      <c r="T37" s="97" t="s">
        <v>499</v>
      </c>
      <c r="U37" s="81"/>
      <c r="V37" s="81"/>
      <c r="W37" s="81"/>
      <c r="X37" s="81"/>
      <c r="Y37" s="81"/>
      <c r="Z37" s="81"/>
      <c r="AA37" s="98"/>
      <c r="AB37" s="96">
        <v>2.63</v>
      </c>
      <c r="AC37" s="96" t="s">
        <v>86</v>
      </c>
      <c r="AD37" s="97" t="s">
        <v>622</v>
      </c>
      <c r="AE37" s="81"/>
      <c r="AF37" s="98"/>
      <c r="AG37" s="96">
        <v>7.1910000000000002E-2</v>
      </c>
      <c r="AH37" s="96" t="s">
        <v>86</v>
      </c>
      <c r="AI37" s="97" t="s">
        <v>983</v>
      </c>
      <c r="AJ37" s="81"/>
      <c r="AK37" s="98"/>
      <c r="AL37" s="108">
        <v>1.6276999999999999E-4</v>
      </c>
      <c r="AM37" s="96" t="s">
        <v>86</v>
      </c>
      <c r="AN37" s="97" t="s">
        <v>892</v>
      </c>
    </row>
    <row r="38" spans="3:40" x14ac:dyDescent="0.25">
      <c r="C38" s="81"/>
      <c r="D38" s="81"/>
      <c r="E38" s="81"/>
      <c r="F38" s="81"/>
      <c r="G38" s="98"/>
      <c r="H38" s="96">
        <v>3.5808</v>
      </c>
      <c r="I38" s="96" t="s">
        <v>86</v>
      </c>
      <c r="J38" s="97" t="s">
        <v>390</v>
      </c>
      <c r="K38" s="81"/>
      <c r="L38" s="98"/>
      <c r="M38" s="145">
        <v>1.5025689758134499E-3</v>
      </c>
      <c r="N38" s="145" t="s">
        <v>86</v>
      </c>
      <c r="O38" s="143" t="s">
        <v>971</v>
      </c>
      <c r="P38" s="81"/>
      <c r="Q38" s="98"/>
      <c r="R38" s="108">
        <v>9.0998000000000001E-4</v>
      </c>
      <c r="S38" s="96" t="s">
        <v>86</v>
      </c>
      <c r="T38" s="97" t="s">
        <v>972</v>
      </c>
      <c r="U38" s="81"/>
      <c r="V38" s="81"/>
      <c r="W38" s="81"/>
      <c r="X38" s="81"/>
      <c r="Y38" s="81"/>
      <c r="Z38" s="81"/>
      <c r="AA38" s="98"/>
      <c r="AB38" s="96">
        <v>1.4999999999999999E-2</v>
      </c>
      <c r="AC38" s="96" t="s">
        <v>86</v>
      </c>
      <c r="AD38" s="97" t="s">
        <v>968</v>
      </c>
      <c r="AE38" s="81"/>
      <c r="AF38" s="98"/>
      <c r="AG38" s="96">
        <v>7.3964E-3</v>
      </c>
      <c r="AH38" s="96" t="s">
        <v>86</v>
      </c>
      <c r="AI38" s="97" t="s">
        <v>751</v>
      </c>
      <c r="AJ38" s="81"/>
      <c r="AK38" s="98"/>
      <c r="AL38" s="96">
        <v>0.37297000000000002</v>
      </c>
      <c r="AM38" s="96" t="s">
        <v>86</v>
      </c>
      <c r="AN38" s="97" t="s">
        <v>989</v>
      </c>
    </row>
    <row r="39" spans="3:40" x14ac:dyDescent="0.25">
      <c r="C39" s="81"/>
      <c r="D39" s="81"/>
      <c r="E39" s="81"/>
      <c r="F39" s="81"/>
      <c r="G39" s="98"/>
      <c r="H39" s="96">
        <v>1.3797E-3</v>
      </c>
      <c r="I39" s="96" t="s">
        <v>86</v>
      </c>
      <c r="J39" s="97" t="s">
        <v>393</v>
      </c>
      <c r="K39" s="81"/>
      <c r="L39" s="98"/>
      <c r="M39" s="146">
        <v>7.6137549436084995E-8</v>
      </c>
      <c r="N39" s="145" t="s">
        <v>86</v>
      </c>
      <c r="O39" s="143" t="s">
        <v>499</v>
      </c>
      <c r="P39" s="81"/>
      <c r="Q39" s="98"/>
      <c r="R39" s="108">
        <v>5.6084999999999997E-6</v>
      </c>
      <c r="S39" s="96" t="s">
        <v>86</v>
      </c>
      <c r="T39" s="97" t="s">
        <v>505</v>
      </c>
      <c r="U39" s="81"/>
      <c r="V39" s="81"/>
      <c r="W39" s="81"/>
      <c r="X39" s="81"/>
      <c r="Y39" s="81"/>
      <c r="Z39" s="81"/>
      <c r="AA39" s="98"/>
      <c r="AB39" s="96">
        <v>1.4825999999999999</v>
      </c>
      <c r="AC39" s="96" t="s">
        <v>86</v>
      </c>
      <c r="AD39" s="97" t="s">
        <v>631</v>
      </c>
      <c r="AE39" s="81"/>
      <c r="AF39" s="98"/>
      <c r="AG39" s="96">
        <v>1.8532</v>
      </c>
      <c r="AH39" s="96" t="s">
        <v>86</v>
      </c>
      <c r="AI39" s="97" t="s">
        <v>545</v>
      </c>
      <c r="AJ39" s="81"/>
      <c r="AK39" s="98"/>
      <c r="AL39" s="96">
        <v>0.1104</v>
      </c>
      <c r="AM39" s="96" t="s">
        <v>86</v>
      </c>
      <c r="AN39" s="97" t="s">
        <v>899</v>
      </c>
    </row>
    <row r="40" spans="3:40" x14ac:dyDescent="0.25">
      <c r="C40" s="81"/>
      <c r="D40" s="81"/>
      <c r="E40" s="81"/>
      <c r="F40" s="81"/>
      <c r="G40" s="98"/>
      <c r="H40" s="108">
        <v>6.2027000000000002E-4</v>
      </c>
      <c r="I40" s="96" t="s">
        <v>86</v>
      </c>
      <c r="J40" s="97" t="s">
        <v>447</v>
      </c>
      <c r="K40" s="81"/>
      <c r="L40" s="98"/>
      <c r="M40" s="146">
        <v>6.7688595880149003E-4</v>
      </c>
      <c r="N40" s="145" t="s">
        <v>86</v>
      </c>
      <c r="O40" s="143" t="s">
        <v>972</v>
      </c>
      <c r="P40" s="81"/>
      <c r="Q40" s="98"/>
      <c r="R40" s="108">
        <v>2.0751E-4</v>
      </c>
      <c r="S40" s="96" t="s">
        <v>86</v>
      </c>
      <c r="T40" s="97" t="s">
        <v>507</v>
      </c>
      <c r="U40" s="81"/>
      <c r="V40" s="81"/>
      <c r="W40" s="81"/>
      <c r="X40" s="81"/>
      <c r="Y40" s="81"/>
      <c r="Z40" s="81"/>
      <c r="AA40" s="98"/>
      <c r="AB40" s="96">
        <v>2.71</v>
      </c>
      <c r="AC40" s="96" t="s">
        <v>86</v>
      </c>
      <c r="AD40" s="97" t="s">
        <v>651</v>
      </c>
      <c r="AE40" s="81"/>
      <c r="AF40" s="98"/>
      <c r="AG40" s="96">
        <v>0.10191</v>
      </c>
      <c r="AH40" s="96" t="s">
        <v>86</v>
      </c>
      <c r="AI40" s="97" t="s">
        <v>347</v>
      </c>
      <c r="AJ40" s="81"/>
      <c r="AK40" s="98"/>
      <c r="AL40" s="96">
        <v>0.12195</v>
      </c>
      <c r="AM40" s="96" t="s">
        <v>86</v>
      </c>
      <c r="AN40" s="97" t="s">
        <v>785</v>
      </c>
    </row>
    <row r="41" spans="3:40" x14ac:dyDescent="0.25">
      <c r="C41" s="81"/>
      <c r="D41" s="81"/>
      <c r="E41" s="81"/>
      <c r="F41" s="81"/>
      <c r="G41" s="98"/>
      <c r="H41" s="108">
        <v>7.8519000000000003E-8</v>
      </c>
      <c r="I41" s="96" t="s">
        <v>86</v>
      </c>
      <c r="J41" s="97" t="s">
        <v>398</v>
      </c>
      <c r="K41" s="81"/>
      <c r="L41" s="98"/>
      <c r="M41" s="146">
        <v>4.17194387214016E-6</v>
      </c>
      <c r="N41" s="145" t="s">
        <v>86</v>
      </c>
      <c r="O41" s="143" t="s">
        <v>505</v>
      </c>
      <c r="P41" s="81"/>
      <c r="Q41" s="98"/>
      <c r="R41" s="108">
        <v>2.8043E-6</v>
      </c>
      <c r="S41" s="96" t="s">
        <v>86</v>
      </c>
      <c r="T41" s="97" t="s">
        <v>509</v>
      </c>
      <c r="U41" s="81"/>
      <c r="V41" s="81"/>
      <c r="W41" s="81"/>
      <c r="X41" s="81"/>
      <c r="Y41" s="81"/>
      <c r="Z41" s="81"/>
      <c r="AA41" s="98"/>
      <c r="AB41" s="108">
        <v>3.9999999999999998E-6</v>
      </c>
      <c r="AC41" s="96" t="s">
        <v>360</v>
      </c>
      <c r="AD41" s="97" t="s">
        <v>654</v>
      </c>
      <c r="AE41" s="81"/>
      <c r="AF41" s="98"/>
      <c r="AG41" s="96">
        <v>7.6743999999999996E-3</v>
      </c>
      <c r="AH41" s="96" t="s">
        <v>86</v>
      </c>
      <c r="AI41" s="97" t="s">
        <v>984</v>
      </c>
      <c r="AJ41" s="81"/>
      <c r="AK41" s="98"/>
      <c r="AL41" s="96">
        <v>10.079000000000001</v>
      </c>
      <c r="AM41" s="96" t="s">
        <v>86</v>
      </c>
      <c r="AN41" s="97" t="s">
        <v>904</v>
      </c>
    </row>
    <row r="42" spans="3:40" ht="15.75" thickBot="1" x14ac:dyDescent="0.3">
      <c r="C42" s="81"/>
      <c r="D42" s="81"/>
      <c r="E42" s="81"/>
      <c r="F42" s="81"/>
      <c r="G42" s="98"/>
      <c r="H42" s="108">
        <v>7.8518999999999993E-9</v>
      </c>
      <c r="I42" s="96" t="s">
        <v>86</v>
      </c>
      <c r="J42" s="97" t="s">
        <v>400</v>
      </c>
      <c r="K42" s="81"/>
      <c r="L42" s="98"/>
      <c r="M42" s="146">
        <v>1.5435936588634701E-4</v>
      </c>
      <c r="N42" s="145" t="s">
        <v>86</v>
      </c>
      <c r="O42" s="143" t="s">
        <v>507</v>
      </c>
      <c r="P42" s="81"/>
      <c r="Q42" s="109"/>
      <c r="R42" s="106"/>
      <c r="S42" s="106"/>
      <c r="T42" s="107"/>
      <c r="U42" s="81"/>
      <c r="V42" s="81"/>
      <c r="W42" s="81"/>
      <c r="X42" s="81"/>
      <c r="Y42" s="81"/>
      <c r="Z42" s="81"/>
      <c r="AA42" s="98"/>
      <c r="AB42" s="96">
        <v>27.826416655177201</v>
      </c>
      <c r="AC42" s="96" t="s">
        <v>86</v>
      </c>
      <c r="AD42" s="97" t="s">
        <v>658</v>
      </c>
      <c r="AE42" s="81"/>
      <c r="AF42" s="98"/>
      <c r="AG42" s="96">
        <v>1.5950000000000001E-3</v>
      </c>
      <c r="AH42" s="96" t="s">
        <v>86</v>
      </c>
      <c r="AI42" s="97" t="s">
        <v>777</v>
      </c>
      <c r="AJ42" s="81"/>
      <c r="AK42" s="98"/>
      <c r="AL42" s="96">
        <v>10.079000000000001</v>
      </c>
      <c r="AM42" s="96" t="s">
        <v>86</v>
      </c>
      <c r="AN42" s="97" t="s">
        <v>917</v>
      </c>
    </row>
    <row r="43" spans="3:40" x14ac:dyDescent="0.25">
      <c r="C43" s="81"/>
      <c r="D43" s="81"/>
      <c r="E43" s="81"/>
      <c r="F43" s="81"/>
      <c r="G43" s="98"/>
      <c r="H43" s="108">
        <v>6.8704000000000003E-6</v>
      </c>
      <c r="I43" s="96" t="s">
        <v>86</v>
      </c>
      <c r="J43" s="97" t="s">
        <v>402</v>
      </c>
      <c r="K43" s="81"/>
      <c r="L43" s="98"/>
      <c r="M43" s="146">
        <v>2.08597193607008E-6</v>
      </c>
      <c r="N43" s="145" t="s">
        <v>86</v>
      </c>
      <c r="O43" s="143" t="s">
        <v>509</v>
      </c>
      <c r="P43" s="81"/>
      <c r="Q43" s="81"/>
      <c r="R43" s="81"/>
      <c r="S43" s="81"/>
      <c r="T43" s="81"/>
      <c r="U43" s="81"/>
      <c r="V43" s="81"/>
      <c r="W43" s="81"/>
      <c r="X43" s="81"/>
      <c r="Y43" s="81"/>
      <c r="Z43" s="81"/>
      <c r="AA43" s="98"/>
      <c r="AB43" s="96">
        <v>37.173583344822802</v>
      </c>
      <c r="AC43" s="96" t="s">
        <v>86</v>
      </c>
      <c r="AD43" s="97" t="s">
        <v>658</v>
      </c>
      <c r="AE43" s="81"/>
      <c r="AF43" s="98"/>
      <c r="AG43" s="108">
        <v>4.0722000000000002E-4</v>
      </c>
      <c r="AH43" s="96" t="s">
        <v>86</v>
      </c>
      <c r="AI43" s="97" t="s">
        <v>781</v>
      </c>
      <c r="AJ43" s="81"/>
      <c r="AK43" s="98"/>
      <c r="AL43" s="96">
        <v>1.6433999999999999E-3</v>
      </c>
      <c r="AM43" s="96" t="s">
        <v>86</v>
      </c>
      <c r="AN43" s="97" t="s">
        <v>920</v>
      </c>
    </row>
    <row r="44" spans="3:40" x14ac:dyDescent="0.25">
      <c r="C44" s="81"/>
      <c r="D44" s="81"/>
      <c r="E44" s="81"/>
      <c r="F44" s="81"/>
      <c r="G44" s="98"/>
      <c r="H44" s="108">
        <v>3.8769000000000001E-8</v>
      </c>
      <c r="I44" s="96" t="s">
        <v>86</v>
      </c>
      <c r="J44" s="97" t="s">
        <v>404</v>
      </c>
      <c r="K44" s="81"/>
      <c r="L44" s="98"/>
      <c r="M44" s="145">
        <v>2.5134811007366701E-2</v>
      </c>
      <c r="N44" s="145" t="s">
        <v>86</v>
      </c>
      <c r="O44" s="143" t="s">
        <v>514</v>
      </c>
      <c r="P44" s="81"/>
      <c r="Q44" s="81"/>
      <c r="R44" s="81"/>
      <c r="S44" s="81"/>
      <c r="T44" s="81"/>
      <c r="U44" s="81"/>
      <c r="V44" s="81"/>
      <c r="W44" s="81"/>
      <c r="X44" s="81"/>
      <c r="Y44" s="81"/>
      <c r="Z44" s="81"/>
      <c r="AA44" s="98"/>
      <c r="AB44" s="96">
        <v>1.49</v>
      </c>
      <c r="AC44" s="96" t="s">
        <v>86</v>
      </c>
      <c r="AD44" s="97" t="s">
        <v>663</v>
      </c>
      <c r="AE44" s="81"/>
      <c r="AF44" s="98"/>
      <c r="AG44" s="96">
        <v>1.2122000000000001E-3</v>
      </c>
      <c r="AH44" s="96" t="s">
        <v>86</v>
      </c>
      <c r="AI44" s="97" t="s">
        <v>785</v>
      </c>
      <c r="AJ44" s="81"/>
      <c r="AK44" s="98"/>
      <c r="AL44" s="96">
        <v>0.11269</v>
      </c>
      <c r="AM44" s="96" t="s">
        <v>86</v>
      </c>
      <c r="AN44" s="97" t="s">
        <v>923</v>
      </c>
    </row>
    <row r="45" spans="3:40" x14ac:dyDescent="0.25">
      <c r="C45" s="81"/>
      <c r="D45" s="81"/>
      <c r="E45" s="81"/>
      <c r="F45" s="81"/>
      <c r="G45" s="98"/>
      <c r="H45" s="108">
        <v>5.0000000000000001E-4</v>
      </c>
      <c r="I45" s="96" t="s">
        <v>86</v>
      </c>
      <c r="J45" s="97" t="s">
        <v>406</v>
      </c>
      <c r="K45" s="81"/>
      <c r="L45" s="98"/>
      <c r="M45" s="146">
        <v>6.7688595880149003E-4</v>
      </c>
      <c r="N45" s="145" t="s">
        <v>86</v>
      </c>
      <c r="O45" s="143" t="s">
        <v>973</v>
      </c>
      <c r="P45" s="81"/>
      <c r="Q45" s="81"/>
      <c r="R45" s="81"/>
      <c r="S45" s="81"/>
      <c r="T45" s="81"/>
      <c r="U45" s="81"/>
      <c r="V45" s="81"/>
      <c r="W45" s="81"/>
      <c r="X45" s="81"/>
      <c r="Y45" s="81"/>
      <c r="Z45" s="81"/>
      <c r="AA45" s="98"/>
      <c r="AB45" s="102">
        <v>1</v>
      </c>
      <c r="AC45" s="102" t="s">
        <v>681</v>
      </c>
      <c r="AD45" s="103" t="s">
        <v>679</v>
      </c>
      <c r="AE45" s="81"/>
      <c r="AF45" s="98"/>
      <c r="AG45" s="96">
        <v>0.15697</v>
      </c>
      <c r="AH45" s="96" t="s">
        <v>86</v>
      </c>
      <c r="AI45" s="97" t="s">
        <v>968</v>
      </c>
      <c r="AJ45" s="81"/>
      <c r="AK45" s="98"/>
      <c r="AL45" s="108">
        <v>3.9999999999999998E-6</v>
      </c>
      <c r="AM45" s="96" t="s">
        <v>360</v>
      </c>
      <c r="AN45" s="97" t="s">
        <v>926</v>
      </c>
    </row>
    <row r="46" spans="3:40" x14ac:dyDescent="0.25">
      <c r="C46" s="81"/>
      <c r="D46" s="81"/>
      <c r="E46" s="81"/>
      <c r="F46" s="81"/>
      <c r="G46" s="98"/>
      <c r="H46" s="108">
        <v>5.0000000000000001E-4</v>
      </c>
      <c r="I46" s="96" t="s">
        <v>86</v>
      </c>
      <c r="J46" s="97" t="s">
        <v>408</v>
      </c>
      <c r="K46" s="81"/>
      <c r="L46" s="98"/>
      <c r="M46" s="146">
        <v>1.3175849504243207E-3</v>
      </c>
      <c r="N46" s="145" t="s">
        <v>86</v>
      </c>
      <c r="O46" s="143" t="s">
        <v>943</v>
      </c>
      <c r="P46" s="81"/>
      <c r="Q46" s="81"/>
      <c r="R46" s="81"/>
      <c r="S46" s="81"/>
      <c r="T46" s="81"/>
      <c r="U46" s="81"/>
      <c r="V46" s="81"/>
      <c r="W46" s="81"/>
      <c r="X46" s="81"/>
      <c r="Y46" s="81"/>
      <c r="Z46" s="81"/>
      <c r="AA46" s="98"/>
      <c r="AB46" s="108">
        <v>6.0507999999999997E-5</v>
      </c>
      <c r="AC46" s="96" t="s">
        <v>86</v>
      </c>
      <c r="AD46" s="97" t="s">
        <v>683</v>
      </c>
      <c r="AE46" s="81"/>
      <c r="AF46" s="98"/>
      <c r="AG46" s="96">
        <v>7.4786000000000005E-2</v>
      </c>
      <c r="AH46" s="96" t="s">
        <v>86</v>
      </c>
      <c r="AI46" s="97" t="s">
        <v>985</v>
      </c>
      <c r="AJ46" s="81"/>
      <c r="AK46" s="98"/>
      <c r="AL46" s="102">
        <v>1</v>
      </c>
      <c r="AM46" s="102" t="s">
        <v>681</v>
      </c>
      <c r="AN46" s="103" t="s">
        <v>937</v>
      </c>
    </row>
    <row r="47" spans="3:40" x14ac:dyDescent="0.25">
      <c r="C47" s="81"/>
      <c r="D47" s="81"/>
      <c r="E47" s="81"/>
      <c r="F47" s="81"/>
      <c r="G47" s="98"/>
      <c r="H47" s="108">
        <v>3.8769000000000001E-6</v>
      </c>
      <c r="I47" s="96" t="s">
        <v>86</v>
      </c>
      <c r="J47" s="97" t="s">
        <v>409</v>
      </c>
      <c r="K47" s="81"/>
      <c r="L47" s="98"/>
      <c r="M47" s="145">
        <v>46.342888533852104</v>
      </c>
      <c r="N47" s="145" t="s">
        <v>557</v>
      </c>
      <c r="O47" s="143" t="s">
        <v>136</v>
      </c>
      <c r="P47" s="81"/>
      <c r="Q47" s="81"/>
      <c r="R47" s="81"/>
      <c r="S47" s="81"/>
      <c r="T47" s="81"/>
      <c r="U47" s="81"/>
      <c r="V47" s="81"/>
      <c r="W47" s="81"/>
      <c r="X47" s="81"/>
      <c r="Y47" s="81"/>
      <c r="Z47" s="81"/>
      <c r="AA47" s="98"/>
      <c r="AB47" s="96">
        <v>9.9448999999999996E-3</v>
      </c>
      <c r="AC47" s="96" t="s">
        <v>86</v>
      </c>
      <c r="AD47" s="97" t="s">
        <v>507</v>
      </c>
      <c r="AE47" s="81"/>
      <c r="AF47" s="98"/>
      <c r="AG47" s="96">
        <v>1.4341E-3</v>
      </c>
      <c r="AH47" s="96" t="s">
        <v>86</v>
      </c>
      <c r="AI47" s="97" t="s">
        <v>794</v>
      </c>
      <c r="AJ47" s="81"/>
      <c r="AK47" s="98"/>
      <c r="AL47" s="108">
        <f>'9.Base Case'!O447</f>
        <v>3.0000000000000037E-2</v>
      </c>
      <c r="AM47" s="96" t="s">
        <v>86</v>
      </c>
      <c r="AN47" s="97" t="s">
        <v>928</v>
      </c>
    </row>
    <row r="48" spans="3:40" x14ac:dyDescent="0.25">
      <c r="C48" s="81"/>
      <c r="D48" s="81"/>
      <c r="E48" s="81"/>
      <c r="F48" s="81"/>
      <c r="G48" s="98"/>
      <c r="H48" s="108">
        <v>3.4351999999999999E-7</v>
      </c>
      <c r="I48" s="96" t="s">
        <v>86</v>
      </c>
      <c r="J48" s="97" t="s">
        <v>411</v>
      </c>
      <c r="K48" s="81"/>
      <c r="L48" s="98"/>
      <c r="M48" s="146">
        <v>1.4601590437253899E-6</v>
      </c>
      <c r="N48" s="145" t="s">
        <v>86</v>
      </c>
      <c r="O48" s="143" t="s">
        <v>518</v>
      </c>
      <c r="P48" s="81"/>
      <c r="Q48" s="81"/>
      <c r="R48" s="81"/>
      <c r="S48" s="81"/>
      <c r="T48" s="81"/>
      <c r="U48" s="81"/>
      <c r="V48" s="81"/>
      <c r="W48" s="81"/>
      <c r="X48" s="81"/>
      <c r="Y48" s="81"/>
      <c r="Z48" s="81"/>
      <c r="AA48" s="98"/>
      <c r="AB48" s="108">
        <v>5.0129000000000005E-4</v>
      </c>
      <c r="AC48" s="96" t="s">
        <v>86</v>
      </c>
      <c r="AD48" s="97" t="s">
        <v>509</v>
      </c>
      <c r="AE48" s="81"/>
      <c r="AF48" s="98"/>
      <c r="AG48" s="96">
        <v>3.1557999999999998E-3</v>
      </c>
      <c r="AH48" s="96" t="s">
        <v>86</v>
      </c>
      <c r="AI48" s="97" t="s">
        <v>797</v>
      </c>
      <c r="AJ48" s="81"/>
      <c r="AK48" s="98"/>
      <c r="AL48" s="96">
        <f>'9.Base Case'!O453</f>
        <v>1.6860999999999962</v>
      </c>
      <c r="AM48" s="96" t="s">
        <v>86</v>
      </c>
      <c r="AN48" s="97" t="s">
        <v>943</v>
      </c>
    </row>
    <row r="49" spans="3:40" ht="15.75" thickBot="1" x14ac:dyDescent="0.3">
      <c r="C49" s="81"/>
      <c r="D49" s="81"/>
      <c r="E49" s="81"/>
      <c r="F49" s="81"/>
      <c r="G49" s="98"/>
      <c r="H49" s="108">
        <v>7.8518999999999993E-9</v>
      </c>
      <c r="I49" s="96" t="s">
        <v>86</v>
      </c>
      <c r="J49" s="97" t="s">
        <v>413</v>
      </c>
      <c r="K49" s="81"/>
      <c r="L49" s="109"/>
      <c r="M49" s="106"/>
      <c r="N49" s="106"/>
      <c r="O49" s="107"/>
      <c r="P49" s="81"/>
      <c r="Q49" s="81"/>
      <c r="R49" s="81"/>
      <c r="S49" s="81"/>
      <c r="T49" s="81"/>
      <c r="U49" s="81"/>
      <c r="V49" s="81"/>
      <c r="W49" s="81"/>
      <c r="X49" s="81"/>
      <c r="Y49" s="81"/>
      <c r="Z49" s="81"/>
      <c r="AA49" s="98"/>
      <c r="AB49" s="96">
        <v>1.1083000000000001E-2</v>
      </c>
      <c r="AC49" s="96" t="s">
        <v>86</v>
      </c>
      <c r="AD49" s="97" t="s">
        <v>973</v>
      </c>
      <c r="AE49" s="81"/>
      <c r="AF49" s="98"/>
      <c r="AG49" s="108">
        <v>1.4177E-6</v>
      </c>
      <c r="AH49" s="96" t="s">
        <v>86</v>
      </c>
      <c r="AI49" s="97" t="s">
        <v>800</v>
      </c>
      <c r="AJ49" s="81"/>
      <c r="AK49" s="98"/>
      <c r="AL49" s="96">
        <v>1.6069000000000001E-3</v>
      </c>
      <c r="AM49" s="96" t="s">
        <v>86</v>
      </c>
      <c r="AN49" s="97" t="s">
        <v>939</v>
      </c>
    </row>
    <row r="50" spans="3:40" x14ac:dyDescent="0.25">
      <c r="C50" s="81"/>
      <c r="D50" s="81"/>
      <c r="E50" s="81"/>
      <c r="F50" s="81"/>
      <c r="G50" s="98"/>
      <c r="H50" s="96">
        <v>9.7432000000000005E-3</v>
      </c>
      <c r="I50" s="96" t="s">
        <v>86</v>
      </c>
      <c r="J50" s="97" t="s">
        <v>414</v>
      </c>
      <c r="K50" s="81"/>
      <c r="L50" s="96"/>
      <c r="M50" s="96"/>
      <c r="N50" s="96"/>
      <c r="O50" s="96"/>
      <c r="P50" s="81"/>
      <c r="Q50" s="81"/>
      <c r="R50" s="81"/>
      <c r="S50" s="81"/>
      <c r="T50" s="81"/>
      <c r="U50" s="81"/>
      <c r="V50" s="81"/>
      <c r="W50" s="81"/>
      <c r="X50" s="81"/>
      <c r="Y50" s="81"/>
      <c r="Z50" s="81"/>
      <c r="AA50" s="98"/>
      <c r="AB50" s="96">
        <v>0.17</v>
      </c>
      <c r="AC50" s="96" t="s">
        <v>86</v>
      </c>
      <c r="AD50" s="97" t="s">
        <v>979</v>
      </c>
      <c r="AE50" s="81"/>
      <c r="AF50" s="98"/>
      <c r="AG50" s="108">
        <v>3.9999999999999998E-7</v>
      </c>
      <c r="AH50" s="96" t="s">
        <v>360</v>
      </c>
      <c r="AI50" s="97" t="s">
        <v>805</v>
      </c>
      <c r="AJ50" s="81"/>
      <c r="AK50" s="98"/>
      <c r="AL50" s="96">
        <v>2.1285999999999999E-2</v>
      </c>
      <c r="AM50" s="96" t="s">
        <v>557</v>
      </c>
      <c r="AN50" s="97" t="s">
        <v>961</v>
      </c>
    </row>
    <row r="51" spans="3:40" x14ac:dyDescent="0.25">
      <c r="C51" s="81"/>
      <c r="D51" s="81"/>
      <c r="E51" s="81"/>
      <c r="F51" s="81"/>
      <c r="G51" s="98"/>
      <c r="H51" s="108">
        <v>9.6000000000000002E-5</v>
      </c>
      <c r="I51" s="96" t="s">
        <v>86</v>
      </c>
      <c r="J51" s="97" t="s">
        <v>445</v>
      </c>
      <c r="K51" s="81"/>
      <c r="L51" s="96"/>
      <c r="M51" s="96"/>
      <c r="N51" s="96"/>
      <c r="O51" s="96"/>
      <c r="P51" s="81"/>
      <c r="Q51" s="81"/>
      <c r="R51" s="81"/>
      <c r="S51" s="81"/>
      <c r="T51" s="81"/>
      <c r="U51" s="81"/>
      <c r="V51" s="81"/>
      <c r="W51" s="81"/>
      <c r="X51" s="81"/>
      <c r="Y51" s="81"/>
      <c r="Z51" s="81"/>
      <c r="AA51" s="98"/>
      <c r="AB51" s="96">
        <v>9.7508999999999998E-3</v>
      </c>
      <c r="AC51" s="96" t="s">
        <v>557</v>
      </c>
      <c r="AD51" s="97" t="s">
        <v>563</v>
      </c>
      <c r="AE51" s="81"/>
      <c r="AF51" s="98"/>
      <c r="AG51" s="102">
        <v>1</v>
      </c>
      <c r="AH51" s="102" t="s">
        <v>681</v>
      </c>
      <c r="AI51" s="103" t="s">
        <v>823</v>
      </c>
      <c r="AJ51" s="81"/>
      <c r="AK51" s="98"/>
      <c r="AL51" s="96">
        <v>3.1928999999999998E-3</v>
      </c>
      <c r="AM51" s="96" t="s">
        <v>557</v>
      </c>
      <c r="AN51" s="97" t="s">
        <v>563</v>
      </c>
    </row>
    <row r="52" spans="3:40" ht="15.75" thickBot="1" x14ac:dyDescent="0.3">
      <c r="C52" s="81"/>
      <c r="D52" s="81"/>
      <c r="E52" s="81"/>
      <c r="F52" s="81"/>
      <c r="G52" s="98"/>
      <c r="H52" s="96">
        <v>7.7537999999999999E-3</v>
      </c>
      <c r="I52" s="96" t="s">
        <v>86</v>
      </c>
      <c r="J52" s="97" t="s">
        <v>421</v>
      </c>
      <c r="K52" s="81"/>
      <c r="L52" s="96"/>
      <c r="M52" s="96"/>
      <c r="N52" s="96"/>
      <c r="O52" s="96"/>
      <c r="P52" s="81"/>
      <c r="Q52" s="81"/>
      <c r="R52" s="81"/>
      <c r="S52" s="81"/>
      <c r="T52" s="81"/>
      <c r="U52" s="81"/>
      <c r="V52" s="81"/>
      <c r="W52" s="81"/>
      <c r="X52" s="81"/>
      <c r="Y52" s="81"/>
      <c r="Z52" s="81"/>
      <c r="AA52" s="98"/>
      <c r="AB52" s="96">
        <v>5.5255100000000001E-2</v>
      </c>
      <c r="AC52" s="96" t="s">
        <v>557</v>
      </c>
      <c r="AD52" s="97" t="s">
        <v>563</v>
      </c>
      <c r="AE52" s="81"/>
      <c r="AF52" s="98"/>
      <c r="AG52" s="108">
        <v>7.2731999999999994E-5</v>
      </c>
      <c r="AH52" s="96" t="s">
        <v>86</v>
      </c>
      <c r="AI52" s="97" t="s">
        <v>425</v>
      </c>
      <c r="AJ52" s="81"/>
      <c r="AK52" s="109"/>
      <c r="AL52" s="106"/>
      <c r="AM52" s="106"/>
      <c r="AN52" s="107"/>
    </row>
    <row r="53" spans="3:40" x14ac:dyDescent="0.25">
      <c r="C53" s="81"/>
      <c r="D53" s="81"/>
      <c r="E53" s="81"/>
      <c r="F53" s="81"/>
      <c r="G53" s="98"/>
      <c r="H53" s="108">
        <v>6.2030000000000001E-5</v>
      </c>
      <c r="I53" s="96" t="s">
        <v>86</v>
      </c>
      <c r="J53" s="97" t="s">
        <v>423</v>
      </c>
      <c r="K53" s="81"/>
      <c r="L53" s="96"/>
      <c r="M53" s="96"/>
      <c r="N53" s="96"/>
      <c r="O53" s="96"/>
      <c r="P53" s="81"/>
      <c r="Q53" s="81"/>
      <c r="R53" s="81"/>
      <c r="S53" s="81"/>
      <c r="T53" s="81"/>
      <c r="U53" s="81"/>
      <c r="V53" s="81"/>
      <c r="W53" s="81"/>
      <c r="X53" s="81"/>
      <c r="Y53" s="81"/>
      <c r="Z53" s="81"/>
      <c r="AA53" s="98"/>
      <c r="AB53" s="108">
        <v>5.0129000000000005E-4</v>
      </c>
      <c r="AC53" s="96" t="s">
        <v>86</v>
      </c>
      <c r="AD53" s="97" t="s">
        <v>969</v>
      </c>
      <c r="AE53" s="81"/>
      <c r="AF53" s="98"/>
      <c r="AG53" s="108">
        <v>7.7251999999999996E-4</v>
      </c>
      <c r="AH53" s="96" t="s">
        <v>86</v>
      </c>
      <c r="AI53" s="97" t="s">
        <v>826</v>
      </c>
      <c r="AJ53" s="81"/>
      <c r="AK53" s="81"/>
      <c r="AL53" s="81"/>
      <c r="AM53" s="81"/>
      <c r="AN53" s="81"/>
    </row>
    <row r="54" spans="3:40" x14ac:dyDescent="0.25">
      <c r="C54" s="81"/>
      <c r="D54" s="81"/>
      <c r="E54" s="81"/>
      <c r="F54" s="81"/>
      <c r="G54" s="98"/>
      <c r="H54" s="96">
        <v>7.5133999999999999E-3</v>
      </c>
      <c r="I54" s="96" t="s">
        <v>86</v>
      </c>
      <c r="J54" s="97" t="s">
        <v>425</v>
      </c>
      <c r="K54" s="81"/>
      <c r="L54" s="96"/>
      <c r="M54" s="96"/>
      <c r="N54" s="96"/>
      <c r="O54" s="96"/>
      <c r="P54" s="81"/>
      <c r="Q54" s="81"/>
      <c r="R54" s="81"/>
      <c r="S54" s="81"/>
      <c r="T54" s="81"/>
      <c r="U54" s="81"/>
      <c r="V54" s="81"/>
      <c r="W54" s="81"/>
      <c r="X54" s="81"/>
      <c r="Y54" s="81"/>
      <c r="Z54" s="81"/>
      <c r="AA54" s="98"/>
      <c r="AB54" s="96">
        <v>2.9555000000000001E-2</v>
      </c>
      <c r="AC54" s="96" t="s">
        <v>86</v>
      </c>
      <c r="AD54" s="97" t="s">
        <v>970</v>
      </c>
      <c r="AE54" s="81"/>
      <c r="AF54" s="98"/>
      <c r="AG54" s="108">
        <v>4.8488000000000001E-5</v>
      </c>
      <c r="AH54" s="96" t="s">
        <v>86</v>
      </c>
      <c r="AI54" s="97" t="s">
        <v>436</v>
      </c>
      <c r="AJ54" s="81"/>
      <c r="AK54" s="81"/>
      <c r="AL54" s="81"/>
      <c r="AM54" s="81"/>
      <c r="AN54" s="81"/>
    </row>
    <row r="55" spans="3:40" x14ac:dyDescent="0.25">
      <c r="C55" s="81"/>
      <c r="D55" s="81"/>
      <c r="E55" s="81"/>
      <c r="F55" s="81"/>
      <c r="G55" s="98"/>
      <c r="H55" s="96">
        <v>2.5000000000000001E-2</v>
      </c>
      <c r="I55" s="96" t="s">
        <v>86</v>
      </c>
      <c r="J55" s="97" t="s">
        <v>446</v>
      </c>
      <c r="K55" s="81"/>
      <c r="L55" s="96"/>
      <c r="M55" s="96"/>
      <c r="N55" s="96"/>
      <c r="O55" s="96"/>
      <c r="P55" s="81"/>
      <c r="Q55" s="81"/>
      <c r="R55" s="81"/>
      <c r="S55" s="81"/>
      <c r="T55" s="81"/>
      <c r="U55" s="81"/>
      <c r="V55" s="81"/>
      <c r="W55" s="81"/>
      <c r="X55" s="81"/>
      <c r="Y55" s="81"/>
      <c r="Z55" s="81"/>
      <c r="AA55" s="98"/>
      <c r="AB55" s="108">
        <v>6.0507999999999997E-6</v>
      </c>
      <c r="AC55" s="96" t="s">
        <v>86</v>
      </c>
      <c r="AD55" s="97" t="s">
        <v>670</v>
      </c>
      <c r="AE55" s="81"/>
      <c r="AF55" s="98"/>
      <c r="AG55" s="108">
        <v>7.7251999999999996E-4</v>
      </c>
      <c r="AH55" s="96" t="s">
        <v>86</v>
      </c>
      <c r="AI55" s="97" t="s">
        <v>440</v>
      </c>
      <c r="AJ55" s="81"/>
      <c r="AK55" s="81"/>
      <c r="AL55" s="81"/>
      <c r="AM55" s="81"/>
      <c r="AN55" s="81"/>
    </row>
    <row r="56" spans="3:40" x14ac:dyDescent="0.25">
      <c r="C56" s="81"/>
      <c r="D56" s="81"/>
      <c r="E56" s="81"/>
      <c r="F56" s="81"/>
      <c r="G56" s="98"/>
      <c r="H56" s="108">
        <v>7.7538E-7</v>
      </c>
      <c r="I56" s="96" t="s">
        <v>86</v>
      </c>
      <c r="J56" s="97" t="s">
        <v>436</v>
      </c>
      <c r="K56" s="81"/>
      <c r="L56" s="96"/>
      <c r="M56" s="96"/>
      <c r="N56" s="96"/>
      <c r="O56" s="96"/>
      <c r="P56" s="81"/>
      <c r="Q56" s="81"/>
      <c r="R56" s="81"/>
      <c r="S56" s="81"/>
      <c r="T56" s="81"/>
      <c r="U56" s="81"/>
      <c r="V56" s="81"/>
      <c r="W56" s="81"/>
      <c r="X56" s="81"/>
      <c r="Y56" s="81"/>
      <c r="Z56" s="81"/>
      <c r="AA56" s="98"/>
      <c r="AB56" s="108">
        <v>3.0253999999999999E-5</v>
      </c>
      <c r="AC56" s="96" t="s">
        <v>86</v>
      </c>
      <c r="AD56" s="97" t="s">
        <v>673</v>
      </c>
      <c r="AE56" s="81"/>
      <c r="AF56" s="98"/>
      <c r="AG56" s="96">
        <v>0.27572000000000002</v>
      </c>
      <c r="AH56" s="96" t="s">
        <v>86</v>
      </c>
      <c r="AI56" s="97" t="s">
        <v>986</v>
      </c>
      <c r="AJ56" s="81"/>
      <c r="AK56" s="81"/>
      <c r="AL56" s="81"/>
      <c r="AM56" s="81"/>
      <c r="AN56" s="81"/>
    </row>
    <row r="57" spans="3:40" x14ac:dyDescent="0.25">
      <c r="C57" s="81"/>
      <c r="D57" s="81"/>
      <c r="E57" s="81"/>
      <c r="F57" s="81"/>
      <c r="G57" s="98"/>
      <c r="H57" s="96">
        <v>1.2241E-2</v>
      </c>
      <c r="I57" s="96" t="s">
        <v>86</v>
      </c>
      <c r="J57" s="97" t="s">
        <v>438</v>
      </c>
      <c r="K57" s="81"/>
      <c r="L57" s="96"/>
      <c r="M57" s="96"/>
      <c r="N57" s="96"/>
      <c r="O57" s="96"/>
      <c r="P57" s="81"/>
      <c r="Q57" s="81"/>
      <c r="R57" s="81"/>
      <c r="S57" s="81"/>
      <c r="T57" s="81"/>
      <c r="U57" s="81"/>
      <c r="V57" s="81"/>
      <c r="W57" s="81"/>
      <c r="X57" s="81"/>
      <c r="Y57" s="81"/>
      <c r="Z57" s="81"/>
      <c r="AA57" s="98"/>
      <c r="AB57" s="96">
        <v>2.9555000000000001E-2</v>
      </c>
      <c r="AC57" s="96" t="s">
        <v>86</v>
      </c>
      <c r="AD57" s="97" t="s">
        <v>971</v>
      </c>
      <c r="AE57" s="81"/>
      <c r="AF57" s="98"/>
      <c r="AG57" s="96">
        <v>0.21734000000000001</v>
      </c>
      <c r="AH57" s="96" t="s">
        <v>557</v>
      </c>
      <c r="AI57" s="97" t="s">
        <v>987</v>
      </c>
      <c r="AJ57" s="81"/>
      <c r="AK57" s="81"/>
      <c r="AL57" s="81"/>
      <c r="AM57" s="81"/>
      <c r="AN57" s="81"/>
    </row>
    <row r="58" spans="3:40" x14ac:dyDescent="0.25">
      <c r="C58" s="81"/>
      <c r="D58" s="81"/>
      <c r="E58" s="81"/>
      <c r="F58" s="81"/>
      <c r="G58" s="98"/>
      <c r="H58" s="108">
        <v>7.8518999999999993E-9</v>
      </c>
      <c r="I58" s="96" t="s">
        <v>86</v>
      </c>
      <c r="J58" s="97" t="s">
        <v>440</v>
      </c>
      <c r="K58" s="81"/>
      <c r="L58" s="96"/>
      <c r="M58" s="96"/>
      <c r="N58" s="96"/>
      <c r="O58" s="96"/>
      <c r="P58" s="81"/>
      <c r="Q58" s="81"/>
      <c r="R58" s="81"/>
      <c r="S58" s="81"/>
      <c r="T58" s="81"/>
      <c r="U58" s="81"/>
      <c r="V58" s="81"/>
      <c r="W58" s="81"/>
      <c r="X58" s="81"/>
      <c r="Y58" s="81"/>
      <c r="Z58" s="81"/>
      <c r="AA58" s="98"/>
      <c r="AB58" s="108">
        <v>6.0507999999999997E-5</v>
      </c>
      <c r="AC58" s="96" t="s">
        <v>86</v>
      </c>
      <c r="AD58" s="97" t="s">
        <v>499</v>
      </c>
      <c r="AE58" s="81"/>
      <c r="AF58" s="98"/>
      <c r="AG58" s="96">
        <v>0.40751399999999999</v>
      </c>
      <c r="AH58" s="96" t="s">
        <v>557</v>
      </c>
      <c r="AI58" s="97" t="s">
        <v>563</v>
      </c>
      <c r="AJ58" s="81"/>
      <c r="AK58" s="81"/>
      <c r="AL58" s="81"/>
      <c r="AM58" s="81"/>
      <c r="AN58" s="81"/>
    </row>
    <row r="59" spans="3:40" ht="15.75" thickBot="1" x14ac:dyDescent="0.3">
      <c r="C59" s="81"/>
      <c r="D59" s="81"/>
      <c r="E59" s="81"/>
      <c r="F59" s="81"/>
      <c r="G59" s="109"/>
      <c r="H59" s="106"/>
      <c r="I59" s="106"/>
      <c r="J59" s="107"/>
      <c r="K59" s="81"/>
      <c r="L59" s="96"/>
      <c r="M59" s="96"/>
      <c r="N59" s="96"/>
      <c r="O59" s="96"/>
      <c r="P59" s="81"/>
      <c r="Q59" s="81"/>
      <c r="R59" s="81"/>
      <c r="S59" s="81"/>
      <c r="T59" s="81"/>
      <c r="U59" s="81"/>
      <c r="V59" s="81"/>
      <c r="W59" s="81"/>
      <c r="X59" s="81"/>
      <c r="Y59" s="81"/>
      <c r="Z59" s="81"/>
      <c r="AA59" s="98"/>
      <c r="AB59" s="96">
        <v>1.1083000000000001E-2</v>
      </c>
      <c r="AC59" s="96" t="s">
        <v>86</v>
      </c>
      <c r="AD59" s="97" t="s">
        <v>972</v>
      </c>
      <c r="AE59" s="81"/>
      <c r="AF59" s="98"/>
      <c r="AG59" s="96">
        <v>0.51091600000000004</v>
      </c>
      <c r="AH59" s="96" t="s">
        <v>557</v>
      </c>
      <c r="AI59" s="97" t="s">
        <v>563</v>
      </c>
      <c r="AJ59" s="81"/>
      <c r="AK59" s="81"/>
      <c r="AL59" s="81"/>
      <c r="AM59" s="81"/>
      <c r="AN59" s="81"/>
    </row>
    <row r="60" spans="3:40" x14ac:dyDescent="0.25">
      <c r="C60" s="81"/>
      <c r="D60" s="81"/>
      <c r="E60" s="81"/>
      <c r="F60" s="81"/>
      <c r="G60" s="81"/>
      <c r="H60" s="81"/>
      <c r="I60" s="81"/>
      <c r="J60" s="81"/>
      <c r="K60" s="81"/>
      <c r="L60" s="85"/>
      <c r="M60" s="85"/>
      <c r="N60" s="85"/>
      <c r="O60" s="85"/>
      <c r="P60" s="81"/>
      <c r="Q60" s="81"/>
      <c r="R60" s="81"/>
      <c r="S60" s="81"/>
      <c r="T60" s="81"/>
      <c r="U60" s="81"/>
      <c r="V60" s="81"/>
      <c r="W60" s="81"/>
      <c r="X60" s="81"/>
      <c r="Y60" s="81"/>
      <c r="Z60" s="81"/>
      <c r="AA60" s="98"/>
      <c r="AB60" s="108">
        <v>3.0253999999999999E-5</v>
      </c>
      <c r="AC60" s="96" t="s">
        <v>86</v>
      </c>
      <c r="AD60" s="97" t="s">
        <v>411</v>
      </c>
      <c r="AE60" s="81"/>
      <c r="AF60" s="98"/>
      <c r="AG60" s="108">
        <v>7.7251999999999996E-4</v>
      </c>
      <c r="AH60" s="96" t="s">
        <v>86</v>
      </c>
      <c r="AI60" s="97" t="s">
        <v>373</v>
      </c>
      <c r="AJ60" s="81"/>
      <c r="AK60" s="81"/>
      <c r="AL60" s="81"/>
      <c r="AM60" s="81"/>
      <c r="AN60" s="81"/>
    </row>
    <row r="61" spans="3:40" x14ac:dyDescent="0.25">
      <c r="C61" s="81"/>
      <c r="D61" s="81"/>
      <c r="E61" s="81"/>
      <c r="F61" s="81"/>
      <c r="G61" s="81"/>
      <c r="H61" s="81"/>
      <c r="I61" s="81"/>
      <c r="J61" s="81"/>
      <c r="K61" s="81"/>
      <c r="L61" s="75"/>
      <c r="M61" s="75"/>
      <c r="N61" s="75"/>
      <c r="O61" s="75"/>
      <c r="P61" s="81"/>
      <c r="Q61" s="81"/>
      <c r="R61" s="81"/>
      <c r="S61" s="81"/>
      <c r="T61" s="81"/>
      <c r="U61" s="81"/>
      <c r="V61" s="81"/>
      <c r="W61" s="81"/>
      <c r="X61" s="81"/>
      <c r="Y61" s="81"/>
      <c r="Z61" s="81"/>
      <c r="AA61" s="98"/>
      <c r="AB61" s="108">
        <v>6.0507999999999997E-6</v>
      </c>
      <c r="AC61" s="96" t="s">
        <v>86</v>
      </c>
      <c r="AD61" s="97" t="s">
        <v>413</v>
      </c>
      <c r="AE61" s="81"/>
      <c r="AF61" s="98"/>
      <c r="AG61" s="108">
        <v>1.1861E-4</v>
      </c>
      <c r="AH61" s="96" t="s">
        <v>86</v>
      </c>
      <c r="AI61" s="97" t="s">
        <v>810</v>
      </c>
      <c r="AJ61" s="81"/>
      <c r="AK61" s="81"/>
      <c r="AL61" s="81"/>
      <c r="AM61" s="81"/>
      <c r="AN61" s="81"/>
    </row>
    <row r="62" spans="3:40" ht="15.75" thickBot="1" x14ac:dyDescent="0.3">
      <c r="C62" s="81"/>
      <c r="D62" s="81"/>
      <c r="E62" s="81"/>
      <c r="F62" s="81"/>
      <c r="G62" s="81"/>
      <c r="H62" s="81"/>
      <c r="I62" s="81"/>
      <c r="J62" s="81"/>
      <c r="K62" s="81"/>
      <c r="L62" s="81"/>
      <c r="M62" s="81"/>
      <c r="N62" s="81"/>
      <c r="O62" s="81"/>
      <c r="P62" s="81"/>
      <c r="Q62" s="81"/>
      <c r="R62" s="81"/>
      <c r="S62" s="81"/>
      <c r="T62" s="81"/>
      <c r="U62" s="81"/>
      <c r="V62" s="81"/>
      <c r="W62" s="81"/>
      <c r="X62" s="81"/>
      <c r="Y62" s="81"/>
      <c r="Z62" s="81"/>
      <c r="AA62" s="109"/>
      <c r="AB62" s="106"/>
      <c r="AC62" s="106"/>
      <c r="AD62" s="107"/>
      <c r="AE62" s="81"/>
      <c r="AF62" s="98"/>
      <c r="AG62" s="108">
        <v>2.6626999999999998E-4</v>
      </c>
      <c r="AH62" s="96" t="s">
        <v>86</v>
      </c>
      <c r="AI62" s="97" t="s">
        <v>813</v>
      </c>
      <c r="AJ62" s="81"/>
      <c r="AK62" s="81"/>
      <c r="AL62" s="81"/>
      <c r="AM62" s="81"/>
      <c r="AN62" s="81"/>
    </row>
    <row r="63" spans="3:40" x14ac:dyDescent="0.25">
      <c r="C63" s="81"/>
      <c r="D63" s="81"/>
      <c r="E63" s="81"/>
      <c r="F63" s="81"/>
      <c r="G63" s="81"/>
      <c r="H63" s="81"/>
      <c r="I63" s="81"/>
      <c r="J63" s="81"/>
      <c r="K63" s="81"/>
      <c r="L63" s="81"/>
      <c r="M63" s="81"/>
      <c r="N63" s="81"/>
      <c r="O63" s="81"/>
      <c r="P63" s="81"/>
      <c r="Q63" s="81"/>
      <c r="R63" s="81"/>
      <c r="S63" s="81"/>
      <c r="T63" s="81"/>
      <c r="U63" s="81"/>
      <c r="V63" s="81"/>
      <c r="W63" s="81"/>
      <c r="X63" s="81"/>
      <c r="Y63" s="81"/>
      <c r="Z63" s="81"/>
      <c r="AA63" s="81"/>
      <c r="AB63" s="81"/>
      <c r="AC63" s="81"/>
      <c r="AD63" s="81"/>
      <c r="AE63" s="81"/>
      <c r="AF63" s="98"/>
      <c r="AG63" s="108">
        <v>4.8488000000000001E-6</v>
      </c>
      <c r="AH63" s="96" t="s">
        <v>86</v>
      </c>
      <c r="AI63" s="97" t="s">
        <v>406</v>
      </c>
      <c r="AJ63" s="81"/>
      <c r="AK63" s="81"/>
      <c r="AL63" s="81"/>
      <c r="AM63" s="81"/>
      <c r="AN63" s="81"/>
    </row>
    <row r="64" spans="3:40" x14ac:dyDescent="0.25">
      <c r="C64" s="81"/>
      <c r="D64" s="81"/>
      <c r="E64" s="81"/>
      <c r="F64" s="81"/>
      <c r="G64" s="81"/>
      <c r="H64" s="81"/>
      <c r="I64" s="81"/>
      <c r="J64" s="81"/>
      <c r="K64" s="81"/>
      <c r="L64" s="81"/>
      <c r="M64" s="81"/>
      <c r="N64" s="81"/>
      <c r="O64" s="81"/>
      <c r="P64" s="81"/>
      <c r="Q64" s="81"/>
      <c r="R64" s="81"/>
      <c r="S64" s="81"/>
      <c r="T64" s="81"/>
      <c r="U64" s="81"/>
      <c r="V64" s="81"/>
      <c r="W64" s="81"/>
      <c r="X64" s="81"/>
      <c r="Y64" s="81"/>
      <c r="Z64" s="81"/>
      <c r="AA64" s="81"/>
      <c r="AB64" s="81"/>
      <c r="AC64" s="81"/>
      <c r="AD64" s="81"/>
      <c r="AE64" s="81"/>
      <c r="AF64" s="98"/>
      <c r="AG64" s="108">
        <v>7.7251999999999996E-4</v>
      </c>
      <c r="AH64" s="96" t="s">
        <v>86</v>
      </c>
      <c r="AI64" s="97" t="s">
        <v>411</v>
      </c>
      <c r="AJ64" s="81"/>
      <c r="AK64" s="81"/>
      <c r="AL64" s="81"/>
      <c r="AM64" s="81"/>
      <c r="AN64" s="81"/>
    </row>
    <row r="65" spans="1:44" x14ac:dyDescent="0.25">
      <c r="C65" s="81"/>
      <c r="D65" s="81"/>
      <c r="E65" s="81"/>
      <c r="F65" s="81"/>
      <c r="G65" s="81"/>
      <c r="H65" s="81"/>
      <c r="I65" s="81"/>
      <c r="J65" s="81"/>
      <c r="K65" s="81"/>
      <c r="L65" s="81"/>
      <c r="M65" s="81"/>
      <c r="N65" s="81"/>
      <c r="O65" s="81"/>
      <c r="P65" s="81"/>
      <c r="Q65" s="81"/>
      <c r="R65" s="81"/>
      <c r="S65" s="81"/>
      <c r="T65" s="81"/>
      <c r="U65" s="81"/>
      <c r="V65" s="81"/>
      <c r="W65" s="81"/>
      <c r="X65" s="81"/>
      <c r="Y65" s="81"/>
      <c r="Z65" s="81"/>
      <c r="AA65" s="81"/>
      <c r="AB65" s="81"/>
      <c r="AC65" s="81"/>
      <c r="AD65" s="81"/>
      <c r="AE65" s="81"/>
      <c r="AF65" s="98"/>
      <c r="AG65" s="108">
        <v>2.4762999999999999E-4</v>
      </c>
      <c r="AH65" s="96" t="s">
        <v>86</v>
      </c>
      <c r="AI65" s="97" t="s">
        <v>816</v>
      </c>
      <c r="AJ65" s="81"/>
      <c r="AK65" s="81"/>
      <c r="AL65" s="81"/>
      <c r="AM65" s="81"/>
      <c r="AN65" s="81"/>
    </row>
    <row r="66" spans="1:44" x14ac:dyDescent="0.25">
      <c r="C66" s="81"/>
      <c r="D66" s="81"/>
      <c r="E66" s="81"/>
      <c r="F66" s="81"/>
      <c r="G66" s="81"/>
      <c r="H66" s="81"/>
      <c r="I66" s="81"/>
      <c r="J66" s="81"/>
      <c r="K66" s="81"/>
      <c r="L66" s="81"/>
      <c r="M66" s="81"/>
      <c r="N66" s="81"/>
      <c r="O66" s="81"/>
      <c r="P66" s="81"/>
      <c r="Q66" s="81"/>
      <c r="R66" s="81"/>
      <c r="S66" s="81"/>
      <c r="T66" s="81"/>
      <c r="U66" s="81"/>
      <c r="V66" s="81"/>
      <c r="W66" s="81"/>
      <c r="X66" s="81"/>
      <c r="Y66" s="81"/>
      <c r="Z66" s="81"/>
      <c r="AA66" s="81"/>
      <c r="AB66" s="81"/>
      <c r="AC66" s="81"/>
      <c r="AD66" s="81"/>
      <c r="AE66" s="81"/>
      <c r="AF66" s="98"/>
      <c r="AG66" s="108">
        <v>5.0000000000000002E-5</v>
      </c>
      <c r="AH66" s="96" t="s">
        <v>86</v>
      </c>
      <c r="AI66" s="97" t="s">
        <v>414</v>
      </c>
      <c r="AJ66" s="81"/>
      <c r="AK66" s="81"/>
      <c r="AL66" s="81"/>
      <c r="AM66" s="81"/>
      <c r="AN66" s="81"/>
    </row>
    <row r="67" spans="1:44" x14ac:dyDescent="0.25">
      <c r="C67" s="81"/>
      <c r="D67" s="81"/>
      <c r="E67" s="81"/>
      <c r="F67" s="81"/>
      <c r="G67" s="81"/>
      <c r="H67" s="81"/>
      <c r="I67" s="81"/>
      <c r="J67" s="81"/>
      <c r="K67" s="81"/>
      <c r="L67" s="81"/>
      <c r="M67" s="81"/>
      <c r="N67" s="81"/>
      <c r="O67" s="81"/>
      <c r="P67" s="81"/>
      <c r="Q67" s="81"/>
      <c r="R67" s="81"/>
      <c r="S67" s="81"/>
      <c r="T67" s="81"/>
      <c r="U67" s="81"/>
      <c r="V67" s="81"/>
      <c r="W67" s="81"/>
      <c r="X67" s="81"/>
      <c r="Y67" s="81"/>
      <c r="Z67" s="81"/>
      <c r="AA67" s="81"/>
      <c r="AB67" s="81"/>
      <c r="AC67" s="81"/>
      <c r="AD67" s="81"/>
      <c r="AE67" s="81"/>
      <c r="AF67" s="98"/>
      <c r="AG67" s="96">
        <v>0.19353999999999999</v>
      </c>
      <c r="AH67" s="96" t="s">
        <v>86</v>
      </c>
      <c r="AI67" s="97" t="s">
        <v>445</v>
      </c>
      <c r="AJ67" s="81"/>
      <c r="AK67" s="81"/>
      <c r="AL67" s="81"/>
      <c r="AM67" s="81"/>
      <c r="AN67" s="81"/>
    </row>
    <row r="68" spans="1:44" x14ac:dyDescent="0.25">
      <c r="C68" s="81"/>
      <c r="D68" s="81"/>
      <c r="E68" s="81"/>
      <c r="F68" s="81"/>
      <c r="G68" s="81"/>
      <c r="H68" s="81"/>
      <c r="I68" s="81"/>
      <c r="J68" s="81"/>
      <c r="K68" s="81"/>
      <c r="L68" s="81"/>
      <c r="M68" s="81"/>
      <c r="N68" s="81"/>
      <c r="O68" s="81"/>
      <c r="P68" s="81"/>
      <c r="Q68" s="81"/>
      <c r="R68" s="81"/>
      <c r="S68" s="81"/>
      <c r="T68" s="81"/>
      <c r="U68" s="81"/>
      <c r="V68" s="81"/>
      <c r="W68" s="81"/>
      <c r="X68" s="85"/>
      <c r="Y68" s="89"/>
      <c r="Z68" s="81"/>
      <c r="AA68" s="81"/>
      <c r="AB68" s="81"/>
      <c r="AC68" s="81"/>
      <c r="AD68" s="81"/>
      <c r="AE68" s="81"/>
      <c r="AF68" s="98"/>
      <c r="AG68" s="96">
        <v>2.6627E-3</v>
      </c>
      <c r="AH68" s="96" t="s">
        <v>86</v>
      </c>
      <c r="AI68" s="97" t="s">
        <v>821</v>
      </c>
      <c r="AJ68" s="81"/>
      <c r="AK68" s="81"/>
      <c r="AL68" s="81"/>
      <c r="AM68" s="81"/>
      <c r="AN68" s="81"/>
    </row>
    <row r="69" spans="1:44" ht="15.75" thickBot="1" x14ac:dyDescent="0.3">
      <c r="C69" s="81"/>
      <c r="D69" s="81"/>
      <c r="E69" s="81"/>
      <c r="F69" s="81"/>
      <c r="G69" s="81"/>
      <c r="H69" s="85"/>
      <c r="I69" s="85"/>
      <c r="J69" s="89"/>
      <c r="K69" s="81"/>
      <c r="L69" s="81"/>
      <c r="M69" s="81"/>
      <c r="N69" s="81"/>
      <c r="O69" s="81"/>
      <c r="P69" s="81"/>
      <c r="Q69" s="81"/>
      <c r="R69" s="85"/>
      <c r="S69" s="85"/>
      <c r="T69" s="89"/>
      <c r="U69" s="89"/>
      <c r="V69" s="81"/>
      <c r="W69" s="85"/>
      <c r="X69" s="85"/>
      <c r="Y69" s="89"/>
      <c r="Z69" s="81"/>
      <c r="AA69" s="81"/>
      <c r="AB69" s="85"/>
      <c r="AC69" s="85"/>
      <c r="AD69" s="89"/>
      <c r="AE69" s="81"/>
      <c r="AF69" s="109"/>
      <c r="AG69" s="106"/>
      <c r="AH69" s="106"/>
      <c r="AI69" s="107"/>
      <c r="AJ69" s="81"/>
      <c r="AK69" s="81"/>
      <c r="AL69" s="85"/>
      <c r="AM69" s="85"/>
      <c r="AN69" s="89"/>
    </row>
    <row r="70" spans="1:44" x14ac:dyDescent="0.25">
      <c r="A70" s="85"/>
      <c r="B70" s="85"/>
      <c r="C70" s="85"/>
      <c r="D70" s="85"/>
      <c r="E70" s="89"/>
      <c r="F70" s="89"/>
      <c r="G70" s="85"/>
      <c r="H70" s="85"/>
      <c r="I70" s="85"/>
      <c r="J70" s="89"/>
      <c r="K70" s="89"/>
      <c r="L70" s="89"/>
      <c r="M70" s="89"/>
      <c r="N70" s="89"/>
      <c r="O70" s="89"/>
      <c r="P70" s="89"/>
      <c r="Q70" s="85"/>
      <c r="R70" s="85"/>
      <c r="S70" s="85"/>
      <c r="T70" s="89"/>
      <c r="U70" s="89"/>
      <c r="V70" s="85"/>
      <c r="W70" s="85"/>
      <c r="X70" s="85"/>
      <c r="Y70" s="89"/>
      <c r="Z70" s="89"/>
      <c r="AA70" s="85"/>
      <c r="AB70" s="85"/>
      <c r="AC70" s="85"/>
      <c r="AD70" s="89"/>
      <c r="AE70" s="89"/>
      <c r="AF70" s="85"/>
      <c r="AG70" s="85"/>
      <c r="AH70" s="85"/>
      <c r="AI70" s="89"/>
      <c r="AJ70" s="89"/>
      <c r="AK70" s="85"/>
      <c r="AL70" s="85"/>
      <c r="AM70" s="85"/>
      <c r="AN70" s="89"/>
      <c r="AO70" s="85"/>
      <c r="AP70" s="85"/>
      <c r="AQ70" s="85"/>
      <c r="AR70" s="85"/>
    </row>
    <row r="71" spans="1:44" x14ac:dyDescent="0.25">
      <c r="A71" s="85"/>
      <c r="B71" s="85"/>
      <c r="C71" s="85"/>
      <c r="D71" s="85"/>
      <c r="E71" s="89"/>
      <c r="F71" s="89"/>
      <c r="G71" s="85"/>
      <c r="H71" s="85"/>
      <c r="I71" s="85"/>
      <c r="J71" s="89"/>
      <c r="K71" s="89"/>
      <c r="L71" s="89"/>
      <c r="M71" s="89"/>
      <c r="N71" s="89"/>
      <c r="O71" s="89"/>
      <c r="P71" s="89"/>
      <c r="Q71" s="85"/>
      <c r="R71" s="85"/>
      <c r="S71" s="85"/>
      <c r="T71" s="89"/>
      <c r="U71" s="89"/>
      <c r="V71" s="85"/>
      <c r="W71" s="89"/>
      <c r="X71" s="85"/>
      <c r="Y71" s="85"/>
      <c r="Z71" s="85"/>
      <c r="AA71" s="89"/>
      <c r="AB71" s="89"/>
      <c r="AC71" s="85"/>
      <c r="AD71" s="85"/>
      <c r="AE71" s="85"/>
      <c r="AF71" s="89"/>
      <c r="AG71" s="89"/>
      <c r="AH71" s="85"/>
      <c r="AI71" s="85"/>
      <c r="AJ71" s="85"/>
      <c r="AK71" s="89"/>
      <c r="AL71" s="85"/>
      <c r="AM71" s="85"/>
      <c r="AN71" s="85"/>
      <c r="AO71" s="85"/>
    </row>
    <row r="72" spans="1:44" x14ac:dyDescent="0.25">
      <c r="W72" s="80"/>
      <c r="Y72" s="75"/>
      <c r="Z72" s="75"/>
      <c r="AA72" s="80"/>
      <c r="AB72" s="80"/>
      <c r="AD72" s="75"/>
      <c r="AE72" s="75"/>
      <c r="AF72" s="80"/>
      <c r="AG72" s="80"/>
      <c r="AI72" s="75"/>
      <c r="AJ72" s="75"/>
      <c r="AK72" s="80"/>
      <c r="AN72" s="75"/>
    </row>
    <row r="73" spans="1:44" x14ac:dyDescent="0.25">
      <c r="W73" s="80"/>
      <c r="Y73" s="75"/>
      <c r="Z73" s="75"/>
      <c r="AA73" s="80"/>
      <c r="AB73" s="80"/>
      <c r="AD73" s="75"/>
      <c r="AE73" s="75"/>
      <c r="AF73" s="80"/>
      <c r="AG73" s="80"/>
      <c r="AI73" s="75"/>
      <c r="AJ73" s="75"/>
      <c r="AK73" s="80"/>
      <c r="AN73" s="75"/>
    </row>
  </sheetData>
  <mergeCells count="8">
    <mergeCell ref="AF2:AI5"/>
    <mergeCell ref="AK2:AN5"/>
    <mergeCell ref="B2:E5"/>
    <mergeCell ref="G2:J5"/>
    <mergeCell ref="L2:O5"/>
    <mergeCell ref="Q2:T5"/>
    <mergeCell ref="V2:Y5"/>
    <mergeCell ref="AA2:AD5"/>
  </mergeCells>
  <conditionalFormatting sqref="L20">
    <cfRule type="iconSet" priority="10">
      <iconSet iconSet="4RedToBlack">
        <cfvo type="percent" val="0"/>
        <cfvo type="percent" val="25"/>
        <cfvo type="percent" val="50"/>
        <cfvo type="percent" val="75"/>
      </iconSet>
    </cfRule>
  </conditionalFormatting>
  <conditionalFormatting sqref="L12">
    <cfRule type="iconSet" priority="9">
      <iconSet iconSet="4RedToBlack">
        <cfvo type="percent" val="0"/>
        <cfvo type="percent" val="25"/>
        <cfvo type="percent" val="50"/>
        <cfvo type="percent" val="75"/>
      </iconSet>
    </cfRule>
  </conditionalFormatting>
  <conditionalFormatting sqref="L13:L18">
    <cfRule type="colorScale" priority="11">
      <colorScale>
        <cfvo type="min"/>
        <cfvo type="percentile" val="50"/>
        <cfvo type="max"/>
        <color rgb="FF63BE7B"/>
        <color rgb="FFFFEB84"/>
        <color rgb="FFF8696B"/>
      </colorScale>
    </cfRule>
  </conditionalFormatting>
  <conditionalFormatting sqref="L61:O61">
    <cfRule type="iconSet" priority="12">
      <iconSet iconSet="4RedToBlack">
        <cfvo type="percent" val="0"/>
        <cfvo type="percent" val="25"/>
        <cfvo type="percent" val="50"/>
        <cfvo type="percent" val="75"/>
      </iconSet>
    </cfRule>
  </conditionalFormatting>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1</vt:i4>
      </vt:variant>
    </vt:vector>
  </HeadingPairs>
  <TitlesOfParts>
    <vt:vector size="26" baseType="lpstr">
      <vt:lpstr>1.Overview</vt:lpstr>
      <vt:lpstr>2.Four Scenarios</vt:lpstr>
      <vt:lpstr>3.HTS Codes</vt:lpstr>
      <vt:lpstr>4.PV Import Percentage</vt:lpstr>
      <vt:lpstr>5.PV UN</vt:lpstr>
      <vt:lpstr>5.Power Mix IEA</vt:lpstr>
      <vt:lpstr>6.Plot</vt:lpstr>
      <vt:lpstr>7.Elec Mix Raw</vt:lpstr>
      <vt:lpstr>8.Elec Mix Clean</vt:lpstr>
      <vt:lpstr>9.Base Case</vt:lpstr>
      <vt:lpstr>10. Dashboard</vt:lpstr>
      <vt:lpstr>12.Calculation Summary</vt:lpstr>
      <vt:lpstr>11. Calculations</vt:lpstr>
      <vt:lpstr>2015Raw</vt:lpstr>
      <vt:lpstr>Ecoinvent_2015</vt:lpstr>
      <vt:lpstr>Main Dashboard</vt:lpstr>
      <vt:lpstr>New Revised</vt:lpstr>
      <vt:lpstr>Dashboard2015</vt:lpstr>
      <vt:lpstr>Ecoinvent3.7.1_2019</vt:lpstr>
      <vt:lpstr>Ecoinvent_2020</vt:lpstr>
      <vt:lpstr>Dashboard2020</vt:lpstr>
      <vt:lpstr>Ecoinvent_Future</vt:lpstr>
      <vt:lpstr>Dashboard2021</vt:lpstr>
      <vt:lpstr>Ecoinvent_FutureUS</vt:lpstr>
      <vt:lpstr>DashboardFutureUS</vt:lpstr>
      <vt:lpstr>'7.Elec Mix Raw'!toc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Sherry Liang</dc:creator>
  <cp:lastModifiedBy>Sherry Liang</cp:lastModifiedBy>
  <dcterms:created xsi:type="dcterms:W3CDTF">2021-10-04T16:48:26Z</dcterms:created>
  <dcterms:modified xsi:type="dcterms:W3CDTF">2021-11-16T20:32:09Z</dcterms:modified>
</cp:coreProperties>
</file>