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atha\PycharmProjects\pythonProject2\CLCO\data\data analysis\"/>
    </mc:Choice>
  </mc:AlternateContent>
  <xr:revisionPtr revIDLastSave="0" documentId="13_ncr:1_{47CEA70A-11BE-4BA0-9C02-481FF7EE6720}" xr6:coauthVersionLast="47" xr6:coauthVersionMax="47" xr10:uidLastSave="{00000000-0000-0000-0000-000000000000}"/>
  <bookViews>
    <workbookView xWindow="952" yWindow="-98" windowWidth="27946" windowHeight="16395" activeTab="1" xr2:uid="{D95AA41F-4E03-4C2F-8036-818422572249}"/>
  </bookViews>
  <sheets>
    <sheet name="Figure 5" sheetId="1" r:id="rId1"/>
    <sheet name="Figure 2" sheetId="2" r:id="rId2"/>
    <sheet name="Figure 3" sheetId="3" r:id="rId3"/>
    <sheet name="Figure 4" sheetId="4" r:id="rId4"/>
    <sheet name="Figure 6" sheetId="5" r:id="rId5"/>
    <sheet name="Figure 1" sheetId="6" r:id="rId6"/>
  </sheets>
  <definedNames>
    <definedName name="_xlnm._FilterDatabase" localSheetId="4" hidden="1">'Figure 6'!$A$2:$P$2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46" i="3" l="1"/>
  <c r="AO115" i="3"/>
  <c r="M78" i="5" l="1"/>
  <c r="H77" i="5"/>
  <c r="C76" i="5"/>
  <c r="N74" i="5"/>
  <c r="M74" i="5"/>
  <c r="L74" i="5"/>
  <c r="H73" i="5"/>
  <c r="G73" i="5"/>
  <c r="D72" i="5"/>
  <c r="C72" i="5"/>
  <c r="N70" i="5"/>
  <c r="M70" i="5"/>
  <c r="H69" i="5"/>
  <c r="C68" i="5"/>
  <c r="N66" i="5"/>
  <c r="M66" i="5"/>
  <c r="H65" i="5"/>
  <c r="G65" i="5"/>
  <c r="D64" i="5"/>
  <c r="C64" i="5"/>
  <c r="B64" i="5"/>
  <c r="M62" i="5"/>
  <c r="L62" i="5"/>
  <c r="I61" i="5"/>
  <c r="H61" i="5"/>
  <c r="C60" i="5"/>
  <c r="B60" i="5"/>
  <c r="A61" i="5"/>
  <c r="M58" i="5"/>
  <c r="I57" i="5"/>
  <c r="H57" i="5"/>
  <c r="C56" i="5"/>
  <c r="M54" i="5"/>
  <c r="H53" i="5"/>
  <c r="G53" i="5"/>
  <c r="K52" i="5"/>
  <c r="F52" i="5"/>
  <c r="C52" i="5"/>
  <c r="K51" i="5"/>
  <c r="F51" i="5"/>
  <c r="M50" i="5"/>
  <c r="K50" i="5"/>
  <c r="F50" i="5"/>
  <c r="K49" i="5"/>
  <c r="H49" i="5"/>
  <c r="G49" i="5"/>
  <c r="F49" i="5"/>
  <c r="K48" i="5"/>
  <c r="F48" i="5"/>
  <c r="D48" i="5"/>
  <c r="C48" i="5"/>
  <c r="B48" i="5"/>
  <c r="K47" i="5"/>
  <c r="F47" i="5"/>
  <c r="N46" i="5"/>
  <c r="M46" i="5"/>
  <c r="K46" i="5"/>
  <c r="F46" i="5"/>
  <c r="K45" i="5"/>
  <c r="H45" i="5"/>
  <c r="F45" i="5"/>
  <c r="K44" i="5"/>
  <c r="F44" i="5"/>
  <c r="E44" i="5"/>
  <c r="C44" i="5"/>
  <c r="B44" i="5"/>
  <c r="A45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N23" i="5"/>
  <c r="N78" i="5" s="1"/>
  <c r="L23" i="5"/>
  <c r="L78" i="5" s="1"/>
  <c r="J23" i="5"/>
  <c r="J77" i="5" s="1"/>
  <c r="I23" i="5"/>
  <c r="I77" i="5" s="1"/>
  <c r="G23" i="5"/>
  <c r="G77" i="5" s="1"/>
  <c r="D23" i="5"/>
  <c r="D76" i="5" s="1"/>
  <c r="B23" i="5"/>
  <c r="B76" i="5" s="1"/>
  <c r="A23" i="5"/>
  <c r="A77" i="5" s="1"/>
  <c r="N22" i="5"/>
  <c r="L22" i="5"/>
  <c r="J22" i="5"/>
  <c r="J73" i="5" s="1"/>
  <c r="I22" i="5"/>
  <c r="I73" i="5" s="1"/>
  <c r="G22" i="5"/>
  <c r="D22" i="5"/>
  <c r="B22" i="5"/>
  <c r="B72" i="5" s="1"/>
  <c r="A22" i="5"/>
  <c r="A73" i="5" s="1"/>
  <c r="N21" i="5"/>
  <c r="L21" i="5"/>
  <c r="L70" i="5" s="1"/>
  <c r="I21" i="5"/>
  <c r="I69" i="5" s="1"/>
  <c r="G21" i="5"/>
  <c r="G69" i="5" s="1"/>
  <c r="D21" i="5"/>
  <c r="D68" i="5" s="1"/>
  <c r="B21" i="5"/>
  <c r="B68" i="5" s="1"/>
  <c r="A21" i="5"/>
  <c r="A69" i="5" s="1"/>
  <c r="O20" i="5"/>
  <c r="O66" i="5" s="1"/>
  <c r="N20" i="5"/>
  <c r="L20" i="5"/>
  <c r="L66" i="5" s="1"/>
  <c r="J20" i="5"/>
  <c r="J65" i="5" s="1"/>
  <c r="I20" i="5"/>
  <c r="I65" i="5" s="1"/>
  <c r="G20" i="5"/>
  <c r="E20" i="5"/>
  <c r="P20" i="5" s="1"/>
  <c r="D20" i="5"/>
  <c r="B20" i="5"/>
  <c r="A20" i="5"/>
  <c r="A65" i="5" s="1"/>
  <c r="N19" i="5"/>
  <c r="N62" i="5" s="1"/>
  <c r="L19" i="5"/>
  <c r="I19" i="5"/>
  <c r="G19" i="5"/>
  <c r="G61" i="5" s="1"/>
  <c r="E19" i="5"/>
  <c r="E60" i="5" s="1"/>
  <c r="D19" i="5"/>
  <c r="D60" i="5" s="1"/>
  <c r="B19" i="5"/>
  <c r="A19" i="5"/>
  <c r="N18" i="5"/>
  <c r="N58" i="5" s="1"/>
  <c r="L18" i="5"/>
  <c r="L58" i="5" s="1"/>
  <c r="I18" i="5"/>
  <c r="G18" i="5"/>
  <c r="G57" i="5" s="1"/>
  <c r="E18" i="5"/>
  <c r="E56" i="5" s="1"/>
  <c r="D18" i="5"/>
  <c r="D56" i="5" s="1"/>
  <c r="B18" i="5"/>
  <c r="B56" i="5" s="1"/>
  <c r="A18" i="5"/>
  <c r="A57" i="5" s="1"/>
  <c r="O17" i="5"/>
  <c r="O54" i="5" s="1"/>
  <c r="N17" i="5"/>
  <c r="N54" i="5" s="1"/>
  <c r="L17" i="5"/>
  <c r="L54" i="5" s="1"/>
  <c r="J17" i="5"/>
  <c r="J53" i="5" s="1"/>
  <c r="I17" i="5"/>
  <c r="I53" i="5" s="1"/>
  <c r="G17" i="5"/>
  <c r="D17" i="5"/>
  <c r="D52" i="5" s="1"/>
  <c r="B17" i="5"/>
  <c r="B52" i="5" s="1"/>
  <c r="A17" i="5"/>
  <c r="A53" i="5" s="1"/>
  <c r="N16" i="5"/>
  <c r="N50" i="5" s="1"/>
  <c r="L16" i="5"/>
  <c r="L50" i="5" s="1"/>
  <c r="J16" i="5"/>
  <c r="J49" i="5" s="1"/>
  <c r="I16" i="5"/>
  <c r="I49" i="5" s="1"/>
  <c r="G16" i="5"/>
  <c r="D16" i="5"/>
  <c r="B16" i="5"/>
  <c r="A16" i="5"/>
  <c r="A49" i="5" s="1"/>
  <c r="N15" i="5"/>
  <c r="L15" i="5"/>
  <c r="L46" i="5" s="1"/>
  <c r="J15" i="5"/>
  <c r="J45" i="5" s="1"/>
  <c r="I15" i="5"/>
  <c r="I45" i="5" s="1"/>
  <c r="G15" i="5"/>
  <c r="G45" i="5" s="1"/>
  <c r="E15" i="5"/>
  <c r="D15" i="5"/>
  <c r="D44" i="5" s="1"/>
  <c r="B15" i="5"/>
  <c r="A15" i="5"/>
  <c r="T11" i="5"/>
  <c r="R11" i="5"/>
  <c r="O11" i="5"/>
  <c r="O23" i="5" s="1"/>
  <c r="O78" i="5" s="1"/>
  <c r="J11" i="5"/>
  <c r="E11" i="5"/>
  <c r="E23" i="5" s="1"/>
  <c r="T10" i="5"/>
  <c r="T9" i="5" s="1"/>
  <c r="R10" i="5"/>
  <c r="O10" i="5"/>
  <c r="O22" i="5" s="1"/>
  <c r="O74" i="5" s="1"/>
  <c r="J10" i="5"/>
  <c r="E10" i="5"/>
  <c r="P10" i="5" s="1"/>
  <c r="R9" i="5"/>
  <c r="O9" i="5"/>
  <c r="O21" i="5" s="1"/>
  <c r="O70" i="5" s="1"/>
  <c r="J9" i="5"/>
  <c r="J21" i="5" s="1"/>
  <c r="J69" i="5" s="1"/>
  <c r="E9" i="5"/>
  <c r="E21" i="5" s="1"/>
  <c r="T8" i="5"/>
  <c r="P8" i="5"/>
  <c r="O8" i="5"/>
  <c r="J8" i="5"/>
  <c r="E8" i="5"/>
  <c r="T7" i="5"/>
  <c r="O7" i="5"/>
  <c r="O19" i="5" s="1"/>
  <c r="O62" i="5" s="1"/>
  <c r="J7" i="5"/>
  <c r="J19" i="5" s="1"/>
  <c r="E7" i="5"/>
  <c r="T6" i="5"/>
  <c r="O6" i="5"/>
  <c r="O18" i="5" s="1"/>
  <c r="O58" i="5" s="1"/>
  <c r="J6" i="5"/>
  <c r="P6" i="5" s="1"/>
  <c r="E6" i="5"/>
  <c r="T5" i="5"/>
  <c r="O5" i="5"/>
  <c r="J5" i="5"/>
  <c r="E5" i="5"/>
  <c r="E17" i="5" s="1"/>
  <c r="O4" i="5"/>
  <c r="O16" i="5" s="1"/>
  <c r="O50" i="5" s="1"/>
  <c r="J4" i="5"/>
  <c r="E4" i="5"/>
  <c r="E16" i="5" s="1"/>
  <c r="O3" i="5"/>
  <c r="P3" i="5" s="1"/>
  <c r="J3" i="5"/>
  <c r="E3" i="5"/>
  <c r="AX7" i="1"/>
  <c r="AX8" i="1"/>
  <c r="AX9" i="1"/>
  <c r="AX10" i="1"/>
  <c r="AX11" i="1"/>
  <c r="AX13" i="1"/>
  <c r="AX14" i="1"/>
  <c r="AX15" i="1"/>
  <c r="AX16" i="1"/>
  <c r="AX17" i="1"/>
  <c r="AX18" i="1"/>
  <c r="AX20" i="1"/>
  <c r="AX21" i="1"/>
  <c r="AX22" i="1"/>
  <c r="AX23" i="1"/>
  <c r="AX24" i="1"/>
  <c r="AX25" i="1"/>
  <c r="AX29" i="1"/>
  <c r="AX30" i="1"/>
  <c r="AX31" i="1"/>
  <c r="AX32" i="1"/>
  <c r="AX33" i="1"/>
  <c r="AX34" i="1"/>
  <c r="AX36" i="1"/>
  <c r="AX37" i="1"/>
  <c r="AX38" i="1"/>
  <c r="AX39" i="1"/>
  <c r="AX40" i="1"/>
  <c r="AX41" i="1"/>
  <c r="AX43" i="1"/>
  <c r="AX44" i="1"/>
  <c r="AX45" i="1"/>
  <c r="AX46" i="1"/>
  <c r="AX47" i="1"/>
  <c r="AX48" i="1"/>
  <c r="AX6" i="1"/>
  <c r="AS7" i="1"/>
  <c r="AT7" i="1"/>
  <c r="AU7" i="1"/>
  <c r="AV7" i="1"/>
  <c r="AW7" i="1"/>
  <c r="AY7" i="1"/>
  <c r="AS8" i="1"/>
  <c r="AT8" i="1"/>
  <c r="AU8" i="1"/>
  <c r="AV8" i="1"/>
  <c r="AW8" i="1"/>
  <c r="AY8" i="1"/>
  <c r="AS9" i="1"/>
  <c r="AT9" i="1"/>
  <c r="AU9" i="1"/>
  <c r="AV9" i="1"/>
  <c r="AW9" i="1"/>
  <c r="AY9" i="1"/>
  <c r="AS10" i="1"/>
  <c r="AT10" i="1"/>
  <c r="AU10" i="1"/>
  <c r="AV10" i="1"/>
  <c r="AW10" i="1"/>
  <c r="AY10" i="1"/>
  <c r="AS11" i="1"/>
  <c r="AT11" i="1"/>
  <c r="AU11" i="1"/>
  <c r="AV11" i="1"/>
  <c r="AW11" i="1"/>
  <c r="AY11" i="1"/>
  <c r="AS13" i="1"/>
  <c r="AT13" i="1"/>
  <c r="AU13" i="1"/>
  <c r="AV13" i="1"/>
  <c r="AW13" i="1"/>
  <c r="AY13" i="1"/>
  <c r="AS14" i="1"/>
  <c r="AT14" i="1"/>
  <c r="AU14" i="1"/>
  <c r="AV14" i="1"/>
  <c r="AW14" i="1"/>
  <c r="AY14" i="1"/>
  <c r="AS15" i="1"/>
  <c r="AT15" i="1"/>
  <c r="AU15" i="1"/>
  <c r="AV15" i="1"/>
  <c r="AW15" i="1"/>
  <c r="AY15" i="1"/>
  <c r="AS16" i="1"/>
  <c r="AT16" i="1"/>
  <c r="AU16" i="1"/>
  <c r="AV16" i="1"/>
  <c r="AW16" i="1"/>
  <c r="AY16" i="1"/>
  <c r="AS17" i="1"/>
  <c r="AT17" i="1"/>
  <c r="AU17" i="1"/>
  <c r="AV17" i="1"/>
  <c r="AW17" i="1"/>
  <c r="AY17" i="1"/>
  <c r="AS18" i="1"/>
  <c r="AT18" i="1"/>
  <c r="AU18" i="1"/>
  <c r="AV18" i="1"/>
  <c r="AW18" i="1"/>
  <c r="AY18" i="1"/>
  <c r="AS20" i="1"/>
  <c r="AT20" i="1"/>
  <c r="AU20" i="1"/>
  <c r="AV20" i="1"/>
  <c r="AW20" i="1"/>
  <c r="AY20" i="1"/>
  <c r="AS21" i="1"/>
  <c r="AT21" i="1"/>
  <c r="AU21" i="1"/>
  <c r="AV21" i="1"/>
  <c r="AW21" i="1"/>
  <c r="AY21" i="1"/>
  <c r="AS22" i="1"/>
  <c r="AT22" i="1"/>
  <c r="AU22" i="1"/>
  <c r="AV22" i="1"/>
  <c r="AW22" i="1"/>
  <c r="AY22" i="1"/>
  <c r="AS23" i="1"/>
  <c r="AT23" i="1"/>
  <c r="AU23" i="1"/>
  <c r="AV23" i="1"/>
  <c r="AW23" i="1"/>
  <c r="AY23" i="1"/>
  <c r="AS24" i="1"/>
  <c r="AT24" i="1"/>
  <c r="AU24" i="1"/>
  <c r="AV24" i="1"/>
  <c r="AW24" i="1"/>
  <c r="AY24" i="1"/>
  <c r="AS25" i="1"/>
  <c r="AT25" i="1"/>
  <c r="AU25" i="1"/>
  <c r="AV25" i="1"/>
  <c r="AW25" i="1"/>
  <c r="AY25" i="1"/>
  <c r="AS29" i="1"/>
  <c r="AT29" i="1"/>
  <c r="AU29" i="1"/>
  <c r="AV29" i="1"/>
  <c r="AW29" i="1"/>
  <c r="AY29" i="1"/>
  <c r="AS30" i="1"/>
  <c r="AT30" i="1"/>
  <c r="AU30" i="1"/>
  <c r="AV30" i="1"/>
  <c r="AW30" i="1"/>
  <c r="AY30" i="1"/>
  <c r="AS31" i="1"/>
  <c r="AT31" i="1"/>
  <c r="AU31" i="1"/>
  <c r="AV31" i="1"/>
  <c r="AW31" i="1"/>
  <c r="AY31" i="1"/>
  <c r="AS32" i="1"/>
  <c r="AT32" i="1"/>
  <c r="AU32" i="1"/>
  <c r="AV32" i="1"/>
  <c r="AW32" i="1"/>
  <c r="AY32" i="1"/>
  <c r="AS33" i="1"/>
  <c r="AT33" i="1"/>
  <c r="AU33" i="1"/>
  <c r="AV33" i="1"/>
  <c r="AW33" i="1"/>
  <c r="AY33" i="1"/>
  <c r="AS34" i="1"/>
  <c r="AT34" i="1"/>
  <c r="AU34" i="1"/>
  <c r="AV34" i="1"/>
  <c r="AW34" i="1"/>
  <c r="AY34" i="1"/>
  <c r="AS36" i="1"/>
  <c r="AT36" i="1"/>
  <c r="AU36" i="1"/>
  <c r="AV36" i="1"/>
  <c r="AW36" i="1"/>
  <c r="AY36" i="1"/>
  <c r="AS37" i="1"/>
  <c r="AT37" i="1"/>
  <c r="AU37" i="1"/>
  <c r="AV37" i="1"/>
  <c r="AW37" i="1"/>
  <c r="AY37" i="1"/>
  <c r="AS38" i="1"/>
  <c r="AT38" i="1"/>
  <c r="AU38" i="1"/>
  <c r="AV38" i="1"/>
  <c r="AW38" i="1"/>
  <c r="AY38" i="1"/>
  <c r="AS39" i="1"/>
  <c r="AT39" i="1"/>
  <c r="AU39" i="1"/>
  <c r="AV39" i="1"/>
  <c r="AW39" i="1"/>
  <c r="AY39" i="1"/>
  <c r="AS40" i="1"/>
  <c r="AT40" i="1"/>
  <c r="AU40" i="1"/>
  <c r="AV40" i="1"/>
  <c r="AW40" i="1"/>
  <c r="AY40" i="1"/>
  <c r="AS41" i="1"/>
  <c r="AT41" i="1"/>
  <c r="AU41" i="1"/>
  <c r="AV41" i="1"/>
  <c r="AW41" i="1"/>
  <c r="AY41" i="1"/>
  <c r="AS43" i="1"/>
  <c r="AT43" i="1"/>
  <c r="AU43" i="1"/>
  <c r="AV43" i="1"/>
  <c r="AW43" i="1"/>
  <c r="AY43" i="1"/>
  <c r="AS44" i="1"/>
  <c r="AT44" i="1"/>
  <c r="AU44" i="1"/>
  <c r="AV44" i="1"/>
  <c r="AW44" i="1"/>
  <c r="AY44" i="1"/>
  <c r="AS45" i="1"/>
  <c r="AT45" i="1"/>
  <c r="AU45" i="1"/>
  <c r="AV45" i="1"/>
  <c r="AW45" i="1"/>
  <c r="AY45" i="1"/>
  <c r="AS46" i="1"/>
  <c r="AT46" i="1"/>
  <c r="AU46" i="1"/>
  <c r="AV46" i="1"/>
  <c r="AW46" i="1"/>
  <c r="AY46" i="1"/>
  <c r="AS47" i="1"/>
  <c r="AT47" i="1"/>
  <c r="AU47" i="1"/>
  <c r="AV47" i="1"/>
  <c r="AW47" i="1"/>
  <c r="AY47" i="1"/>
  <c r="AS48" i="1"/>
  <c r="AT48" i="1"/>
  <c r="AU48" i="1"/>
  <c r="AV48" i="1"/>
  <c r="AW48" i="1"/>
  <c r="AY48" i="1"/>
  <c r="AT6" i="1"/>
  <c r="AU6" i="1"/>
  <c r="AV6" i="1"/>
  <c r="AW6" i="1"/>
  <c r="AY6" i="1"/>
  <c r="AS6" i="1"/>
  <c r="E48" i="5" l="1"/>
  <c r="P16" i="5"/>
  <c r="P19" i="5"/>
  <c r="J61" i="5"/>
  <c r="E52" i="5"/>
  <c r="P17" i="5"/>
  <c r="P21" i="5"/>
  <c r="E68" i="5"/>
  <c r="E76" i="5"/>
  <c r="P23" i="5"/>
  <c r="E22" i="5"/>
  <c r="P4" i="5"/>
  <c r="P9" i="5"/>
  <c r="P11" i="5"/>
  <c r="O15" i="5"/>
  <c r="E64" i="5"/>
  <c r="P7" i="5"/>
  <c r="P5" i="5"/>
  <c r="J18" i="5"/>
  <c r="AN108" i="3"/>
  <c r="AN104" i="3"/>
  <c r="AN120" i="3"/>
  <c r="AN112" i="3"/>
  <c r="AN116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C116" i="3"/>
  <c r="C112" i="3"/>
  <c r="C120" i="3"/>
  <c r="C104" i="3"/>
  <c r="C108" i="3"/>
  <c r="B25" i="2"/>
  <c r="B26" i="2"/>
  <c r="C32" i="2" s="1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D32" i="2"/>
  <c r="E32" i="2"/>
  <c r="F32" i="2"/>
  <c r="D33" i="2"/>
  <c r="E33" i="2"/>
  <c r="F33" i="2"/>
  <c r="D34" i="2"/>
  <c r="E34" i="2"/>
  <c r="F34" i="2"/>
  <c r="D36" i="2"/>
  <c r="E36" i="2"/>
  <c r="F36" i="2"/>
  <c r="D37" i="2"/>
  <c r="E37" i="2"/>
  <c r="F37" i="2"/>
  <c r="D38" i="2"/>
  <c r="E38" i="2"/>
  <c r="F38" i="2"/>
  <c r="D40" i="2"/>
  <c r="E40" i="2"/>
  <c r="F40" i="2"/>
  <c r="D41" i="2"/>
  <c r="E41" i="2"/>
  <c r="F41" i="2"/>
  <c r="D42" i="2"/>
  <c r="E42" i="2"/>
  <c r="F42" i="2"/>
  <c r="D44" i="2"/>
  <c r="E44" i="2"/>
  <c r="F44" i="2"/>
  <c r="D45" i="2"/>
  <c r="E45" i="2"/>
  <c r="F45" i="2"/>
  <c r="D46" i="2"/>
  <c r="E46" i="2"/>
  <c r="F46" i="2"/>
  <c r="D48" i="2"/>
  <c r="E48" i="2"/>
  <c r="F48" i="2"/>
  <c r="D49" i="2"/>
  <c r="E49" i="2"/>
  <c r="F49" i="2"/>
  <c r="D50" i="2"/>
  <c r="E50" i="2"/>
  <c r="F50" i="2"/>
  <c r="J40" i="2"/>
  <c r="G32" i="2"/>
  <c r="H32" i="2"/>
  <c r="I32" i="2"/>
  <c r="J32" i="2"/>
  <c r="G33" i="2"/>
  <c r="H33" i="2"/>
  <c r="I33" i="2"/>
  <c r="J33" i="2"/>
  <c r="G34" i="2"/>
  <c r="H34" i="2"/>
  <c r="I34" i="2"/>
  <c r="J34" i="2"/>
  <c r="G36" i="2"/>
  <c r="H36" i="2"/>
  <c r="I36" i="2"/>
  <c r="J36" i="2"/>
  <c r="G37" i="2"/>
  <c r="H37" i="2"/>
  <c r="I37" i="2"/>
  <c r="J37" i="2"/>
  <c r="G38" i="2"/>
  <c r="H38" i="2"/>
  <c r="I38" i="2"/>
  <c r="J38" i="2"/>
  <c r="G40" i="2"/>
  <c r="H40" i="2"/>
  <c r="I40" i="2"/>
  <c r="G41" i="2"/>
  <c r="H41" i="2"/>
  <c r="I41" i="2"/>
  <c r="J41" i="2"/>
  <c r="G42" i="2"/>
  <c r="H42" i="2"/>
  <c r="I42" i="2"/>
  <c r="J42" i="2"/>
  <c r="G44" i="2"/>
  <c r="H44" i="2"/>
  <c r="I44" i="2"/>
  <c r="J44" i="2"/>
  <c r="G45" i="2"/>
  <c r="H45" i="2"/>
  <c r="I45" i="2"/>
  <c r="J45" i="2"/>
  <c r="G46" i="2"/>
  <c r="H46" i="2"/>
  <c r="I46" i="2"/>
  <c r="J46" i="2"/>
  <c r="G48" i="2"/>
  <c r="H48" i="2"/>
  <c r="I48" i="2"/>
  <c r="J48" i="2"/>
  <c r="G49" i="2"/>
  <c r="H49" i="2"/>
  <c r="I49" i="2"/>
  <c r="J49" i="2"/>
  <c r="G50" i="2"/>
  <c r="H50" i="2"/>
  <c r="I50" i="2"/>
  <c r="J50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O46" i="5" l="1"/>
  <c r="P15" i="5"/>
  <c r="P22" i="5"/>
  <c r="E72" i="5"/>
  <c r="J57" i="5"/>
  <c r="P18" i="5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C186" i="3"/>
  <c r="C182" i="3"/>
  <c r="C180" i="3"/>
  <c r="C178" i="3"/>
  <c r="C174" i="3"/>
  <c r="C170" i="3"/>
  <c r="C148" i="3"/>
  <c r="C164" i="3"/>
  <c r="C160" i="3"/>
  <c r="C156" i="3"/>
  <c r="C152" i="3"/>
  <c r="C142" i="3"/>
  <c r="C138" i="3"/>
  <c r="C134" i="3"/>
  <c r="C130" i="3"/>
  <c r="C126" i="3"/>
  <c r="B94" i="3"/>
  <c r="AA140" i="3" s="1"/>
  <c r="B93" i="3"/>
  <c r="AL125" i="3" s="1"/>
  <c r="AF172" i="3" l="1"/>
  <c r="C150" i="3"/>
  <c r="Q184" i="3"/>
  <c r="L184" i="3"/>
  <c r="E184" i="3"/>
  <c r="AI185" i="3"/>
  <c r="W185" i="3"/>
  <c r="AL181" i="3"/>
  <c r="Z181" i="3"/>
  <c r="K185" i="3"/>
  <c r="AM184" i="3"/>
  <c r="L181" i="3"/>
  <c r="AJ184" i="3"/>
  <c r="Z180" i="3"/>
  <c r="C162" i="3"/>
  <c r="C146" i="3"/>
  <c r="AC184" i="3"/>
  <c r="X180" i="3"/>
  <c r="X150" i="3"/>
  <c r="C140" i="3"/>
  <c r="C176" i="3"/>
  <c r="AA184" i="3"/>
  <c r="M180" i="3"/>
  <c r="C124" i="3"/>
  <c r="C128" i="3"/>
  <c r="X184" i="3"/>
  <c r="AC176" i="3"/>
  <c r="O184" i="3"/>
  <c r="AI129" i="3"/>
  <c r="AA176" i="3"/>
  <c r="AI168" i="3"/>
  <c r="U185" i="3"/>
  <c r="AJ181" i="3"/>
  <c r="X181" i="3"/>
  <c r="AN180" i="3"/>
  <c r="D180" i="3"/>
  <c r="Q176" i="3"/>
  <c r="T172" i="3"/>
  <c r="AG168" i="3"/>
  <c r="AL146" i="3"/>
  <c r="AM162" i="3"/>
  <c r="T155" i="3"/>
  <c r="R136" i="3"/>
  <c r="K129" i="3"/>
  <c r="H169" i="3"/>
  <c r="Z163" i="3"/>
  <c r="AI184" i="3"/>
  <c r="Y181" i="3"/>
  <c r="AD172" i="3"/>
  <c r="C154" i="3"/>
  <c r="H185" i="3"/>
  <c r="AI181" i="3"/>
  <c r="O176" i="3"/>
  <c r="R172" i="3"/>
  <c r="W168" i="3"/>
  <c r="AJ146" i="3"/>
  <c r="AA162" i="3"/>
  <c r="H155" i="3"/>
  <c r="AL141" i="3"/>
  <c r="F136" i="3"/>
  <c r="AJ128" i="3"/>
  <c r="C151" i="3"/>
  <c r="V185" i="3"/>
  <c r="AF155" i="3"/>
  <c r="W129" i="3"/>
  <c r="AG185" i="3"/>
  <c r="J184" i="3"/>
  <c r="I184" i="3"/>
  <c r="C155" i="3"/>
  <c r="AF184" i="3"/>
  <c r="AK180" i="3"/>
  <c r="AN177" i="3"/>
  <c r="E176" i="3"/>
  <c r="H172" i="3"/>
  <c r="U168" i="3"/>
  <c r="Z146" i="3"/>
  <c r="O162" i="3"/>
  <c r="AG154" i="3"/>
  <c r="Z141" i="3"/>
  <c r="X128" i="3"/>
  <c r="E137" i="3"/>
  <c r="C147" i="3"/>
  <c r="J185" i="3"/>
  <c r="K184" i="3"/>
  <c r="AK181" i="3"/>
  <c r="L180" i="3"/>
  <c r="K147" i="3"/>
  <c r="L150" i="3"/>
  <c r="I185" i="3"/>
  <c r="V184" i="3"/>
  <c r="C132" i="3"/>
  <c r="C184" i="3"/>
  <c r="T185" i="3"/>
  <c r="U184" i="3"/>
  <c r="AL180" i="3"/>
  <c r="C133" i="3"/>
  <c r="C185" i="3"/>
  <c r="AE185" i="3"/>
  <c r="G185" i="3"/>
  <c r="H184" i="3"/>
  <c r="AH181" i="3"/>
  <c r="AD185" i="3"/>
  <c r="R185" i="3"/>
  <c r="F185" i="3"/>
  <c r="AE184" i="3"/>
  <c r="S184" i="3"/>
  <c r="G184" i="3"/>
  <c r="AG181" i="3"/>
  <c r="U181" i="3"/>
  <c r="AJ180" i="3"/>
  <c r="AL177" i="3"/>
  <c r="F172" i="3"/>
  <c r="K168" i="3"/>
  <c r="X146" i="3"/>
  <c r="U154" i="3"/>
  <c r="N141" i="3"/>
  <c r="AF133" i="3"/>
  <c r="L128" i="3"/>
  <c r="M147" i="3"/>
  <c r="C129" i="3"/>
  <c r="C181" i="3"/>
  <c r="AH185" i="3"/>
  <c r="W184" i="3"/>
  <c r="K181" i="3"/>
  <c r="N163" i="3"/>
  <c r="AD136" i="3"/>
  <c r="AH184" i="3"/>
  <c r="C168" i="3"/>
  <c r="AF185" i="3"/>
  <c r="AG184" i="3"/>
  <c r="W181" i="3"/>
  <c r="C169" i="3"/>
  <c r="S185" i="3"/>
  <c r="T184" i="3"/>
  <c r="V181" i="3"/>
  <c r="C136" i="3"/>
  <c r="C158" i="3"/>
  <c r="C172" i="3"/>
  <c r="AC185" i="3"/>
  <c r="Q185" i="3"/>
  <c r="E185" i="3"/>
  <c r="AD184" i="3"/>
  <c r="R184" i="3"/>
  <c r="F184" i="3"/>
  <c r="AF181" i="3"/>
  <c r="T181" i="3"/>
  <c r="AB180" i="3"/>
  <c r="AB177" i="3"/>
  <c r="AE173" i="3"/>
  <c r="I168" i="3"/>
  <c r="N146" i="3"/>
  <c r="AC159" i="3"/>
  <c r="I154" i="3"/>
  <c r="AM140" i="3"/>
  <c r="T133" i="3"/>
  <c r="C173" i="3"/>
  <c r="AB185" i="3"/>
  <c r="D185" i="3"/>
  <c r="AE181" i="3"/>
  <c r="S181" i="3"/>
  <c r="Z177" i="3"/>
  <c r="AH169" i="3"/>
  <c r="L146" i="3"/>
  <c r="Q159" i="3"/>
  <c r="H133" i="3"/>
  <c r="M107" i="3"/>
  <c r="Y107" i="3"/>
  <c r="AK107" i="3"/>
  <c r="M103" i="3"/>
  <c r="Y103" i="3"/>
  <c r="AK103" i="3"/>
  <c r="M119" i="3"/>
  <c r="Y119" i="3"/>
  <c r="AK119" i="3"/>
  <c r="M111" i="3"/>
  <c r="Y111" i="3"/>
  <c r="AK111" i="3"/>
  <c r="M115" i="3"/>
  <c r="Y115" i="3"/>
  <c r="AK115" i="3"/>
  <c r="E115" i="3"/>
  <c r="AC115" i="3"/>
  <c r="C107" i="3"/>
  <c r="R107" i="3"/>
  <c r="F111" i="3"/>
  <c r="G119" i="3"/>
  <c r="AE111" i="3"/>
  <c r="AN107" i="3"/>
  <c r="AN115" i="3"/>
  <c r="N107" i="3"/>
  <c r="Z107" i="3"/>
  <c r="AL107" i="3"/>
  <c r="N103" i="3"/>
  <c r="Z103" i="3"/>
  <c r="AL103" i="3"/>
  <c r="N119" i="3"/>
  <c r="Z119" i="3"/>
  <c r="AL119" i="3"/>
  <c r="N111" i="3"/>
  <c r="Z111" i="3"/>
  <c r="AL111" i="3"/>
  <c r="N115" i="3"/>
  <c r="Z115" i="3"/>
  <c r="AL115" i="3"/>
  <c r="C103" i="3"/>
  <c r="D107" i="3"/>
  <c r="P107" i="3"/>
  <c r="AB107" i="3"/>
  <c r="D103" i="3"/>
  <c r="AB103" i="3"/>
  <c r="D119" i="3"/>
  <c r="AB119" i="3"/>
  <c r="D111" i="3"/>
  <c r="P111" i="3"/>
  <c r="AB111" i="3"/>
  <c r="D115" i="3"/>
  <c r="P115" i="3"/>
  <c r="AB115" i="3"/>
  <c r="AN103" i="3"/>
  <c r="E107" i="3"/>
  <c r="AC107" i="3"/>
  <c r="Q119" i="3"/>
  <c r="Q111" i="3"/>
  <c r="AE107" i="3"/>
  <c r="O107" i="3"/>
  <c r="AA107" i="3"/>
  <c r="AM107" i="3"/>
  <c r="O103" i="3"/>
  <c r="AA103" i="3"/>
  <c r="AM103" i="3"/>
  <c r="O119" i="3"/>
  <c r="AA119" i="3"/>
  <c r="AM119" i="3"/>
  <c r="O111" i="3"/>
  <c r="AA111" i="3"/>
  <c r="AM111" i="3"/>
  <c r="O115" i="3"/>
  <c r="AA115" i="3"/>
  <c r="AM115" i="3"/>
  <c r="P103" i="3"/>
  <c r="P119" i="3"/>
  <c r="Q107" i="3"/>
  <c r="E103" i="3"/>
  <c r="Q103" i="3"/>
  <c r="AC103" i="3"/>
  <c r="E119" i="3"/>
  <c r="AC119" i="3"/>
  <c r="E111" i="3"/>
  <c r="AC111" i="3"/>
  <c r="Q115" i="3"/>
  <c r="C115" i="3"/>
  <c r="AD107" i="3"/>
  <c r="R103" i="3"/>
  <c r="AD111" i="3"/>
  <c r="AD115" i="3"/>
  <c r="S103" i="3"/>
  <c r="S119" i="3"/>
  <c r="G111" i="3"/>
  <c r="S115" i="3"/>
  <c r="AN119" i="3"/>
  <c r="H107" i="3"/>
  <c r="T107" i="3"/>
  <c r="AF107" i="3"/>
  <c r="H103" i="3"/>
  <c r="T103" i="3"/>
  <c r="AF103" i="3"/>
  <c r="H119" i="3"/>
  <c r="T119" i="3"/>
  <c r="AF119" i="3"/>
  <c r="H111" i="3"/>
  <c r="T111" i="3"/>
  <c r="AF111" i="3"/>
  <c r="H115" i="3"/>
  <c r="T115" i="3"/>
  <c r="AF115" i="3"/>
  <c r="C111" i="3"/>
  <c r="I107" i="3"/>
  <c r="U107" i="3"/>
  <c r="AG107" i="3"/>
  <c r="I103" i="3"/>
  <c r="U103" i="3"/>
  <c r="AG103" i="3"/>
  <c r="I119" i="3"/>
  <c r="U119" i="3"/>
  <c r="AG119" i="3"/>
  <c r="I111" i="3"/>
  <c r="U111" i="3"/>
  <c r="AG111" i="3"/>
  <c r="I115" i="3"/>
  <c r="U115" i="3"/>
  <c r="AG115" i="3"/>
  <c r="AE103" i="3"/>
  <c r="S111" i="3"/>
  <c r="AE115" i="3"/>
  <c r="J107" i="3"/>
  <c r="V107" i="3"/>
  <c r="AH107" i="3"/>
  <c r="J103" i="3"/>
  <c r="V103" i="3"/>
  <c r="AH103" i="3"/>
  <c r="J119" i="3"/>
  <c r="V119" i="3"/>
  <c r="AH119" i="3"/>
  <c r="J111" i="3"/>
  <c r="V111" i="3"/>
  <c r="AH111" i="3"/>
  <c r="J115" i="3"/>
  <c r="V115" i="3"/>
  <c r="AH115" i="3"/>
  <c r="G107" i="3"/>
  <c r="AN111" i="3"/>
  <c r="K107" i="3"/>
  <c r="W107" i="3"/>
  <c r="AI107" i="3"/>
  <c r="K103" i="3"/>
  <c r="W103" i="3"/>
  <c r="AI103" i="3"/>
  <c r="K119" i="3"/>
  <c r="W119" i="3"/>
  <c r="AI119" i="3"/>
  <c r="K111" i="3"/>
  <c r="W111" i="3"/>
  <c r="AI111" i="3"/>
  <c r="K115" i="3"/>
  <c r="W115" i="3"/>
  <c r="AI115" i="3"/>
  <c r="C119" i="3"/>
  <c r="F107" i="3"/>
  <c r="F103" i="3"/>
  <c r="AD103" i="3"/>
  <c r="R119" i="3"/>
  <c r="AD119" i="3"/>
  <c r="R111" i="3"/>
  <c r="R115" i="3"/>
  <c r="G103" i="3"/>
  <c r="AE119" i="3"/>
  <c r="G115" i="3"/>
  <c r="L107" i="3"/>
  <c r="X107" i="3"/>
  <c r="AJ107" i="3"/>
  <c r="L103" i="3"/>
  <c r="X103" i="3"/>
  <c r="AJ103" i="3"/>
  <c r="L119" i="3"/>
  <c r="X119" i="3"/>
  <c r="AJ119" i="3"/>
  <c r="L111" i="3"/>
  <c r="X111" i="3"/>
  <c r="AJ111" i="3"/>
  <c r="L115" i="3"/>
  <c r="X115" i="3"/>
  <c r="AJ115" i="3"/>
  <c r="F119" i="3"/>
  <c r="F115" i="3"/>
  <c r="S107" i="3"/>
  <c r="O125" i="3"/>
  <c r="AA125" i="3"/>
  <c r="AM125" i="3"/>
  <c r="L129" i="3"/>
  <c r="X129" i="3"/>
  <c r="AJ129" i="3"/>
  <c r="I133" i="3"/>
  <c r="U133" i="3"/>
  <c r="AG133" i="3"/>
  <c r="F137" i="3"/>
  <c r="R137" i="3"/>
  <c r="AD137" i="3"/>
  <c r="O141" i="3"/>
  <c r="AA141" i="3"/>
  <c r="AM141" i="3"/>
  <c r="L151" i="3"/>
  <c r="X151" i="3"/>
  <c r="AJ151" i="3"/>
  <c r="I155" i="3"/>
  <c r="U155" i="3"/>
  <c r="AG155" i="3"/>
  <c r="F159" i="3"/>
  <c r="R159" i="3"/>
  <c r="AD159" i="3"/>
  <c r="O163" i="3"/>
  <c r="AA163" i="3"/>
  <c r="AM163" i="3"/>
  <c r="L147" i="3"/>
  <c r="X147" i="3"/>
  <c r="AJ147" i="3"/>
  <c r="I169" i="3"/>
  <c r="U169" i="3"/>
  <c r="AG169" i="3"/>
  <c r="F173" i="3"/>
  <c r="R173" i="3"/>
  <c r="AD173" i="3"/>
  <c r="O177" i="3"/>
  <c r="AA177" i="3"/>
  <c r="AM177" i="3"/>
  <c r="D125" i="3"/>
  <c r="P125" i="3"/>
  <c r="AB125" i="3"/>
  <c r="AN125" i="3"/>
  <c r="M129" i="3"/>
  <c r="Y129" i="3"/>
  <c r="AK129" i="3"/>
  <c r="J133" i="3"/>
  <c r="V133" i="3"/>
  <c r="AH133" i="3"/>
  <c r="G137" i="3"/>
  <c r="S137" i="3"/>
  <c r="AE137" i="3"/>
  <c r="D141" i="3"/>
  <c r="P141" i="3"/>
  <c r="AB141" i="3"/>
  <c r="AN141" i="3"/>
  <c r="M151" i="3"/>
  <c r="Y151" i="3"/>
  <c r="AK151" i="3"/>
  <c r="J155" i="3"/>
  <c r="V155" i="3"/>
  <c r="AH155" i="3"/>
  <c r="G159" i="3"/>
  <c r="S159" i="3"/>
  <c r="AE159" i="3"/>
  <c r="D163" i="3"/>
  <c r="P163" i="3"/>
  <c r="E125" i="3"/>
  <c r="Q125" i="3"/>
  <c r="AC125" i="3"/>
  <c r="N129" i="3"/>
  <c r="Z129" i="3"/>
  <c r="AL129" i="3"/>
  <c r="K133" i="3"/>
  <c r="W133" i="3"/>
  <c r="AI133" i="3"/>
  <c r="H137" i="3"/>
  <c r="T137" i="3"/>
  <c r="AF137" i="3"/>
  <c r="E141" i="3"/>
  <c r="Q141" i="3"/>
  <c r="AC141" i="3"/>
  <c r="N151" i="3"/>
  <c r="Z151" i="3"/>
  <c r="AL151" i="3"/>
  <c r="K155" i="3"/>
  <c r="W155" i="3"/>
  <c r="AI155" i="3"/>
  <c r="H159" i="3"/>
  <c r="T159" i="3"/>
  <c r="AF159" i="3"/>
  <c r="E163" i="3"/>
  <c r="Q163" i="3"/>
  <c r="AC163" i="3"/>
  <c r="N147" i="3"/>
  <c r="Z147" i="3"/>
  <c r="AL147" i="3"/>
  <c r="K169" i="3"/>
  <c r="W169" i="3"/>
  <c r="AI169" i="3"/>
  <c r="H173" i="3"/>
  <c r="T173" i="3"/>
  <c r="AF173" i="3"/>
  <c r="E177" i="3"/>
  <c r="Q177" i="3"/>
  <c r="AC177" i="3"/>
  <c r="N181" i="3"/>
  <c r="F125" i="3"/>
  <c r="R125" i="3"/>
  <c r="AD125" i="3"/>
  <c r="O129" i="3"/>
  <c r="AA129" i="3"/>
  <c r="AM129" i="3"/>
  <c r="L133" i="3"/>
  <c r="X133" i="3"/>
  <c r="AJ133" i="3"/>
  <c r="I137" i="3"/>
  <c r="U137" i="3"/>
  <c r="AG137" i="3"/>
  <c r="F141" i="3"/>
  <c r="R141" i="3"/>
  <c r="AD141" i="3"/>
  <c r="O151" i="3"/>
  <c r="AA151" i="3"/>
  <c r="AM151" i="3"/>
  <c r="L155" i="3"/>
  <c r="X155" i="3"/>
  <c r="AJ155" i="3"/>
  <c r="I159" i="3"/>
  <c r="U159" i="3"/>
  <c r="AG159" i="3"/>
  <c r="F163" i="3"/>
  <c r="R163" i="3"/>
  <c r="AD163" i="3"/>
  <c r="O147" i="3"/>
  <c r="AA147" i="3"/>
  <c r="AM147" i="3"/>
  <c r="L169" i="3"/>
  <c r="X169" i="3"/>
  <c r="AJ169" i="3"/>
  <c r="I173" i="3"/>
  <c r="U173" i="3"/>
  <c r="AG173" i="3"/>
  <c r="F177" i="3"/>
  <c r="R177" i="3"/>
  <c r="AD177" i="3"/>
  <c r="G125" i="3"/>
  <c r="S125" i="3"/>
  <c r="AE125" i="3"/>
  <c r="D129" i="3"/>
  <c r="P129" i="3"/>
  <c r="AB129" i="3"/>
  <c r="AN129" i="3"/>
  <c r="M133" i="3"/>
  <c r="Y133" i="3"/>
  <c r="AK133" i="3"/>
  <c r="J137" i="3"/>
  <c r="V137" i="3"/>
  <c r="AH137" i="3"/>
  <c r="G141" i="3"/>
  <c r="S141" i="3"/>
  <c r="AE141" i="3"/>
  <c r="D151" i="3"/>
  <c r="P151" i="3"/>
  <c r="AB151" i="3"/>
  <c r="AN151" i="3"/>
  <c r="M155" i="3"/>
  <c r="Y155" i="3"/>
  <c r="AK155" i="3"/>
  <c r="J159" i="3"/>
  <c r="V159" i="3"/>
  <c r="AH159" i="3"/>
  <c r="G163" i="3"/>
  <c r="S163" i="3"/>
  <c r="AE163" i="3"/>
  <c r="D147" i="3"/>
  <c r="P147" i="3"/>
  <c r="AB147" i="3"/>
  <c r="AN147" i="3"/>
  <c r="M169" i="3"/>
  <c r="Y169" i="3"/>
  <c r="AK169" i="3"/>
  <c r="J173" i="3"/>
  <c r="V173" i="3"/>
  <c r="AH173" i="3"/>
  <c r="G177" i="3"/>
  <c r="S177" i="3"/>
  <c r="AE177" i="3"/>
  <c r="D181" i="3"/>
  <c r="H125" i="3"/>
  <c r="T125" i="3"/>
  <c r="AF125" i="3"/>
  <c r="E129" i="3"/>
  <c r="Q129" i="3"/>
  <c r="AC129" i="3"/>
  <c r="N133" i="3"/>
  <c r="Z133" i="3"/>
  <c r="AL133" i="3"/>
  <c r="K137" i="3"/>
  <c r="W137" i="3"/>
  <c r="AI137" i="3"/>
  <c r="H141" i="3"/>
  <c r="T141" i="3"/>
  <c r="AF141" i="3"/>
  <c r="E151" i="3"/>
  <c r="Q151" i="3"/>
  <c r="AC151" i="3"/>
  <c r="N155" i="3"/>
  <c r="Z155" i="3"/>
  <c r="AL155" i="3"/>
  <c r="K159" i="3"/>
  <c r="W159" i="3"/>
  <c r="AI159" i="3"/>
  <c r="H163" i="3"/>
  <c r="T163" i="3"/>
  <c r="AF163" i="3"/>
  <c r="E147" i="3"/>
  <c r="Q147" i="3"/>
  <c r="AC147" i="3"/>
  <c r="N169" i="3"/>
  <c r="Z169" i="3"/>
  <c r="AL169" i="3"/>
  <c r="K173" i="3"/>
  <c r="W173" i="3"/>
  <c r="AI173" i="3"/>
  <c r="H177" i="3"/>
  <c r="T177" i="3"/>
  <c r="AF177" i="3"/>
  <c r="E181" i="3"/>
  <c r="Q181" i="3"/>
  <c r="I125" i="3"/>
  <c r="U125" i="3"/>
  <c r="AG125" i="3"/>
  <c r="F129" i="3"/>
  <c r="R129" i="3"/>
  <c r="AD129" i="3"/>
  <c r="O133" i="3"/>
  <c r="AA133" i="3"/>
  <c r="AM133" i="3"/>
  <c r="L137" i="3"/>
  <c r="X137" i="3"/>
  <c r="AJ137" i="3"/>
  <c r="I141" i="3"/>
  <c r="U141" i="3"/>
  <c r="AG141" i="3"/>
  <c r="F151" i="3"/>
  <c r="R151" i="3"/>
  <c r="AD151" i="3"/>
  <c r="O155" i="3"/>
  <c r="AA155" i="3"/>
  <c r="AM155" i="3"/>
  <c r="L159" i="3"/>
  <c r="X159" i="3"/>
  <c r="AJ159" i="3"/>
  <c r="I163" i="3"/>
  <c r="U163" i="3"/>
  <c r="AG163" i="3"/>
  <c r="F147" i="3"/>
  <c r="R147" i="3"/>
  <c r="AD147" i="3"/>
  <c r="O169" i="3"/>
  <c r="AA169" i="3"/>
  <c r="AM169" i="3"/>
  <c r="L173" i="3"/>
  <c r="X173" i="3"/>
  <c r="AJ173" i="3"/>
  <c r="I177" i="3"/>
  <c r="U177" i="3"/>
  <c r="AG177" i="3"/>
  <c r="F181" i="3"/>
  <c r="J125" i="3"/>
  <c r="V125" i="3"/>
  <c r="AH125" i="3"/>
  <c r="G129" i="3"/>
  <c r="S129" i="3"/>
  <c r="AE129" i="3"/>
  <c r="D133" i="3"/>
  <c r="P133" i="3"/>
  <c r="AB133" i="3"/>
  <c r="AN133" i="3"/>
  <c r="M137" i="3"/>
  <c r="Y137" i="3"/>
  <c r="AK137" i="3"/>
  <c r="J141" i="3"/>
  <c r="V141" i="3"/>
  <c r="AH141" i="3"/>
  <c r="G151" i="3"/>
  <c r="S151" i="3"/>
  <c r="AE151" i="3"/>
  <c r="D155" i="3"/>
  <c r="P155" i="3"/>
  <c r="AB155" i="3"/>
  <c r="AN155" i="3"/>
  <c r="M159" i="3"/>
  <c r="Y159" i="3"/>
  <c r="AK159" i="3"/>
  <c r="J163" i="3"/>
  <c r="V163" i="3"/>
  <c r="AH163" i="3"/>
  <c r="G147" i="3"/>
  <c r="S147" i="3"/>
  <c r="AE147" i="3"/>
  <c r="D169" i="3"/>
  <c r="P169" i="3"/>
  <c r="AB169" i="3"/>
  <c r="AN169" i="3"/>
  <c r="M173" i="3"/>
  <c r="Y173" i="3"/>
  <c r="AK173" i="3"/>
  <c r="J177" i="3"/>
  <c r="V177" i="3"/>
  <c r="AH177" i="3"/>
  <c r="G181" i="3"/>
  <c r="K125" i="3"/>
  <c r="W125" i="3"/>
  <c r="AI125" i="3"/>
  <c r="H129" i="3"/>
  <c r="T129" i="3"/>
  <c r="AF129" i="3"/>
  <c r="E133" i="3"/>
  <c r="Q133" i="3"/>
  <c r="AC133" i="3"/>
  <c r="N137" i="3"/>
  <c r="Z137" i="3"/>
  <c r="AL137" i="3"/>
  <c r="K141" i="3"/>
  <c r="W141" i="3"/>
  <c r="AI141" i="3"/>
  <c r="H151" i="3"/>
  <c r="T151" i="3"/>
  <c r="AF151" i="3"/>
  <c r="E155" i="3"/>
  <c r="Q155" i="3"/>
  <c r="AC155" i="3"/>
  <c r="N159" i="3"/>
  <c r="Z159" i="3"/>
  <c r="AL159" i="3"/>
  <c r="K163" i="3"/>
  <c r="W163" i="3"/>
  <c r="AI163" i="3"/>
  <c r="H147" i="3"/>
  <c r="T147" i="3"/>
  <c r="AF147" i="3"/>
  <c r="E169" i="3"/>
  <c r="Q169" i="3"/>
  <c r="AC169" i="3"/>
  <c r="N173" i="3"/>
  <c r="Z173" i="3"/>
  <c r="AL173" i="3"/>
  <c r="K177" i="3"/>
  <c r="W177" i="3"/>
  <c r="AI177" i="3"/>
  <c r="H181" i="3"/>
  <c r="L125" i="3"/>
  <c r="X125" i="3"/>
  <c r="AJ125" i="3"/>
  <c r="I129" i="3"/>
  <c r="U129" i="3"/>
  <c r="AG129" i="3"/>
  <c r="F133" i="3"/>
  <c r="R133" i="3"/>
  <c r="AD133" i="3"/>
  <c r="O137" i="3"/>
  <c r="AA137" i="3"/>
  <c r="AM137" i="3"/>
  <c r="L141" i="3"/>
  <c r="X141" i="3"/>
  <c r="AJ141" i="3"/>
  <c r="I151" i="3"/>
  <c r="U151" i="3"/>
  <c r="AG151" i="3"/>
  <c r="F155" i="3"/>
  <c r="R155" i="3"/>
  <c r="AD155" i="3"/>
  <c r="O159" i="3"/>
  <c r="AA159" i="3"/>
  <c r="AM159" i="3"/>
  <c r="L163" i="3"/>
  <c r="X163" i="3"/>
  <c r="AJ163" i="3"/>
  <c r="I147" i="3"/>
  <c r="U147" i="3"/>
  <c r="AG147" i="3"/>
  <c r="F169" i="3"/>
  <c r="R169" i="3"/>
  <c r="AD169" i="3"/>
  <c r="O173" i="3"/>
  <c r="AA173" i="3"/>
  <c r="AM173" i="3"/>
  <c r="L177" i="3"/>
  <c r="X177" i="3"/>
  <c r="AJ177" i="3"/>
  <c r="I181" i="3"/>
  <c r="M125" i="3"/>
  <c r="Y125" i="3"/>
  <c r="AK125" i="3"/>
  <c r="J129" i="3"/>
  <c r="V129" i="3"/>
  <c r="AH129" i="3"/>
  <c r="G133" i="3"/>
  <c r="S133" i="3"/>
  <c r="AE133" i="3"/>
  <c r="D137" i="3"/>
  <c r="P137" i="3"/>
  <c r="AB137" i="3"/>
  <c r="AN137" i="3"/>
  <c r="M141" i="3"/>
  <c r="Y141" i="3"/>
  <c r="AK141" i="3"/>
  <c r="J151" i="3"/>
  <c r="V151" i="3"/>
  <c r="AH151" i="3"/>
  <c r="G155" i="3"/>
  <c r="S155" i="3"/>
  <c r="AE155" i="3"/>
  <c r="D159" i="3"/>
  <c r="P159" i="3"/>
  <c r="AB159" i="3"/>
  <c r="AN159" i="3"/>
  <c r="M163" i="3"/>
  <c r="Y163" i="3"/>
  <c r="AK163" i="3"/>
  <c r="J147" i="3"/>
  <c r="V147" i="3"/>
  <c r="AH147" i="3"/>
  <c r="G169" i="3"/>
  <c r="S169" i="3"/>
  <c r="AE169" i="3"/>
  <c r="D173" i="3"/>
  <c r="P173" i="3"/>
  <c r="AB173" i="3"/>
  <c r="AN173" i="3"/>
  <c r="M177" i="3"/>
  <c r="Y177" i="3"/>
  <c r="AK177" i="3"/>
  <c r="J181" i="3"/>
  <c r="C159" i="3"/>
  <c r="AN185" i="3"/>
  <c r="P185" i="3"/>
  <c r="AC173" i="3"/>
  <c r="AN106" i="3"/>
  <c r="AN114" i="3"/>
  <c r="M106" i="3"/>
  <c r="Y106" i="3"/>
  <c r="AK106" i="3"/>
  <c r="M102" i="3"/>
  <c r="Y102" i="3"/>
  <c r="AK102" i="3"/>
  <c r="M118" i="3"/>
  <c r="Y118" i="3"/>
  <c r="AK118" i="3"/>
  <c r="M110" i="3"/>
  <c r="Y110" i="3"/>
  <c r="AK110" i="3"/>
  <c r="M114" i="3"/>
  <c r="Y114" i="3"/>
  <c r="AK114" i="3"/>
  <c r="E106" i="3"/>
  <c r="AC110" i="3"/>
  <c r="E114" i="3"/>
  <c r="F106" i="3"/>
  <c r="AD102" i="3"/>
  <c r="F118" i="3"/>
  <c r="F114" i="3"/>
  <c r="AN118" i="3"/>
  <c r="AE102" i="3"/>
  <c r="AE114" i="3"/>
  <c r="N106" i="3"/>
  <c r="Z106" i="3"/>
  <c r="AL106" i="3"/>
  <c r="N102" i="3"/>
  <c r="Z102" i="3"/>
  <c r="AL102" i="3"/>
  <c r="N118" i="3"/>
  <c r="Z118" i="3"/>
  <c r="AL118" i="3"/>
  <c r="N110" i="3"/>
  <c r="Z110" i="3"/>
  <c r="AL110" i="3"/>
  <c r="N114" i="3"/>
  <c r="Z114" i="3"/>
  <c r="AL114" i="3"/>
  <c r="D106" i="3"/>
  <c r="P106" i="3"/>
  <c r="AB106" i="3"/>
  <c r="P102" i="3"/>
  <c r="AB102" i="3"/>
  <c r="D118" i="3"/>
  <c r="P118" i="3"/>
  <c r="AB118" i="3"/>
  <c r="D110" i="3"/>
  <c r="AB110" i="3"/>
  <c r="D114" i="3"/>
  <c r="P114" i="3"/>
  <c r="AC106" i="3"/>
  <c r="E102" i="3"/>
  <c r="AC102" i="3"/>
  <c r="E110" i="3"/>
  <c r="O106" i="3"/>
  <c r="AA106" i="3"/>
  <c r="AM106" i="3"/>
  <c r="O102" i="3"/>
  <c r="AA102" i="3"/>
  <c r="AM102" i="3"/>
  <c r="O118" i="3"/>
  <c r="AA118" i="3"/>
  <c r="AM118" i="3"/>
  <c r="O110" i="3"/>
  <c r="AA110" i="3"/>
  <c r="AM110" i="3"/>
  <c r="O114" i="3"/>
  <c r="AA114" i="3"/>
  <c r="AM114" i="3"/>
  <c r="C102" i="3"/>
  <c r="AN102" i="3"/>
  <c r="D102" i="3"/>
  <c r="P110" i="3"/>
  <c r="AB114" i="3"/>
  <c r="Q106" i="3"/>
  <c r="Q102" i="3"/>
  <c r="E118" i="3"/>
  <c r="Q118" i="3"/>
  <c r="AC118" i="3"/>
  <c r="Q110" i="3"/>
  <c r="Q114" i="3"/>
  <c r="AC114" i="3"/>
  <c r="R102" i="3"/>
  <c r="AD118" i="3"/>
  <c r="AD110" i="3"/>
  <c r="AD114" i="3"/>
  <c r="S106" i="3"/>
  <c r="S102" i="3"/>
  <c r="H106" i="3"/>
  <c r="T106" i="3"/>
  <c r="AF106" i="3"/>
  <c r="H102" i="3"/>
  <c r="T102" i="3"/>
  <c r="AF102" i="3"/>
  <c r="H118" i="3"/>
  <c r="T118" i="3"/>
  <c r="AF118" i="3"/>
  <c r="H110" i="3"/>
  <c r="T110" i="3"/>
  <c r="AF110" i="3"/>
  <c r="H114" i="3"/>
  <c r="T114" i="3"/>
  <c r="AF114" i="3"/>
  <c r="I106" i="3"/>
  <c r="U106" i="3"/>
  <c r="AG106" i="3"/>
  <c r="I102" i="3"/>
  <c r="U102" i="3"/>
  <c r="AG102" i="3"/>
  <c r="I118" i="3"/>
  <c r="U118" i="3"/>
  <c r="AG118" i="3"/>
  <c r="I110" i="3"/>
  <c r="U110" i="3"/>
  <c r="AG110" i="3"/>
  <c r="I114" i="3"/>
  <c r="U114" i="3"/>
  <c r="AG114" i="3"/>
  <c r="C110" i="3"/>
  <c r="AE106" i="3"/>
  <c r="AE118" i="3"/>
  <c r="G110" i="3"/>
  <c r="S114" i="3"/>
  <c r="AN110" i="3"/>
  <c r="J106" i="3"/>
  <c r="V106" i="3"/>
  <c r="AH106" i="3"/>
  <c r="J102" i="3"/>
  <c r="V102" i="3"/>
  <c r="AH102" i="3"/>
  <c r="J118" i="3"/>
  <c r="V118" i="3"/>
  <c r="AH118" i="3"/>
  <c r="J110" i="3"/>
  <c r="V110" i="3"/>
  <c r="AH110" i="3"/>
  <c r="J114" i="3"/>
  <c r="V114" i="3"/>
  <c r="AH114" i="3"/>
  <c r="K106" i="3"/>
  <c r="W106" i="3"/>
  <c r="AI106" i="3"/>
  <c r="K102" i="3"/>
  <c r="W102" i="3"/>
  <c r="AI102" i="3"/>
  <c r="K118" i="3"/>
  <c r="W118" i="3"/>
  <c r="AI118" i="3"/>
  <c r="K110" i="3"/>
  <c r="W110" i="3"/>
  <c r="AI110" i="3"/>
  <c r="K114" i="3"/>
  <c r="W114" i="3"/>
  <c r="AI114" i="3"/>
  <c r="R106" i="3"/>
  <c r="F102" i="3"/>
  <c r="R118" i="3"/>
  <c r="R110" i="3"/>
  <c r="R114" i="3"/>
  <c r="C106" i="3"/>
  <c r="G106" i="3"/>
  <c r="G102" i="3"/>
  <c r="G118" i="3"/>
  <c r="AE110" i="3"/>
  <c r="L106" i="3"/>
  <c r="X106" i="3"/>
  <c r="AJ106" i="3"/>
  <c r="L102" i="3"/>
  <c r="X102" i="3"/>
  <c r="AJ102" i="3"/>
  <c r="L118" i="3"/>
  <c r="X118" i="3"/>
  <c r="AJ118" i="3"/>
  <c r="L110" i="3"/>
  <c r="X110" i="3"/>
  <c r="AJ110" i="3"/>
  <c r="L114" i="3"/>
  <c r="X114" i="3"/>
  <c r="AJ114" i="3"/>
  <c r="C118" i="3"/>
  <c r="AD106" i="3"/>
  <c r="F110" i="3"/>
  <c r="C114" i="3"/>
  <c r="S118" i="3"/>
  <c r="S110" i="3"/>
  <c r="G114" i="3"/>
  <c r="D124" i="3"/>
  <c r="P124" i="3"/>
  <c r="AB124" i="3"/>
  <c r="AN124" i="3"/>
  <c r="M128" i="3"/>
  <c r="Y128" i="3"/>
  <c r="AK128" i="3"/>
  <c r="J132" i="3"/>
  <c r="V132" i="3"/>
  <c r="AH132" i="3"/>
  <c r="G136" i="3"/>
  <c r="S136" i="3"/>
  <c r="AE136" i="3"/>
  <c r="D140" i="3"/>
  <c r="P140" i="3"/>
  <c r="AB140" i="3"/>
  <c r="AN140" i="3"/>
  <c r="M150" i="3"/>
  <c r="Y150" i="3"/>
  <c r="AK150" i="3"/>
  <c r="J154" i="3"/>
  <c r="V154" i="3"/>
  <c r="AH154" i="3"/>
  <c r="G158" i="3"/>
  <c r="S158" i="3"/>
  <c r="AE158" i="3"/>
  <c r="D162" i="3"/>
  <c r="P162" i="3"/>
  <c r="AB162" i="3"/>
  <c r="AN162" i="3"/>
  <c r="M146" i="3"/>
  <c r="Y146" i="3"/>
  <c r="AK146" i="3"/>
  <c r="J168" i="3"/>
  <c r="V168" i="3"/>
  <c r="AH168" i="3"/>
  <c r="G172" i="3"/>
  <c r="S172" i="3"/>
  <c r="AE172" i="3"/>
  <c r="D176" i="3"/>
  <c r="P176" i="3"/>
  <c r="AB176" i="3"/>
  <c r="AN176" i="3"/>
  <c r="E124" i="3"/>
  <c r="Q124" i="3"/>
  <c r="AC124" i="3"/>
  <c r="N128" i="3"/>
  <c r="Z128" i="3"/>
  <c r="AL128" i="3"/>
  <c r="K132" i="3"/>
  <c r="W132" i="3"/>
  <c r="AI132" i="3"/>
  <c r="H136" i="3"/>
  <c r="T136" i="3"/>
  <c r="AF136" i="3"/>
  <c r="E140" i="3"/>
  <c r="Q140" i="3"/>
  <c r="AC140" i="3"/>
  <c r="N150" i="3"/>
  <c r="Z150" i="3"/>
  <c r="AL150" i="3"/>
  <c r="K154" i="3"/>
  <c r="W154" i="3"/>
  <c r="AI154" i="3"/>
  <c r="H158" i="3"/>
  <c r="T158" i="3"/>
  <c r="AF158" i="3"/>
  <c r="E162" i="3"/>
  <c r="Q162" i="3"/>
  <c r="AC162" i="3"/>
  <c r="F124" i="3"/>
  <c r="R124" i="3"/>
  <c r="AD124" i="3"/>
  <c r="O128" i="3"/>
  <c r="AA128" i="3"/>
  <c r="AM128" i="3"/>
  <c r="L132" i="3"/>
  <c r="X132" i="3"/>
  <c r="AJ132" i="3"/>
  <c r="I136" i="3"/>
  <c r="U136" i="3"/>
  <c r="AG136" i="3"/>
  <c r="F140" i="3"/>
  <c r="R140" i="3"/>
  <c r="AD140" i="3"/>
  <c r="O150" i="3"/>
  <c r="AA150" i="3"/>
  <c r="AM150" i="3"/>
  <c r="L154" i="3"/>
  <c r="X154" i="3"/>
  <c r="AJ154" i="3"/>
  <c r="I158" i="3"/>
  <c r="U158" i="3"/>
  <c r="AG158" i="3"/>
  <c r="F162" i="3"/>
  <c r="R162" i="3"/>
  <c r="AD162" i="3"/>
  <c r="O146" i="3"/>
  <c r="AA146" i="3"/>
  <c r="AM146" i="3"/>
  <c r="L168" i="3"/>
  <c r="X168" i="3"/>
  <c r="AJ168" i="3"/>
  <c r="I172" i="3"/>
  <c r="U172" i="3"/>
  <c r="AG172" i="3"/>
  <c r="F176" i="3"/>
  <c r="R176" i="3"/>
  <c r="AD176" i="3"/>
  <c r="O180" i="3"/>
  <c r="AA180" i="3"/>
  <c r="AM180" i="3"/>
  <c r="G124" i="3"/>
  <c r="S124" i="3"/>
  <c r="AE124" i="3"/>
  <c r="D128" i="3"/>
  <c r="P128" i="3"/>
  <c r="AB128" i="3"/>
  <c r="AN128" i="3"/>
  <c r="M132" i="3"/>
  <c r="Y132" i="3"/>
  <c r="AK132" i="3"/>
  <c r="J136" i="3"/>
  <c r="V136" i="3"/>
  <c r="AH136" i="3"/>
  <c r="G140" i="3"/>
  <c r="S140" i="3"/>
  <c r="AE140" i="3"/>
  <c r="D150" i="3"/>
  <c r="P150" i="3"/>
  <c r="AB150" i="3"/>
  <c r="AN150" i="3"/>
  <c r="M154" i="3"/>
  <c r="Y154" i="3"/>
  <c r="AK154" i="3"/>
  <c r="J158" i="3"/>
  <c r="V158" i="3"/>
  <c r="AH158" i="3"/>
  <c r="G162" i="3"/>
  <c r="S162" i="3"/>
  <c r="AE162" i="3"/>
  <c r="D146" i="3"/>
  <c r="P146" i="3"/>
  <c r="AB146" i="3"/>
  <c r="AN146" i="3"/>
  <c r="M168" i="3"/>
  <c r="Y168" i="3"/>
  <c r="AK168" i="3"/>
  <c r="J172" i="3"/>
  <c r="V172" i="3"/>
  <c r="AH172" i="3"/>
  <c r="G176" i="3"/>
  <c r="S176" i="3"/>
  <c r="AE176" i="3"/>
  <c r="H124" i="3"/>
  <c r="T124" i="3"/>
  <c r="AF124" i="3"/>
  <c r="E128" i="3"/>
  <c r="Q128" i="3"/>
  <c r="AC128" i="3"/>
  <c r="N132" i="3"/>
  <c r="Z132" i="3"/>
  <c r="AL132" i="3"/>
  <c r="K136" i="3"/>
  <c r="W136" i="3"/>
  <c r="AI136" i="3"/>
  <c r="H140" i="3"/>
  <c r="T140" i="3"/>
  <c r="AF140" i="3"/>
  <c r="E150" i="3"/>
  <c r="Q150" i="3"/>
  <c r="AC150" i="3"/>
  <c r="N154" i="3"/>
  <c r="Z154" i="3"/>
  <c r="AL154" i="3"/>
  <c r="K158" i="3"/>
  <c r="W158" i="3"/>
  <c r="AI158" i="3"/>
  <c r="H162" i="3"/>
  <c r="T162" i="3"/>
  <c r="AF162" i="3"/>
  <c r="E146" i="3"/>
  <c r="Q146" i="3"/>
  <c r="AC146" i="3"/>
  <c r="N168" i="3"/>
  <c r="Z168" i="3"/>
  <c r="AL168" i="3"/>
  <c r="K172" i="3"/>
  <c r="W172" i="3"/>
  <c r="AI172" i="3"/>
  <c r="H176" i="3"/>
  <c r="T176" i="3"/>
  <c r="AF176" i="3"/>
  <c r="E180" i="3"/>
  <c r="Q180" i="3"/>
  <c r="AC180" i="3"/>
  <c r="I124" i="3"/>
  <c r="U124" i="3"/>
  <c r="AG124" i="3"/>
  <c r="F128" i="3"/>
  <c r="R128" i="3"/>
  <c r="AD128" i="3"/>
  <c r="O132" i="3"/>
  <c r="AA132" i="3"/>
  <c r="AM132" i="3"/>
  <c r="L136" i="3"/>
  <c r="X136" i="3"/>
  <c r="AJ136" i="3"/>
  <c r="I140" i="3"/>
  <c r="U140" i="3"/>
  <c r="AG140" i="3"/>
  <c r="F150" i="3"/>
  <c r="R150" i="3"/>
  <c r="AD150" i="3"/>
  <c r="O154" i="3"/>
  <c r="AA154" i="3"/>
  <c r="AM154" i="3"/>
  <c r="L158" i="3"/>
  <c r="X158" i="3"/>
  <c r="AJ158" i="3"/>
  <c r="I162" i="3"/>
  <c r="U162" i="3"/>
  <c r="AG162" i="3"/>
  <c r="F146" i="3"/>
  <c r="R146" i="3"/>
  <c r="AD146" i="3"/>
  <c r="O168" i="3"/>
  <c r="AA168" i="3"/>
  <c r="AM168" i="3"/>
  <c r="L172" i="3"/>
  <c r="X172" i="3"/>
  <c r="AJ172" i="3"/>
  <c r="I176" i="3"/>
  <c r="U176" i="3"/>
  <c r="AG176" i="3"/>
  <c r="F180" i="3"/>
  <c r="R180" i="3"/>
  <c r="AD180" i="3"/>
  <c r="J124" i="3"/>
  <c r="V124" i="3"/>
  <c r="AH124" i="3"/>
  <c r="G128" i="3"/>
  <c r="S128" i="3"/>
  <c r="AE128" i="3"/>
  <c r="D132" i="3"/>
  <c r="P132" i="3"/>
  <c r="AB132" i="3"/>
  <c r="AN132" i="3"/>
  <c r="M136" i="3"/>
  <c r="Y136" i="3"/>
  <c r="AK136" i="3"/>
  <c r="J140" i="3"/>
  <c r="V140" i="3"/>
  <c r="AH140" i="3"/>
  <c r="G150" i="3"/>
  <c r="S150" i="3"/>
  <c r="AE150" i="3"/>
  <c r="D154" i="3"/>
  <c r="P154" i="3"/>
  <c r="AB154" i="3"/>
  <c r="AN154" i="3"/>
  <c r="M158" i="3"/>
  <c r="Y158" i="3"/>
  <c r="AK158" i="3"/>
  <c r="J162" i="3"/>
  <c r="V162" i="3"/>
  <c r="AH162" i="3"/>
  <c r="G146" i="3"/>
  <c r="S146" i="3"/>
  <c r="AE146" i="3"/>
  <c r="D168" i="3"/>
  <c r="P168" i="3"/>
  <c r="AB168" i="3"/>
  <c r="AN168" i="3"/>
  <c r="M172" i="3"/>
  <c r="Y172" i="3"/>
  <c r="AK172" i="3"/>
  <c r="J176" i="3"/>
  <c r="V176" i="3"/>
  <c r="AH176" i="3"/>
  <c r="G180" i="3"/>
  <c r="S180" i="3"/>
  <c r="AE180" i="3"/>
  <c r="K124" i="3"/>
  <c r="W124" i="3"/>
  <c r="AI124" i="3"/>
  <c r="H128" i="3"/>
  <c r="T128" i="3"/>
  <c r="AF128" i="3"/>
  <c r="E132" i="3"/>
  <c r="Q132" i="3"/>
  <c r="AC132" i="3"/>
  <c r="N136" i="3"/>
  <c r="Z136" i="3"/>
  <c r="AL136" i="3"/>
  <c r="K140" i="3"/>
  <c r="W140" i="3"/>
  <c r="AI140" i="3"/>
  <c r="H150" i="3"/>
  <c r="T150" i="3"/>
  <c r="AF150" i="3"/>
  <c r="E154" i="3"/>
  <c r="Q154" i="3"/>
  <c r="AC154" i="3"/>
  <c r="N158" i="3"/>
  <c r="Z158" i="3"/>
  <c r="AL158" i="3"/>
  <c r="K162" i="3"/>
  <c r="W162" i="3"/>
  <c r="AI162" i="3"/>
  <c r="H146" i="3"/>
  <c r="T146" i="3"/>
  <c r="AF146" i="3"/>
  <c r="E168" i="3"/>
  <c r="Q168" i="3"/>
  <c r="AC168" i="3"/>
  <c r="N172" i="3"/>
  <c r="Z172" i="3"/>
  <c r="AL172" i="3"/>
  <c r="K176" i="3"/>
  <c r="W176" i="3"/>
  <c r="AI176" i="3"/>
  <c r="H180" i="3"/>
  <c r="T180" i="3"/>
  <c r="AF180" i="3"/>
  <c r="L124" i="3"/>
  <c r="X124" i="3"/>
  <c r="AJ124" i="3"/>
  <c r="I128" i="3"/>
  <c r="U128" i="3"/>
  <c r="AG128" i="3"/>
  <c r="F132" i="3"/>
  <c r="R132" i="3"/>
  <c r="AD132" i="3"/>
  <c r="O136" i="3"/>
  <c r="AA136" i="3"/>
  <c r="AM136" i="3"/>
  <c r="L140" i="3"/>
  <c r="X140" i="3"/>
  <c r="AJ140" i="3"/>
  <c r="I150" i="3"/>
  <c r="U150" i="3"/>
  <c r="AG150" i="3"/>
  <c r="F154" i="3"/>
  <c r="R154" i="3"/>
  <c r="AD154" i="3"/>
  <c r="O158" i="3"/>
  <c r="AA158" i="3"/>
  <c r="AM158" i="3"/>
  <c r="L162" i="3"/>
  <c r="X162" i="3"/>
  <c r="AJ162" i="3"/>
  <c r="I146" i="3"/>
  <c r="U146" i="3"/>
  <c r="AG146" i="3"/>
  <c r="F168" i="3"/>
  <c r="R168" i="3"/>
  <c r="AD168" i="3"/>
  <c r="O172" i="3"/>
  <c r="AA172" i="3"/>
  <c r="AM172" i="3"/>
  <c r="L176" i="3"/>
  <c r="X176" i="3"/>
  <c r="AJ176" i="3"/>
  <c r="I180" i="3"/>
  <c r="U180" i="3"/>
  <c r="AG180" i="3"/>
  <c r="M124" i="3"/>
  <c r="Y124" i="3"/>
  <c r="AK124" i="3"/>
  <c r="J128" i="3"/>
  <c r="V128" i="3"/>
  <c r="AH128" i="3"/>
  <c r="G132" i="3"/>
  <c r="S132" i="3"/>
  <c r="AE132" i="3"/>
  <c r="D136" i="3"/>
  <c r="P136" i="3"/>
  <c r="AB136" i="3"/>
  <c r="AN136" i="3"/>
  <c r="M140" i="3"/>
  <c r="Y140" i="3"/>
  <c r="AK140" i="3"/>
  <c r="J150" i="3"/>
  <c r="V150" i="3"/>
  <c r="AH150" i="3"/>
  <c r="G154" i="3"/>
  <c r="S154" i="3"/>
  <c r="AE154" i="3"/>
  <c r="D158" i="3"/>
  <c r="P158" i="3"/>
  <c r="AB158" i="3"/>
  <c r="AN158" i="3"/>
  <c r="M162" i="3"/>
  <c r="Y162" i="3"/>
  <c r="AK162" i="3"/>
  <c r="J146" i="3"/>
  <c r="V146" i="3"/>
  <c r="AH146" i="3"/>
  <c r="G168" i="3"/>
  <c r="S168" i="3"/>
  <c r="AE168" i="3"/>
  <c r="D172" i="3"/>
  <c r="P172" i="3"/>
  <c r="AB172" i="3"/>
  <c r="AN172" i="3"/>
  <c r="M176" i="3"/>
  <c r="Y176" i="3"/>
  <c r="AK176" i="3"/>
  <c r="J180" i="3"/>
  <c r="V180" i="3"/>
  <c r="AH180" i="3"/>
  <c r="N124" i="3"/>
  <c r="Z124" i="3"/>
  <c r="AL124" i="3"/>
  <c r="K128" i="3"/>
  <c r="W128" i="3"/>
  <c r="AI128" i="3"/>
  <c r="H132" i="3"/>
  <c r="T132" i="3"/>
  <c r="AF132" i="3"/>
  <c r="E136" i="3"/>
  <c r="Q136" i="3"/>
  <c r="AC136" i="3"/>
  <c r="N140" i="3"/>
  <c r="Z140" i="3"/>
  <c r="AL140" i="3"/>
  <c r="K150" i="3"/>
  <c r="W150" i="3"/>
  <c r="AI150" i="3"/>
  <c r="H154" i="3"/>
  <c r="T154" i="3"/>
  <c r="AF154" i="3"/>
  <c r="E158" i="3"/>
  <c r="Q158" i="3"/>
  <c r="AC158" i="3"/>
  <c r="N162" i="3"/>
  <c r="Z162" i="3"/>
  <c r="AL162" i="3"/>
  <c r="K146" i="3"/>
  <c r="W146" i="3"/>
  <c r="AI146" i="3"/>
  <c r="H168" i="3"/>
  <c r="T168" i="3"/>
  <c r="AF168" i="3"/>
  <c r="E172" i="3"/>
  <c r="Q172" i="3"/>
  <c r="AC172" i="3"/>
  <c r="N176" i="3"/>
  <c r="Z176" i="3"/>
  <c r="AL176" i="3"/>
  <c r="K180" i="3"/>
  <c r="W180" i="3"/>
  <c r="AI180" i="3"/>
  <c r="O124" i="3"/>
  <c r="AM185" i="3"/>
  <c r="AA185" i="3"/>
  <c r="O185" i="3"/>
  <c r="AN184" i="3"/>
  <c r="AB184" i="3"/>
  <c r="P184" i="3"/>
  <c r="D184" i="3"/>
  <c r="AD181" i="3"/>
  <c r="R181" i="3"/>
  <c r="Y180" i="3"/>
  <c r="P177" i="3"/>
  <c r="S173" i="3"/>
  <c r="AF169" i="3"/>
  <c r="AK147" i="3"/>
  <c r="E159" i="3"/>
  <c r="AI151" i="3"/>
  <c r="O140" i="3"/>
  <c r="AG132" i="3"/>
  <c r="Z125" i="3"/>
  <c r="AL185" i="3"/>
  <c r="N177" i="3"/>
  <c r="Q173" i="3"/>
  <c r="V169" i="3"/>
  <c r="AI147" i="3"/>
  <c r="AN163" i="3"/>
  <c r="AD158" i="3"/>
  <c r="W151" i="3"/>
  <c r="U132" i="3"/>
  <c r="N125" i="3"/>
  <c r="C137" i="3"/>
  <c r="Z185" i="3"/>
  <c r="AC181" i="3"/>
  <c r="C125" i="3"/>
  <c r="C141" i="3"/>
  <c r="C177" i="3"/>
  <c r="AK185" i="3"/>
  <c r="Y185" i="3"/>
  <c r="AL184" i="3"/>
  <c r="Z184" i="3"/>
  <c r="AB181" i="3"/>
  <c r="O181" i="3"/>
  <c r="P180" i="3"/>
  <c r="D177" i="3"/>
  <c r="G173" i="3"/>
  <c r="T169" i="3"/>
  <c r="Y147" i="3"/>
  <c r="AL163" i="3"/>
  <c r="R158" i="3"/>
  <c r="K151" i="3"/>
  <c r="AC137" i="3"/>
  <c r="I132" i="3"/>
  <c r="AM124" i="3"/>
  <c r="N185" i="3"/>
  <c r="P181" i="3"/>
  <c r="C163" i="3"/>
  <c r="M185" i="3"/>
  <c r="N184" i="3"/>
  <c r="AN181" i="3"/>
  <c r="AJ185" i="3"/>
  <c r="X185" i="3"/>
  <c r="L185" i="3"/>
  <c r="AK184" i="3"/>
  <c r="Y184" i="3"/>
  <c r="M184" i="3"/>
  <c r="AM181" i="3"/>
  <c r="AA181" i="3"/>
  <c r="M181" i="3"/>
  <c r="N180" i="3"/>
  <c r="AM176" i="3"/>
  <c r="E173" i="3"/>
  <c r="J169" i="3"/>
  <c r="W147" i="3"/>
  <c r="AB163" i="3"/>
  <c r="F158" i="3"/>
  <c r="AJ150" i="3"/>
  <c r="Q137" i="3"/>
  <c r="AA124" i="3"/>
  <c r="DA34" i="2"/>
  <c r="DA42" i="2"/>
  <c r="DA50" i="2"/>
  <c r="DA46" i="2"/>
  <c r="DA38" i="2"/>
  <c r="DA36" i="2" l="1"/>
  <c r="DA32" i="2"/>
  <c r="DA33" i="2"/>
  <c r="DA49" i="2"/>
  <c r="DA37" i="2"/>
  <c r="DA45" i="2"/>
  <c r="DA40" i="2"/>
  <c r="DA44" i="2"/>
  <c r="DA48" i="2"/>
  <c r="DA41" i="2"/>
</calcChain>
</file>

<file path=xl/sharedStrings.xml><?xml version="1.0" encoding="utf-8"?>
<sst xmlns="http://schemas.openxmlformats.org/spreadsheetml/2006/main" count="745" uniqueCount="280">
  <si>
    <t>S1501</t>
  </si>
  <si>
    <t>NPV</t>
  </si>
  <si>
    <t>CLCA</t>
  </si>
  <si>
    <t>ALCA</t>
  </si>
  <si>
    <t>S1502</t>
  </si>
  <si>
    <t>S1503</t>
  </si>
  <si>
    <t>S2501</t>
  </si>
  <si>
    <t>S2502</t>
  </si>
  <si>
    <t>S2503</t>
  </si>
  <si>
    <t>A</t>
  </si>
  <si>
    <t>B</t>
  </si>
  <si>
    <t>C</t>
  </si>
  <si>
    <t>.</t>
  </si>
  <si>
    <t>Direct Land Application</t>
  </si>
  <si>
    <t>Onondaga</t>
  </si>
  <si>
    <t>Jefferson</t>
  </si>
  <si>
    <t>Average</t>
  </si>
  <si>
    <t>Pyrolysis + CHP</t>
  </si>
  <si>
    <t>HTL + CHP</t>
  </si>
  <si>
    <t>HTC + CHP</t>
  </si>
  <si>
    <t>AD + CHP</t>
  </si>
  <si>
    <t>County Name</t>
  </si>
  <si>
    <t>Pyrolysis Heat Cost</t>
  </si>
  <si>
    <t>Pyrolysis Electricity Cost</t>
  </si>
  <si>
    <t>Pyrolysis Disposal Cost</t>
  </si>
  <si>
    <t>Pyrolysis Transportation Cost</t>
  </si>
  <si>
    <t>Pyrolysis Water Cost</t>
  </si>
  <si>
    <t>Pyrolysis Labor Cost</t>
  </si>
  <si>
    <t>Pyrolysis Diesel Cost</t>
  </si>
  <si>
    <t>Pyrolysis Operating Cost</t>
  </si>
  <si>
    <t>AD Heat Cost</t>
  </si>
  <si>
    <t>AD Electricity Cost</t>
  </si>
  <si>
    <t>AD Disposal Cost</t>
  </si>
  <si>
    <t>AD Transportation Cost</t>
  </si>
  <si>
    <t>AD Water Cost</t>
  </si>
  <si>
    <t>AD Labor Cost</t>
  </si>
  <si>
    <t>AD Diesel Cost</t>
  </si>
  <si>
    <t>AD Operating Cost</t>
  </si>
  <si>
    <t>HTL Heat Cost</t>
  </si>
  <si>
    <t>HTL Electricity Cost</t>
  </si>
  <si>
    <t>HTL Disposal Cost</t>
  </si>
  <si>
    <t>HTL Transportation Cost</t>
  </si>
  <si>
    <t>HTL Water Cost</t>
  </si>
  <si>
    <t>HTL Labor Cost</t>
  </si>
  <si>
    <t>HTL Diesel Cost</t>
  </si>
  <si>
    <t>HTL Operating Cost</t>
  </si>
  <si>
    <t>HTC Heat Cost</t>
  </si>
  <si>
    <t>HTC Electricity Cost</t>
  </si>
  <si>
    <t>HTC Disposal Cost</t>
  </si>
  <si>
    <t>HTC Transportation Cost</t>
  </si>
  <si>
    <t>HTC Water Cost</t>
  </si>
  <si>
    <t>HTC Labor Cost</t>
  </si>
  <si>
    <t>HTC Diesel Cost</t>
  </si>
  <si>
    <t>HTC Operating Cost</t>
  </si>
  <si>
    <t>CHP Heat Cost</t>
  </si>
  <si>
    <t>CHP Electricity Cost</t>
  </si>
  <si>
    <t>CHP Disposal Cost</t>
  </si>
  <si>
    <t>CHP Transportation Cost</t>
  </si>
  <si>
    <t>CHP Water Cost</t>
  </si>
  <si>
    <t>CHP Labor Cost</t>
  </si>
  <si>
    <t>CHP Diesel Cost</t>
  </si>
  <si>
    <t>CHP Operating Cost</t>
  </si>
  <si>
    <t>Feedstock Heat Cost</t>
  </si>
  <si>
    <t>Feedstock Electricity Cost</t>
  </si>
  <si>
    <t>Feedstock Disposal Cost</t>
  </si>
  <si>
    <t>Feedstock Transportation Cost</t>
  </si>
  <si>
    <t>Feedstock Water Cost</t>
  </si>
  <si>
    <t>Feedstock Labor Cost</t>
  </si>
  <si>
    <t>Feedstock Diesel Cost</t>
  </si>
  <si>
    <t>Feedstock Operating Cost</t>
  </si>
  <si>
    <t>Pyrolysis Avoided Fertilizer Revenue</t>
  </si>
  <si>
    <t>Pyrolysis Biooil Reveue</t>
  </si>
  <si>
    <t>Pyrolysis Avoided Coal Revenue</t>
  </si>
  <si>
    <t>Pyrolysis Electricity Revenue</t>
  </si>
  <si>
    <t>Pyrolysis Potting Media Revenue</t>
  </si>
  <si>
    <t>Pyrolysis Incentive 1 Revenue</t>
  </si>
  <si>
    <t>Pyrolysis Incentive 2 Revenue</t>
  </si>
  <si>
    <t>AD Avoided Fertilizer Revenue</t>
  </si>
  <si>
    <t>AD Biooil Reveue</t>
  </si>
  <si>
    <t>AD Avoided Coal Revenue</t>
  </si>
  <si>
    <t>AD Electricity Revenue</t>
  </si>
  <si>
    <t>AD Potting Media Revenue</t>
  </si>
  <si>
    <t>AD Incentive 1 Revenue</t>
  </si>
  <si>
    <t>AD Incentive 2 Revenue</t>
  </si>
  <si>
    <t>HTL Avoided Fertilizer Revenue</t>
  </si>
  <si>
    <t>HTL Biooil Reveue</t>
  </si>
  <si>
    <t>HTL Avoided Coal Revenue</t>
  </si>
  <si>
    <t>HTL Electricity Revenue</t>
  </si>
  <si>
    <t>HTL Potting Media Revenue</t>
  </si>
  <si>
    <t>HTL Incentive 1 Revenue</t>
  </si>
  <si>
    <t>HTL Incentive 2 Revenue</t>
  </si>
  <si>
    <t>HTC Avoided Fertilizer Revenue</t>
  </si>
  <si>
    <t>HTC Biooil Reveue</t>
  </si>
  <si>
    <t>HTC Avoided Coal Revenue</t>
  </si>
  <si>
    <t>HTC Electricity Revenue</t>
  </si>
  <si>
    <t>HTC Potting Media Revenue</t>
  </si>
  <si>
    <t>HTC Incentive 1 Revenue</t>
  </si>
  <si>
    <t>HTC Incentive 2 Revenue</t>
  </si>
  <si>
    <t>CHP Avoided Fertilizer Revenue</t>
  </si>
  <si>
    <t>CHP Biooil Reveue</t>
  </si>
  <si>
    <t>CHP Avoided Coal Revenue</t>
  </si>
  <si>
    <t>CHP Electricity Revenue</t>
  </si>
  <si>
    <t>CHP Potting Media Revenue</t>
  </si>
  <si>
    <t>CHP Incentive 1 Revenue</t>
  </si>
  <si>
    <t>CHP Incentive 2 Revenue</t>
  </si>
  <si>
    <t>Feedstock Avoided Fertilizer Revenue</t>
  </si>
  <si>
    <t>Feedstock Biooil Reveue</t>
  </si>
  <si>
    <t>Feedstock Avoided Coal Revenue</t>
  </si>
  <si>
    <t>Feedstock Electricity Revenue</t>
  </si>
  <si>
    <t>Feedstock Potting Media Revenue</t>
  </si>
  <si>
    <t>Carbon Tax Credit</t>
  </si>
  <si>
    <t>Feedstock Incentive 2 Revenue</t>
  </si>
  <si>
    <t>Pyrolysis Process CAPEX</t>
  </si>
  <si>
    <t>AD Process CAPEX</t>
  </si>
  <si>
    <t>HTL Process CAPEX</t>
  </si>
  <si>
    <t>HTC Process CAPEX</t>
  </si>
  <si>
    <t>CHP Process CAPEX</t>
  </si>
  <si>
    <t>Feedstock Process CAPEX</t>
  </si>
  <si>
    <t>Pyrolysis Storage CAPEX</t>
  </si>
  <si>
    <t>AD Storage CAPEX</t>
  </si>
  <si>
    <t>HTL Storage CAPEX</t>
  </si>
  <si>
    <t>HTC Storage CAPEX</t>
  </si>
  <si>
    <t>CHP Storage CAPEX</t>
  </si>
  <si>
    <t>Feedstock Storage CAPEX</t>
  </si>
  <si>
    <t>Jefferson = 14</t>
  </si>
  <si>
    <t>Onondaga = 26</t>
  </si>
  <si>
    <t>Tons Manure</t>
  </si>
  <si>
    <t>Total</t>
  </si>
  <si>
    <t>Heat Cost</t>
  </si>
  <si>
    <t>Electricity Cost</t>
  </si>
  <si>
    <t>Disposal Cost</t>
  </si>
  <si>
    <t>Transportation Cost</t>
  </si>
  <si>
    <t>Water Cost</t>
  </si>
  <si>
    <t>Labor Cost</t>
  </si>
  <si>
    <t>Diesel Cost</t>
  </si>
  <si>
    <t>Operating Cost</t>
  </si>
  <si>
    <t>Avoided Fertilizer Revenue</t>
  </si>
  <si>
    <t>Biooil Revenue</t>
  </si>
  <si>
    <t>Avoided Coal Revenue</t>
  </si>
  <si>
    <t>Electricity Revenue</t>
  </si>
  <si>
    <t>Process CAPEX</t>
  </si>
  <si>
    <t>Storage CAPEX</t>
  </si>
  <si>
    <t>CLCA - GWP</t>
  </si>
  <si>
    <t>CLCA - FE</t>
  </si>
  <si>
    <t>ALCA - GWP</t>
  </si>
  <si>
    <t>ALCA - FE</t>
  </si>
  <si>
    <t>natural gas</t>
  </si>
  <si>
    <t>grid electricity</t>
  </si>
  <si>
    <t>diesel</t>
  </si>
  <si>
    <t>water</t>
  </si>
  <si>
    <t>biochar-land</t>
  </si>
  <si>
    <t>biochar-disposal</t>
  </si>
  <si>
    <t>pyro-bio-oil-chp</t>
  </si>
  <si>
    <t>syngas-chp</t>
  </si>
  <si>
    <t>syngas-disposal</t>
  </si>
  <si>
    <t>pyro-ap-disposal</t>
  </si>
  <si>
    <t>htl-hydrochar-land</t>
  </si>
  <si>
    <t>htl-hydrochar-chp</t>
  </si>
  <si>
    <t>htl-hydrochar-disposal</t>
  </si>
  <si>
    <t>htl-bio-oil-chp</t>
  </si>
  <si>
    <t>htl-gp-disposal</t>
  </si>
  <si>
    <t>htl-ap-disposal</t>
  </si>
  <si>
    <t>htc-hydrochar-land</t>
  </si>
  <si>
    <t>htc-hydrochar-chp</t>
  </si>
  <si>
    <t>htc-hydrochar-disposal</t>
  </si>
  <si>
    <t>htc-gp-disposal</t>
  </si>
  <si>
    <t>htc-ap-disposal</t>
  </si>
  <si>
    <t>digestate-land</t>
  </si>
  <si>
    <t>digestate-disposal</t>
  </si>
  <si>
    <t>biogas-disposal</t>
  </si>
  <si>
    <t>biogas-chp</t>
  </si>
  <si>
    <t>manure-land</t>
  </si>
  <si>
    <t>facility construction</t>
  </si>
  <si>
    <t>N fertilizer</t>
  </si>
  <si>
    <t>P fertilizer</t>
  </si>
  <si>
    <t>K fertilizer</t>
  </si>
  <si>
    <t>storage-facility-solids</t>
  </si>
  <si>
    <t xml:space="preserve">storage facility liquids </t>
  </si>
  <si>
    <t>Biochar Market</t>
  </si>
  <si>
    <t>Bio-oil Market</t>
  </si>
  <si>
    <t>Hydrochar Market</t>
  </si>
  <si>
    <t>Avoided Electricity</t>
  </si>
  <si>
    <t>solid-chp</t>
  </si>
  <si>
    <t>Years</t>
  </si>
  <si>
    <t>Payments Per year</t>
  </si>
  <si>
    <t>Interest</t>
  </si>
  <si>
    <t>process facility</t>
  </si>
  <si>
    <t>liquid storage facility</t>
  </si>
  <si>
    <t>solid storage facility</t>
  </si>
  <si>
    <t>solids to chp</t>
  </si>
  <si>
    <t>solids to land application</t>
  </si>
  <si>
    <t>solid to disposal</t>
  </si>
  <si>
    <t>biooil to chp</t>
  </si>
  <si>
    <t>gas to chp</t>
  </si>
  <si>
    <t>gas to disposal</t>
  </si>
  <si>
    <t>ap to disposal</t>
  </si>
  <si>
    <t>S1511</t>
  </si>
  <si>
    <t>S1512</t>
  </si>
  <si>
    <t>S1513</t>
  </si>
  <si>
    <t>S2511</t>
  </si>
  <si>
    <t>S2512</t>
  </si>
  <si>
    <t>S2513</t>
  </si>
  <si>
    <t>Point</t>
  </si>
  <si>
    <t>GWP</t>
  </si>
  <si>
    <t>CLCA-B NPV max</t>
  </si>
  <si>
    <t>CLCA-A NPV max</t>
  </si>
  <si>
    <t>CLCA-C NPV max</t>
  </si>
  <si>
    <t>ALCA-C NPV max</t>
  </si>
  <si>
    <t>ALCA-B NPV max</t>
  </si>
  <si>
    <t>ALCA-A NPV max</t>
  </si>
  <si>
    <t>CLCA-A tradeoff</t>
  </si>
  <si>
    <t>CLCA-B tradeoff</t>
  </si>
  <si>
    <t>CLCA-C tradeoff</t>
  </si>
  <si>
    <t>ALCA-A tradeoff</t>
  </si>
  <si>
    <t>ALCA-B tradeoff</t>
  </si>
  <si>
    <t>ALCA-C tradeoff</t>
  </si>
  <si>
    <t>CLCA-A GWP min</t>
  </si>
  <si>
    <t>CLCA-B GWP min</t>
  </si>
  <si>
    <t>CLCA-C GWP min</t>
  </si>
  <si>
    <t>ALCA-A GWP min</t>
  </si>
  <si>
    <t>ALCA-B GWP min</t>
  </si>
  <si>
    <t>ALCA-C GWP min</t>
  </si>
  <si>
    <t>CLCA-A FE min</t>
  </si>
  <si>
    <t>CLCA-B FE min</t>
  </si>
  <si>
    <t>CLCA-C FE min</t>
  </si>
  <si>
    <t>ALCA-A FE min</t>
  </si>
  <si>
    <t>ALCA-B FE min</t>
  </si>
  <si>
    <t>ALCA-C FE min</t>
  </si>
  <si>
    <t>Pyrolysis</t>
  </si>
  <si>
    <t>AD</t>
  </si>
  <si>
    <t>HTL</t>
  </si>
  <si>
    <t>HTC</t>
  </si>
  <si>
    <t>CHP</t>
  </si>
  <si>
    <t>Feedstock</t>
  </si>
  <si>
    <t>Other</t>
  </si>
  <si>
    <t>GWP min</t>
  </si>
  <si>
    <t>Other NPV max</t>
  </si>
  <si>
    <t>tradeoff</t>
  </si>
  <si>
    <t>A/CLCA-A NPV max</t>
  </si>
  <si>
    <t>other NPV max</t>
  </si>
  <si>
    <t>ALCA FE min</t>
  </si>
  <si>
    <t>CLCA FE min</t>
  </si>
  <si>
    <t>CLCA tradeoff</t>
  </si>
  <si>
    <t>ALCA other tradeoff</t>
  </si>
  <si>
    <t>NPV MAX</t>
  </si>
  <si>
    <t>Tradeoff</t>
  </si>
  <si>
    <t>GWP Min</t>
  </si>
  <si>
    <t>Factor Levels</t>
  </si>
  <si>
    <t>Source</t>
  </si>
  <si>
    <t>Name</t>
  </si>
  <si>
    <t>Worst</t>
  </si>
  <si>
    <t>Best</t>
  </si>
  <si>
    <t>Range</t>
  </si>
  <si>
    <t>SUM RANGE</t>
  </si>
  <si>
    <t>Level</t>
  </si>
  <si>
    <t>CAPEX</t>
  </si>
  <si>
    <t>KPMG Cost of Capital Study, 11% risk premium</t>
  </si>
  <si>
    <t>KPMG Cost of Capital Study</t>
  </si>
  <si>
    <r>
      <t xml:space="preserve">Bora, R.R., Lei, M., Tester, J.W., Lehmann, J. and You, F., 2020. Life cycle assessment and technoeconomic analysis of thermochemical conversion technologies applied to poultry litter with energy and nutrient recovery. </t>
    </r>
    <r>
      <rPr>
        <i/>
        <sz val="11"/>
        <color theme="1"/>
        <rFont val="Calibri"/>
        <family val="2"/>
        <scheme val="minor"/>
      </rPr>
      <t>ACS Sustainable Chemistry &amp;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(22), pp.8436-8447.</t>
    </r>
  </si>
  <si>
    <t>Time Horizon</t>
  </si>
  <si>
    <t>Same factor as bora in the other direction</t>
  </si>
  <si>
    <t>Fertilizer Price</t>
  </si>
  <si>
    <t>factor of lower bound in Amanullah, M.M., Somasundaram, E., Vaiyapuri, K. and Sathyamoorthi, K., 2007. Poultry manure to crops–A review. Agricultural Reviews, 28(3), pp.216-222.</t>
  </si>
  <si>
    <t>average in Amanullah, M.M., Somasundaram, E., Vaiyapuri, K. and Sathyamoorthi, K., 2007. Poultry manure to crops–A review. Agricultural Reviews, 28(3), pp.216-222.</t>
  </si>
  <si>
    <t>factor of upper bound in Amanullah, M.M., Somasundaram, E., Vaiyapuri, K. and Sathyamoorthi, K., 2007. Poultry manure to crops–A review. Agricultural Reviews, 28(3), pp.216-222.</t>
  </si>
  <si>
    <t>Energy Content</t>
  </si>
  <si>
    <t>Interest Rate</t>
  </si>
  <si>
    <t>N content</t>
  </si>
  <si>
    <r>
      <t xml:space="preserve">2 time largest sd at 1:5 at 30 minutes from Mau, V., Quance, J., Posmanik, R. and Gross, A., 2016. Phases’ characteristics of poultry litter hydrothermal carbonization under a range of process parameters. </t>
    </r>
    <r>
      <rPr>
        <i/>
        <sz val="11"/>
        <color theme="1"/>
        <rFont val="Calibri"/>
        <family val="2"/>
        <scheme val="minor"/>
      </rPr>
      <t>Bioresource technology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219</t>
    </r>
    <r>
      <rPr>
        <sz val="11"/>
        <color theme="1"/>
        <rFont val="Calibri"/>
        <family val="2"/>
        <scheme val="minor"/>
      </rPr>
      <t>, pp.632-642.</t>
    </r>
  </si>
  <si>
    <t>OPEX</t>
  </si>
  <si>
    <r>
      <t xml:space="preserve">Economic indicators. (2023). </t>
    </r>
    <r>
      <rPr>
        <i/>
        <sz val="11"/>
        <color theme="1"/>
        <rFont val="Calibri"/>
        <family val="2"/>
        <scheme val="minor"/>
      </rPr>
      <t>Chemical Engineering, 130</t>
    </r>
    <r>
      <rPr>
        <sz val="11"/>
        <color theme="1"/>
        <rFont val="Calibri"/>
        <family val="2"/>
        <scheme val="minor"/>
      </rPr>
      <t xml:space="preserve">(4), 64. Retrieved from https://www.proquest.com/trade-journals/economic-indicators/docview/2793119727/se-2 </t>
    </r>
  </si>
  <si>
    <t>P Content</t>
  </si>
  <si>
    <t>K Content</t>
  </si>
  <si>
    <t>https://www.nass.usda.gov/Charts_and_Maps/Agricultural_Prices/prod1.php</t>
  </si>
  <si>
    <t>NPV Max Worst</t>
  </si>
  <si>
    <t>NPV Max Best</t>
  </si>
  <si>
    <t>Tradeoff Worst</t>
  </si>
  <si>
    <t>Tradeoff Best</t>
  </si>
  <si>
    <t>GWP Min Worst</t>
  </si>
  <si>
    <t>GWP Min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</si>
</sst>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2" fontId="0" fillId="0" borderId="0" xfId="1" applyNumberFormat="1" applyFont="1"/>
    <xf numFmtId="9" fontId="0" fillId="0" borderId="0" xfId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5'!$AS$6:$AS$11</c:f>
              <c:numCache>
                <c:formatCode>General</c:formatCode>
                <c:ptCount val="6"/>
                <c:pt idx="0">
                  <c:v>96.623521295593932</c:v>
                </c:pt>
                <c:pt idx="1">
                  <c:v>0</c:v>
                </c:pt>
                <c:pt idx="2">
                  <c:v>1.9430988695447597E-8</c:v>
                </c:pt>
                <c:pt idx="3">
                  <c:v>96.623521295593932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5AC-BD54-006FD41E8F60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5'!$AT$6:$AT$11</c:f>
              <c:numCache>
                <c:formatCode>General</c:formatCode>
                <c:ptCount val="6"/>
                <c:pt idx="0">
                  <c:v>1.9907492828912501</c:v>
                </c:pt>
                <c:pt idx="1">
                  <c:v>0</c:v>
                </c:pt>
                <c:pt idx="2">
                  <c:v>0</c:v>
                </c:pt>
                <c:pt idx="3">
                  <c:v>1.9907492828912501</c:v>
                </c:pt>
                <c:pt idx="4">
                  <c:v>0</c:v>
                </c:pt>
                <c:pt idx="5">
                  <c:v>1.854743037068644E-9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C-45AC-BD54-006FD41E8F60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5'!$AU$6:$AU$11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C-45AC-BD54-006FD41E8F60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5'!$AV$6:$AV$11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C-45AC-BD54-006FD41E8F60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5'!$AW$6:$AW$11</c:f>
              <c:numCache>
                <c:formatCode>General</c:formatCode>
                <c:ptCount val="6"/>
                <c:pt idx="0">
                  <c:v>1.3834576697324168</c:v>
                </c:pt>
                <c:pt idx="1">
                  <c:v>0</c:v>
                </c:pt>
                <c:pt idx="2">
                  <c:v>1.3598623939943398E-10</c:v>
                </c:pt>
                <c:pt idx="3">
                  <c:v>1.3834576697324168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45AC-BD54-006FD41E8F60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5'!$AX$6:$AX$11</c:f>
              <c:numCache>
                <c:formatCode>General</c:formatCode>
                <c:ptCount val="6"/>
                <c:pt idx="0">
                  <c:v>2.2717517824315881E-3</c:v>
                </c:pt>
                <c:pt idx="1">
                  <c:v>0</c:v>
                </c:pt>
                <c:pt idx="2">
                  <c:v>1.1863143804356749E-14</c:v>
                </c:pt>
                <c:pt idx="3">
                  <c:v>2.2717517824315881E-3</c:v>
                </c:pt>
                <c:pt idx="4">
                  <c:v>0</c:v>
                </c:pt>
                <c:pt idx="5">
                  <c:v>2.7108251072952817E-13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6C-45AC-BD54-006FD41E8F60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5'!$AR$6:$AR$11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5'!$AY$6:$AY$11</c:f>
              <c:numCache>
                <c:formatCode>General</c:formatCode>
                <c:ptCount val="6"/>
                <c:pt idx="0">
                  <c:v>0</c:v>
                </c:pt>
                <c:pt idx="1">
                  <c:v>98.754209449827485</c:v>
                </c:pt>
                <c:pt idx="2">
                  <c:v>98.754209430385885</c:v>
                </c:pt>
                <c:pt idx="3">
                  <c:v>0</c:v>
                </c:pt>
                <c:pt idx="4">
                  <c:v>98.754209449827485</c:v>
                </c:pt>
                <c:pt idx="5">
                  <c:v>98.754209447950089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6C-45AC-BD54-006FD41E8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207207769829287"/>
          <c:y val="2.7765806374124812E-3"/>
          <c:w val="0.23833617539194349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5'!$P$3:$P$14</c:f>
              <c:numCache>
                <c:formatCode>General</c:formatCode>
                <c:ptCount val="12"/>
                <c:pt idx="0">
                  <c:v>-161.67807389159725</c:v>
                </c:pt>
                <c:pt idx="1">
                  <c:v>-134.31454043001528</c:v>
                </c:pt>
                <c:pt idx="2">
                  <c:v>-114.09902292556154</c:v>
                </c:pt>
                <c:pt idx="3">
                  <c:v>-93.926628580405449</c:v>
                </c:pt>
                <c:pt idx="4">
                  <c:v>-61.69825188978659</c:v>
                </c:pt>
                <c:pt idx="5">
                  <c:v>-40.546804127024629</c:v>
                </c:pt>
                <c:pt idx="6">
                  <c:v>-17.918505025852394</c:v>
                </c:pt>
                <c:pt idx="7">
                  <c:v>12.071717170784787</c:v>
                </c:pt>
              </c:numCache>
            </c:numRef>
          </c:xVal>
          <c:yVal>
            <c:numRef>
              <c:f>'Figure 5'!$Q$3:$Q$14</c:f>
              <c:numCache>
                <c:formatCode>General</c:formatCode>
                <c:ptCount val="12"/>
                <c:pt idx="0">
                  <c:v>-0.92067524568602443</c:v>
                </c:pt>
                <c:pt idx="1">
                  <c:v>-0.71863583088513505</c:v>
                </c:pt>
                <c:pt idx="2">
                  <c:v>-0.52377288905404873</c:v>
                </c:pt>
                <c:pt idx="3">
                  <c:v>-0.33311082123166491</c:v>
                </c:pt>
                <c:pt idx="4">
                  <c:v>-3.7995500905987745E-2</c:v>
                </c:pt>
                <c:pt idx="5">
                  <c:v>0.14558121816398267</c:v>
                </c:pt>
                <c:pt idx="6">
                  <c:v>0.32722501946404758</c:v>
                </c:pt>
                <c:pt idx="7">
                  <c:v>0.50071084343230055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5-499D-ADFE-CC13BB2277A0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5'!$R$3:$R$15</c:f>
              <c:numCache>
                <c:formatCode>General</c:formatCode>
                <c:ptCount val="13"/>
                <c:pt idx="0">
                  <c:v>-202.94734496937807</c:v>
                </c:pt>
                <c:pt idx="1">
                  <c:v>-170.75364634844249</c:v>
                </c:pt>
                <c:pt idx="2">
                  <c:v>-151.82602186433328</c:v>
                </c:pt>
                <c:pt idx="3">
                  <c:v>-133.10008599091424</c:v>
                </c:pt>
                <c:pt idx="4">
                  <c:v>-114.32864287979004</c:v>
                </c:pt>
                <c:pt idx="5">
                  <c:v>-76.493780808467875</c:v>
                </c:pt>
                <c:pt idx="6">
                  <c:v>-56.747587945563367</c:v>
                </c:pt>
                <c:pt idx="7">
                  <c:v>-36.599195212437337</c:v>
                </c:pt>
                <c:pt idx="8">
                  <c:v>-13.418377503834645</c:v>
                </c:pt>
                <c:pt idx="9">
                  <c:v>21.032914890989744</c:v>
                </c:pt>
              </c:numCache>
            </c:numRef>
          </c:xVal>
          <c:yVal>
            <c:numRef>
              <c:f>'Figure 5'!$S$3:$S$15</c:f>
              <c:numCache>
                <c:formatCode>General</c:formatCode>
                <c:ptCount val="13"/>
                <c:pt idx="0">
                  <c:v>-0.91897836534177146</c:v>
                </c:pt>
                <c:pt idx="1">
                  <c:v>-0.75812520928098714</c:v>
                </c:pt>
                <c:pt idx="2">
                  <c:v>-0.60757768548357594</c:v>
                </c:pt>
                <c:pt idx="3">
                  <c:v>-0.45863436311996136</c:v>
                </c:pt>
                <c:pt idx="4">
                  <c:v>-0.31546326044673129</c:v>
                </c:pt>
                <c:pt idx="5">
                  <c:v>-4.120044108748816E-2</c:v>
                </c:pt>
                <c:pt idx="6">
                  <c:v>9.4883156679737846E-2</c:v>
                </c:pt>
                <c:pt idx="7">
                  <c:v>0.23119523191366159</c:v>
                </c:pt>
                <c:pt idx="8">
                  <c:v>0.36648751213347919</c:v>
                </c:pt>
                <c:pt idx="9">
                  <c:v>0.49795590103825005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45-499D-ADFE-CC13BB2277A0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5'!$T$3:$T$15</c:f>
              <c:numCache>
                <c:formatCode>General</c:formatCode>
                <c:ptCount val="13"/>
                <c:pt idx="0">
                  <c:v>-415.64418216405386</c:v>
                </c:pt>
                <c:pt idx="1">
                  <c:v>-367.59746064285139</c:v>
                </c:pt>
                <c:pt idx="2">
                  <c:v>-323.50654489741453</c:v>
                </c:pt>
                <c:pt idx="3">
                  <c:v>-280.29621289575971</c:v>
                </c:pt>
                <c:pt idx="4">
                  <c:v>-238.19490124985018</c:v>
                </c:pt>
                <c:pt idx="5">
                  <c:v>-185.25735112207602</c:v>
                </c:pt>
                <c:pt idx="6">
                  <c:v>-136.4251711217432</c:v>
                </c:pt>
                <c:pt idx="7">
                  <c:v>-79.252405038528792</c:v>
                </c:pt>
                <c:pt idx="8">
                  <c:v>19.961434404262793</c:v>
                </c:pt>
              </c:numCache>
            </c:numRef>
          </c:xVal>
          <c:yVal>
            <c:numRef>
              <c:f>'Figure 5'!$U$3:$U$15</c:f>
              <c:numCache>
                <c:formatCode>General</c:formatCode>
                <c:ptCount val="13"/>
                <c:pt idx="0">
                  <c:v>-0.91254766085684913</c:v>
                </c:pt>
                <c:pt idx="1">
                  <c:v>-0.69684732000612282</c:v>
                </c:pt>
                <c:pt idx="2">
                  <c:v>-0.50644893592134732</c:v>
                </c:pt>
                <c:pt idx="3">
                  <c:v>-0.33619698905220391</c:v>
                </c:pt>
                <c:pt idx="4">
                  <c:v>-0.17126159650599959</c:v>
                </c:pt>
                <c:pt idx="5">
                  <c:v>2.8562967760389191E-2</c:v>
                </c:pt>
                <c:pt idx="6">
                  <c:v>0.18924882710121094</c:v>
                </c:pt>
                <c:pt idx="7">
                  <c:v>0.34920022275426643</c:v>
                </c:pt>
                <c:pt idx="8">
                  <c:v>0.50562251100146238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5-499D-ADFE-CC13BB2277A0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5'!$V$3:$V$17</c:f>
              <c:numCache>
                <c:formatCode>General</c:formatCode>
                <c:ptCount val="15"/>
                <c:pt idx="0">
                  <c:v>-63.266066303039764</c:v>
                </c:pt>
                <c:pt idx="1">
                  <c:v>-52.402764626975497</c:v>
                </c:pt>
                <c:pt idx="2">
                  <c:v>-41.539255407698384</c:v>
                </c:pt>
                <c:pt idx="3">
                  <c:v>-30.675815203343447</c:v>
                </c:pt>
                <c:pt idx="4">
                  <c:v>-18.569859872521814</c:v>
                </c:pt>
                <c:pt idx="5">
                  <c:v>-1.6790321105068624</c:v>
                </c:pt>
                <c:pt idx="6">
                  <c:v>10.053030601027277</c:v>
                </c:pt>
                <c:pt idx="7">
                  <c:v>12.103600937281607</c:v>
                </c:pt>
                <c:pt idx="8">
                  <c:v>12.539469785327768</c:v>
                </c:pt>
                <c:pt idx="9">
                  <c:v>12.930025323732265</c:v>
                </c:pt>
                <c:pt idx="10">
                  <c:v>13.303043555500086</c:v>
                </c:pt>
                <c:pt idx="11">
                  <c:v>13.983725227946948</c:v>
                </c:pt>
                <c:pt idx="12">
                  <c:v>14.300161953283386</c:v>
                </c:pt>
                <c:pt idx="13">
                  <c:v>14.661205226753173</c:v>
                </c:pt>
                <c:pt idx="14">
                  <c:v>15.045607195660713</c:v>
                </c:pt>
              </c:numCache>
            </c:numRef>
          </c:xVal>
          <c:yVal>
            <c:numRef>
              <c:f>'Figure 5'!$W$3:$W$17</c:f>
              <c:numCache>
                <c:formatCode>General</c:formatCode>
                <c:ptCount val="15"/>
                <c:pt idx="0">
                  <c:v>2.8779586874099496E-3</c:v>
                </c:pt>
                <c:pt idx="1">
                  <c:v>3.3731385613707892E-3</c:v>
                </c:pt>
                <c:pt idx="2">
                  <c:v>4.0342880789648585E-3</c:v>
                </c:pt>
                <c:pt idx="3">
                  <c:v>4.7547439701131509E-3</c:v>
                </c:pt>
                <c:pt idx="4">
                  <c:v>5.9393341458403894E-3</c:v>
                </c:pt>
                <c:pt idx="5">
                  <c:v>6.6530462140993157E-3</c:v>
                </c:pt>
                <c:pt idx="6">
                  <c:v>7.3436786667448106E-3</c:v>
                </c:pt>
                <c:pt idx="7">
                  <c:v>1.5778871732423535E-2</c:v>
                </c:pt>
                <c:pt idx="8">
                  <c:v>3.1741778278414581E-2</c:v>
                </c:pt>
                <c:pt idx="9">
                  <c:v>7.0069986487206304E-2</c:v>
                </c:pt>
                <c:pt idx="10">
                  <c:v>0.11248791520986473</c:v>
                </c:pt>
                <c:pt idx="11">
                  <c:v>0.20501334734940921</c:v>
                </c:pt>
                <c:pt idx="12">
                  <c:v>0.25549514968053344</c:v>
                </c:pt>
                <c:pt idx="13">
                  <c:v>0.30597408505015511</c:v>
                </c:pt>
                <c:pt idx="14">
                  <c:v>0.35644500209396746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5-499D-ADFE-CC13BB2277A0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5'!$X$3:$X$17</c:f>
              <c:numCache>
                <c:formatCode>General</c:formatCode>
                <c:ptCount val="15"/>
                <c:pt idx="0">
                  <c:v>-63.318962587075262</c:v>
                </c:pt>
                <c:pt idx="1">
                  <c:v>-52.748824092717157</c:v>
                </c:pt>
                <c:pt idx="2">
                  <c:v>-42.17877981933114</c:v>
                </c:pt>
                <c:pt idx="3">
                  <c:v>-31.608758792257408</c:v>
                </c:pt>
                <c:pt idx="4">
                  <c:v>-21.038837556371377</c:v>
                </c:pt>
                <c:pt idx="5">
                  <c:v>-14.630100400071539</c:v>
                </c:pt>
                <c:pt idx="6">
                  <c:v>-7.8580216583239055</c:v>
                </c:pt>
                <c:pt idx="7">
                  <c:v>0.1710661131072051</c:v>
                </c:pt>
                <c:pt idx="8">
                  <c:v>2.898260703268809</c:v>
                </c:pt>
                <c:pt idx="9">
                  <c:v>5.5937620833607866</c:v>
                </c:pt>
                <c:pt idx="10">
                  <c:v>10.253537045116545</c:v>
                </c:pt>
                <c:pt idx="11">
                  <c:v>13.095110484026424</c:v>
                </c:pt>
                <c:pt idx="12">
                  <c:v>16.322160556481784</c:v>
                </c:pt>
                <c:pt idx="13">
                  <c:v>21.032914890990078</c:v>
                </c:pt>
              </c:numCache>
            </c:numRef>
          </c:xVal>
          <c:yVal>
            <c:numRef>
              <c:f>'Figure 5'!$Y$3:$Y$17</c:f>
              <c:numCache>
                <c:formatCode>General</c:formatCode>
                <c:ptCount val="15"/>
                <c:pt idx="0">
                  <c:v>1.6290840546498064E-3</c:v>
                </c:pt>
                <c:pt idx="1">
                  <c:v>1.8310211995379278E-3</c:v>
                </c:pt>
                <c:pt idx="2">
                  <c:v>2.1968117127355723E-3</c:v>
                </c:pt>
                <c:pt idx="3">
                  <c:v>2.5991179611913333E-3</c:v>
                </c:pt>
                <c:pt idx="4">
                  <c:v>3.0129976383232804E-3</c:v>
                </c:pt>
                <c:pt idx="5">
                  <c:v>4.0097185105257812E-3</c:v>
                </c:pt>
                <c:pt idx="6">
                  <c:v>6.9880570475039806E-3</c:v>
                </c:pt>
                <c:pt idx="7">
                  <c:v>8.7805297390119816E-2</c:v>
                </c:pt>
                <c:pt idx="8">
                  <c:v>0.15965815865816954</c:v>
                </c:pt>
                <c:pt idx="9">
                  <c:v>0.22730579188655289</c:v>
                </c:pt>
                <c:pt idx="10">
                  <c:v>0.33579197769390245</c:v>
                </c:pt>
                <c:pt idx="11">
                  <c:v>0.39908312570633514</c:v>
                </c:pt>
                <c:pt idx="12">
                  <c:v>0.46232221559062181</c:v>
                </c:pt>
                <c:pt idx="13">
                  <c:v>0.52526197878968073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45-499D-ADFE-CC13BB2277A0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5'!$Z$3:$Z$15</c:f>
              <c:numCache>
                <c:formatCode>General</c:formatCode>
                <c:ptCount val="13"/>
                <c:pt idx="0">
                  <c:v>-87.757002142181477</c:v>
                </c:pt>
                <c:pt idx="1">
                  <c:v>-38.804921062760108</c:v>
                </c:pt>
                <c:pt idx="2">
                  <c:v>-21.660371148996902</c:v>
                </c:pt>
                <c:pt idx="3">
                  <c:v>-16.084089157509993</c:v>
                </c:pt>
                <c:pt idx="4">
                  <c:v>-10.656825761562988</c:v>
                </c:pt>
                <c:pt idx="5">
                  <c:v>-3.401909532313212</c:v>
                </c:pt>
                <c:pt idx="6">
                  <c:v>2.5391497088179626</c:v>
                </c:pt>
                <c:pt idx="7">
                  <c:v>9.3624713206076215</c:v>
                </c:pt>
                <c:pt idx="8">
                  <c:v>19.965446051592171</c:v>
                </c:pt>
              </c:numCache>
            </c:numRef>
          </c:xVal>
          <c:yVal>
            <c:numRef>
              <c:f>'Figure 5'!$AA$3:$AA$15</c:f>
              <c:numCache>
                <c:formatCode>General</c:formatCode>
                <c:ptCount val="13"/>
                <c:pt idx="0">
                  <c:v>1.844736369649028E-3</c:v>
                </c:pt>
                <c:pt idx="1">
                  <c:v>3.9873284746745098E-3</c:v>
                </c:pt>
                <c:pt idx="2">
                  <c:v>9.8366524306016709E-2</c:v>
                </c:pt>
                <c:pt idx="3">
                  <c:v>0.17335806973065426</c:v>
                </c:pt>
                <c:pt idx="4">
                  <c:v>0.24401194630603823</c:v>
                </c:pt>
                <c:pt idx="5">
                  <c:v>0.33452473634035002</c:v>
                </c:pt>
                <c:pt idx="6">
                  <c:v>0.40080963905942052</c:v>
                </c:pt>
                <c:pt idx="7">
                  <c:v>0.46708610477035678</c:v>
                </c:pt>
                <c:pt idx="8">
                  <c:v>0.53333495741925085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45-499D-ADFE-CC13BB22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FE (kg P-eq/ton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70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731129387324335"/>
          <c:y val="0.30507456421941198"/>
          <c:w val="0.33076383067447301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5'!$BH$5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5'!$BH$28:$BH$34</c:f>
              <c:numCache>
                <c:formatCode>General</c:formatCode>
                <c:ptCount val="7"/>
                <c:pt idx="0">
                  <c:v>96.623521295593889</c:v>
                </c:pt>
                <c:pt idx="1">
                  <c:v>0</c:v>
                </c:pt>
                <c:pt idx="2">
                  <c:v>0</c:v>
                </c:pt>
                <c:pt idx="3">
                  <c:v>97.073073454205556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8-415A-9EA8-2EC4BE653234}"/>
            </c:ext>
          </c:extLst>
        </c:ser>
        <c:ser>
          <c:idx val="1"/>
          <c:order val="1"/>
          <c:tx>
            <c:strRef>
              <c:f>'Figure 5'!$BI$5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5'!$BI$28:$BI$34</c:f>
              <c:numCache>
                <c:formatCode>General</c:formatCode>
                <c:ptCount val="7"/>
                <c:pt idx="0">
                  <c:v>1.9907492828912532</c:v>
                </c:pt>
                <c:pt idx="1">
                  <c:v>0</c:v>
                </c:pt>
                <c:pt idx="2">
                  <c:v>0</c:v>
                </c:pt>
                <c:pt idx="3">
                  <c:v>1.8948625610115504</c:v>
                </c:pt>
                <c:pt idx="4">
                  <c:v>69.945006965744071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8-415A-9EA8-2EC4BE653234}"/>
            </c:ext>
          </c:extLst>
        </c:ser>
        <c:ser>
          <c:idx val="2"/>
          <c:order val="2"/>
          <c:tx>
            <c:strRef>
              <c:f>'Figure 5'!$BJ$5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5'!$BJ$28:$BJ$34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8-415A-9EA8-2EC4BE653234}"/>
            </c:ext>
          </c:extLst>
        </c:ser>
        <c:ser>
          <c:idx val="3"/>
          <c:order val="3"/>
          <c:tx>
            <c:strRef>
              <c:f>'Figure 5'!$BK$5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5'!$BK$28:$BK$34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73.395802697895576</c:v>
                </c:pt>
                <c:pt idx="3">
                  <c:v>0</c:v>
                </c:pt>
                <c:pt idx="4">
                  <c:v>0</c:v>
                </c:pt>
                <c:pt idx="5">
                  <c:v>96.239678229622157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8-415A-9EA8-2EC4BE653234}"/>
            </c:ext>
          </c:extLst>
        </c:ser>
        <c:ser>
          <c:idx val="4"/>
          <c:order val="4"/>
          <c:tx>
            <c:strRef>
              <c:f>'Figure 5'!$BL$5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5'!$BL$28:$BL$34</c:f>
              <c:numCache>
                <c:formatCode>General</c:formatCode>
                <c:ptCount val="7"/>
                <c:pt idx="0">
                  <c:v>1.3834576697324181</c:v>
                </c:pt>
                <c:pt idx="1">
                  <c:v>0</c:v>
                </c:pt>
                <c:pt idx="2">
                  <c:v>0</c:v>
                </c:pt>
                <c:pt idx="3">
                  <c:v>1.0295666999459301</c:v>
                </c:pt>
                <c:pt idx="4">
                  <c:v>4.4885993823269166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38-415A-9EA8-2EC4BE653234}"/>
            </c:ext>
          </c:extLst>
        </c:ser>
        <c:ser>
          <c:idx val="5"/>
          <c:order val="5"/>
          <c:tx>
            <c:strRef>
              <c:f>'Figure 5'!$BM$5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5'!$BM$28:$BM$34</c:f>
              <c:numCache>
                <c:formatCode>General</c:formatCode>
                <c:ptCount val="7"/>
                <c:pt idx="0">
                  <c:v>2.2717517824287609E-3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2.5371083740022695E-2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38-415A-9EA8-2EC4BE653234}"/>
            </c:ext>
          </c:extLst>
        </c:ser>
        <c:ser>
          <c:idx val="6"/>
          <c:order val="6"/>
          <c:tx>
            <c:strRef>
              <c:f>'Figure 5'!$BN$5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5'!$BG$28:$BG$34</c:f>
              <c:strCache>
                <c:ptCount val="7"/>
                <c:pt idx="0">
                  <c:v>A/CLCA-A NPV max</c:v>
                </c:pt>
                <c:pt idx="1">
                  <c:v>other NPV max</c:v>
                </c:pt>
                <c:pt idx="2">
                  <c:v>CLCA tradeoff</c:v>
                </c:pt>
                <c:pt idx="3">
                  <c:v>ALCA-A tradeoff</c:v>
                </c:pt>
                <c:pt idx="4">
                  <c:v>ALCA other tradeoff</c:v>
                </c:pt>
                <c:pt idx="5">
                  <c:v>CLCA FE min</c:v>
                </c:pt>
                <c:pt idx="6">
                  <c:v>ALCA FE min</c:v>
                </c:pt>
              </c:strCache>
            </c:strRef>
          </c:cat>
          <c:val>
            <c:numRef>
              <c:f>'Figure 5'!$BN$28:$BN$34</c:f>
              <c:numCache>
                <c:formatCode>General</c:formatCode>
                <c:ptCount val="7"/>
                <c:pt idx="0">
                  <c:v>2.7860102578495501E-14</c:v>
                </c:pt>
                <c:pt idx="1">
                  <c:v>98.754209449827442</c:v>
                </c:pt>
                <c:pt idx="2">
                  <c:v>26.272764726165558</c:v>
                </c:pt>
                <c:pt idx="3">
                  <c:v>0</c:v>
                </c:pt>
                <c:pt idx="4">
                  <c:v>25.222834922617061</c:v>
                </c:pt>
                <c:pt idx="5">
                  <c:v>3.7134760371063837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38-415A-9EA8-2EC4BE65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asdf</a:t>
                </a:r>
              </a:p>
            </c:rich>
          </c:tx>
          <c:layout>
            <c:manualLayout>
              <c:xMode val="edge"/>
              <c:yMode val="edge"/>
              <c:x val="0.32794084073924323"/>
              <c:y val="7.0175729420069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2718091201029252E-2"/>
          <c:w val="0.91399635856319561"/>
          <c:h val="0.86515621214319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2'!$C$31:$C$50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-2.4038760711890309E-3</c:v>
                </c:pt>
                <c:pt idx="11">
                  <c:v>-8.4527730377616846E-3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DE2-459C-95D2-C7B9D109A071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2'!$D$31:$D$50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DE2-459C-95D2-C7B9D109A071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2'!$E$31:$E$50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-6.0090606175322971E-4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E2-459C-95D2-C7B9D109A071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2'!$F$31:$F$50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-4.997999348056581</c:v>
                </c:pt>
                <c:pt idx="10">
                  <c:v>-8.2669528920170769</c:v>
                </c:pt>
                <c:pt idx="11">
                  <c:v>-5.6543038120187932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E2-459C-95D2-C7B9D109A071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2'!$G$31:$G$50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7DE2-459C-95D2-C7B9D109A071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2'!$H$31:$H$50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-3.2813538252554317</c:v>
                </c:pt>
                <c:pt idx="10">
                  <c:v>-3.33085685407034</c:v>
                </c:pt>
                <c:pt idx="11">
                  <c:v>-3.2813059040005221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7DE2-459C-95D2-C7B9D109A071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2'!$I$31:$I$50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DE2-459C-95D2-C7B9D109A071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2'!$J$31:$J$50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-35.44774228945127</c:v>
                </c:pt>
                <c:pt idx="10">
                  <c:v>-107.67587017982403</c:v>
                </c:pt>
                <c:pt idx="11">
                  <c:v>-56.111586652389221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DE2-459C-95D2-C7B9D109A071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2'!$K$31:$K$50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-8.2801535235847906E-2</c:v>
                </c:pt>
                <c:pt idx="6">
                  <c:v>-8.4050692444444464E-2</c:v>
                </c:pt>
                <c:pt idx="7">
                  <c:v>-8.5897055722018473E-2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DE2-459C-95D2-C7B9D109A071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2'!$L$31:$L$50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DE2-459C-95D2-C7B9D109A071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2'!$M$31:$M$50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-0.76078962572471764</c:v>
                </c:pt>
                <c:pt idx="6">
                  <c:v>-0.77226701974274614</c:v>
                </c:pt>
                <c:pt idx="7">
                  <c:v>-0.76091201898836447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7DE2-459C-95D2-C7B9D109A071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2'!$N$31:$N$50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-8.7679254685334413</c:v>
                </c:pt>
                <c:pt idx="6">
                  <c:v>-10.166063988713381</c:v>
                </c:pt>
                <c:pt idx="7">
                  <c:v>-9.2100096468863732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7DE2-459C-95D2-C7B9D109A071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2'!$O$31:$O$50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DE2-459C-95D2-C7B9D109A071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2'!$P$31:$P$50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DE2-459C-95D2-C7B9D109A071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2'!$Q$31:$Q$50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DE2-459C-95D2-C7B9D109A071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2'!$R$31:$R$50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-2.369448419983448E-18</c:v>
                </c:pt>
                <c:pt idx="5">
                  <c:v>-5.9342403035982771</c:v>
                </c:pt>
                <c:pt idx="6">
                  <c:v>-14.344408478153525</c:v>
                </c:pt>
                <c:pt idx="7">
                  <c:v>-8.2779588846638603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DE2-459C-95D2-C7B9D109A071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2'!$S$31:$S$50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-361.88417930342808</c:v>
                </c:pt>
                <c:pt idx="18">
                  <c:v>-367.34362193291958</c:v>
                </c:pt>
                <c:pt idx="19">
                  <c:v>-361.88870307968921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DE2-459C-95D2-C7B9D109A071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2'!$T$31:$T$50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-26.900213927627981</c:v>
                </c:pt>
                <c:pt idx="18">
                  <c:v>-27.30847239555855</c:v>
                </c:pt>
                <c:pt idx="19">
                  <c:v>-26.797556505888423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DE2-459C-95D2-C7B9D109A071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2'!$U$31:$U$50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-16.088501273835799</c:v>
                </c:pt>
                <c:pt idx="18">
                  <c:v>-16.331214978170902</c:v>
                </c:pt>
                <c:pt idx="19">
                  <c:v>-16.08826631554868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DE2-459C-95D2-C7B9D109A071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2'!$V$31:$V$50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-4.997999348056581</c:v>
                </c:pt>
                <c:pt idx="18">
                  <c:v>-5.7949832454939489</c:v>
                </c:pt>
                <c:pt idx="19">
                  <c:v>-5.2502858825479066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DE2-459C-95D2-C7B9D109A071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2'!$W$31:$W$50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-9.5636204533927245</c:v>
                </c:pt>
                <c:pt idx="18">
                  <c:v>-9.7078987617068009</c:v>
                </c:pt>
                <c:pt idx="19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7DE2-459C-95D2-C7B9D109A071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2'!$X$31:$X$50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-3.2813538252554317</c:v>
                </c:pt>
                <c:pt idx="18">
                  <c:v>-3.33085685407034</c:v>
                </c:pt>
                <c:pt idx="19">
                  <c:v>-3.2813059040028825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7DE2-459C-95D2-C7B9D109A071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2'!$Y$31:$Y$50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7DE2-459C-95D2-C7B9D109A071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2'!$Z$31:$Z$50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-40.115804857361447</c:v>
                </c:pt>
                <c:pt idx="18">
                  <c:v>-128.85742099860829</c:v>
                </c:pt>
                <c:pt idx="19">
                  <c:v>-65.339664072739808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7DE2-459C-95D2-C7B9D109A071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2'!$AA$31:$AA$50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-1.9668981355252293</c:v>
                </c:pt>
                <c:pt idx="14">
                  <c:v>-1.9965710754963066</c:v>
                </c:pt>
                <c:pt idx="15">
                  <c:v>-1.9666079583572338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7DE2-459C-95D2-C7B9D109A071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2'!$AB$31:$AB$50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-7.770688739231693E-4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7DE2-459C-95D2-C7B9D109A071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2'!$AC$31:$AC$50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-9.091815177692018</c:v>
                </c:pt>
                <c:pt idx="14">
                  <c:v>-9.2289757561292731</c:v>
                </c:pt>
                <c:pt idx="15">
                  <c:v>-9.0916971540333655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7DE2-459C-95D2-C7B9D109A071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2'!$AD$31:$AD$50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-4.997999348056581</c:v>
                </c:pt>
                <c:pt idx="14">
                  <c:v>-5.7949832454939489</c:v>
                </c:pt>
                <c:pt idx="15">
                  <c:v>-5.2500073980028441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7DE2-459C-95D2-C7B9D109A071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2'!$AE$31:$AE$50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-5.3131224741070691</c:v>
                </c:pt>
                <c:pt idx="14">
                  <c:v>-5.3932770898371114</c:v>
                </c:pt>
                <c:pt idx="15">
                  <c:v>-5.3130448806820283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7DE2-459C-95D2-C7B9D109A071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2'!$AF$31:$AF$50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-3.2813538252554317</c:v>
                </c:pt>
                <c:pt idx="14">
                  <c:v>-3.33085685407034</c:v>
                </c:pt>
                <c:pt idx="15">
                  <c:v>-3.281305904000543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65-7DE2-459C-95D2-C7B9D109A071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2'!$AG$31:$AG$50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7DE2-459C-95D2-C7B9D109A071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2'!$AH$31:$AH$50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-40.115804857361454</c:v>
                </c:pt>
                <c:pt idx="14">
                  <c:v>-128.85742099860821</c:v>
                </c:pt>
                <c:pt idx="15">
                  <c:v>-65.696861030361205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7DE2-459C-95D2-C7B9D109A071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2'!$AI$31:$AI$50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7DE2-459C-95D2-C7B9D109A071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2'!$AJ$31:$AJ$50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-2.1516979269629949E-11</c:v>
                </c:pt>
                <c:pt idx="17">
                  <c:v>-0.68301162981709407</c:v>
                </c:pt>
                <c:pt idx="18">
                  <c:v>-0.69087811588992043</c:v>
                </c:pt>
                <c:pt idx="19">
                  <c:v>-0.79280223133058536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7DE2-459C-95D2-C7B9D109A071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2'!$AK$31:$AK$50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7DE2-459C-95D2-C7B9D109A071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2'!$AL$31:$AL$50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7DE2-459C-95D2-C7B9D109A071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2'!$AM$31:$AM$50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7DE2-459C-95D2-C7B9D109A071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2'!$AN$31:$AN$50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7DE2-459C-95D2-C7B9D109A071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2'!$AO$31:$AO$50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7DE2-459C-95D2-C7B9D109A071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2'!$AP$31:$AP$50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-0.37027481272235097</c:v>
                </c:pt>
                <c:pt idx="6">
                  <c:v>-1.4463391706202129</c:v>
                </c:pt>
                <c:pt idx="7">
                  <c:v>-0.67855973560925098</c:v>
                </c:pt>
                <c:pt idx="9">
                  <c:v>-0.54925507639578131</c:v>
                </c:pt>
                <c:pt idx="10">
                  <c:v>-0.96079984894194959</c:v>
                </c:pt>
                <c:pt idx="11">
                  <c:v>-0.7528712262051841</c:v>
                </c:pt>
                <c:pt idx="13">
                  <c:v>-0.64356503418602862</c:v>
                </c:pt>
                <c:pt idx="14">
                  <c:v>-2.5355085684483369</c:v>
                </c:pt>
                <c:pt idx="15">
                  <c:v>-1.2022465470017962</c:v>
                </c:pt>
                <c:pt idx="17">
                  <c:v>-0.39068232955173371</c:v>
                </c:pt>
                <c:pt idx="18">
                  <c:v>-1.5303263861115495</c:v>
                </c:pt>
                <c:pt idx="19">
                  <c:v>-0.72664219426612942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7DE2-459C-95D2-C7B9D109A071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2'!$AQ$31:$AQ$50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7DE2-459C-95D2-C7B9D109A071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2'!$AR$31:$AR$50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7DE2-459C-95D2-C7B9D109A071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2'!$AS$31:$AS$50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7DE2-459C-95D2-C7B9D109A071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2'!$AT$31:$AT$50</c:f>
              <c:numCache>
                <c:formatCode>General</c:formatCode>
                <c:ptCount val="20"/>
                <c:pt idx="1">
                  <c:v>-9.5346132114463042</c:v>
                </c:pt>
                <c:pt idx="2">
                  <c:v>-11.055008207250186</c:v>
                </c:pt>
                <c:pt idx="3">
                  <c:v>-10.015365431500667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7DE2-459C-95D2-C7B9D109A071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2'!$AU$31:$AU$50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7DE2-459C-95D2-C7B9D109A071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2'!$AV$31:$AV$50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7DE2-459C-95D2-C7B9D109A071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2'!$AW$31:$AW$50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7DE2-459C-95D2-C7B9D109A071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2'!$AX$31:$AX$50</c:f>
              <c:numCache>
                <c:formatCode>General</c:formatCode>
                <c:ptCount val="20"/>
                <c:pt idx="1">
                  <c:v>-0.15908587954195214</c:v>
                </c:pt>
                <c:pt idx="2">
                  <c:v>-0.16148587457400171</c:v>
                </c:pt>
                <c:pt idx="3">
                  <c:v>-0.15908355623425055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7DE2-459C-95D2-C7B9D109A071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2'!$AY$31:$AY$50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-1.0861584123445451E-15</c:v>
                </c:pt>
                <c:pt idx="10">
                  <c:v>24.186144505839234</c:v>
                </c:pt>
                <c:pt idx="11">
                  <c:v>4.4075526536654817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7DE2-459C-95D2-C7B9D109A071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2'!$AZ$31:$AZ$50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50.232091981406228</c:v>
                </c:pt>
                <c:pt idx="10">
                  <c:v>53.347273236550457</c:v>
                </c:pt>
                <c:pt idx="11">
                  <c:v>50.651916194974511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7DE2-459C-95D2-C7B9D109A071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2'!$BA$31:$BA$50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7DE2-459C-95D2-C7B9D109A071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2'!$BB$31:$BB$50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7DE2-459C-95D2-C7B9D109A071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2'!$BC$31:$BC$50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7DE2-459C-95D2-C7B9D109A071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2'!$BD$31:$BD$50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7DE2-459C-95D2-C7B9D109A071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2'!$BE$31:$BE$50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7DE2-459C-95D2-C7B9D109A071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2'!$BF$31:$BF$50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7.757982819604945</c:v>
                </c:pt>
                <c:pt idx="6">
                  <c:v>7.8750209896784185</c:v>
                </c:pt>
                <c:pt idx="7">
                  <c:v>7.7578441726588245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7DE2-459C-95D2-C7B9D109A071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2'!$BG$31:$BG$50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7DE2-459C-95D2-C7B9D109A071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2'!$BH$31:$BH$50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7DE2-459C-95D2-C7B9D109A071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2'!$BI$31:$BI$50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7DE2-459C-95D2-C7B9D109A071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2'!$BJ$31:$BJ$50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7DE2-459C-95D2-C7B9D109A071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2'!$BK$31:$BK$50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7DE2-459C-95D2-C7B9D109A071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2'!$BL$31:$BL$50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7DE2-459C-95D2-C7B9D109A071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2'!$BM$31:$BM$50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8.6324624492871305E-3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7DE2-459C-95D2-C7B9D109A071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2'!$BN$31:$BN$50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72.814108331975859</c:v>
                </c:pt>
                <c:pt idx="18">
                  <c:v>73.912593620338455</c:v>
                </c:pt>
                <c:pt idx="19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7DE2-459C-95D2-C7B9D109A071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2'!$BO$31:$BO$50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1.0211592849344698E-17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-4.0126109281884642E-17</c:v>
                </c:pt>
                <c:pt idx="19">
                  <c:v>2.815272491846472E-4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7DE2-459C-95D2-C7B9D109A071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2'!$BP$31:$BP$50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7DE2-459C-95D2-C7B9D109A071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2'!$BQ$31:$BQ$50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7DE2-459C-95D2-C7B9D109A071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2'!$BR$31:$BR$50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7DE2-459C-95D2-C7B9D109A071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2'!$BS$31:$BS$50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7DE2-459C-95D2-C7B9D109A071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2'!$BT$31:$BT$50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7DE2-459C-95D2-C7B9D109A071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2'!$BU$31:$BU$50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7DE2-459C-95D2-C7B9D109A071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2'!$BV$31:$BV$50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9.1430990631370332E-4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7DE2-459C-95D2-C7B9D109A071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2'!$BW$31:$BW$50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7DE2-459C-95D2-C7B9D109A071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2'!$BX$31:$BX$50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7DE2-459C-95D2-C7B9D109A071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2'!$BY$31:$BY$50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7DE2-459C-95D2-C7B9D109A071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2'!$BZ$31:$BZ$50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7DE2-459C-95D2-C7B9D109A071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2'!$CA$31:$CA$50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DE2-459C-95D2-C7B9D109A071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2'!$CB$31:$CB$50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C-7DE2-459C-95D2-C7B9D109A071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2'!$CC$31:$CC$50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7DE2-459C-95D2-C7B9D109A071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2'!$CD$31:$CD$50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14.988771970583741</c:v>
                </c:pt>
                <c:pt idx="6">
                  <c:v>15.214894982696189</c:v>
                </c:pt>
                <c:pt idx="7">
                  <c:v>14.968754030634372</c:v>
                </c:pt>
                <c:pt idx="9">
                  <c:v>32.716288143015881</c:v>
                </c:pt>
                <c:pt idx="10">
                  <c:v>7.1985743093704384</c:v>
                </c:pt>
                <c:pt idx="11">
                  <c:v>27.98930264652963</c:v>
                </c:pt>
                <c:pt idx="13">
                  <c:v>19.608977397730314</c:v>
                </c:pt>
                <c:pt idx="14">
                  <c:v>19.90480156813744</c:v>
                </c:pt>
                <c:pt idx="15">
                  <c:v>19.604524620579557</c:v>
                </c:pt>
                <c:pt idx="17">
                  <c:v>0</c:v>
                </c:pt>
                <c:pt idx="18">
                  <c:v>0</c:v>
                </c:pt>
                <c:pt idx="19">
                  <c:v>-2.9914156536952205E-22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7DE2-459C-95D2-C7B9D109A071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2'!$CE$31:$CE$50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7DE2-459C-95D2-C7B9D109A071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2'!$CF$31:$CF$50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7DE2-459C-95D2-C7B9D109A071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2'!$CG$31:$CG$50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7DE2-459C-95D2-C7B9D109A071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2'!$CH$31:$CH$50</c:f>
              <c:numCache>
                <c:formatCode>General</c:formatCode>
                <c:ptCount val="20"/>
                <c:pt idx="1">
                  <c:v>50.088806881097803</c:v>
                </c:pt>
                <c:pt idx="2">
                  <c:v>50.844454635783826</c:v>
                </c:pt>
                <c:pt idx="3">
                  <c:v>50.088075378652498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7DE2-459C-95D2-C7B9D109A071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2'!$CI$31:$CI$50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DE2-459C-95D2-C7B9D109A071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2'!$CJ$31:$CJ$50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DE2-459C-95D2-C7B9D109A071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2'!$CK$31:$CK$50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DE2-459C-95D2-C7B9D109A071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2'!$CL$31:$CL$50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DE2-459C-95D2-C7B9D109A071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2'!$CM$31:$CM$50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DE2-459C-95D2-C7B9D109A071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2'!$CN$31:$CN$50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DE2-459C-95D2-C7B9D109A071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2'!$CO$31:$CO$50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-53.745848633544256</c:v>
                </c:pt>
                <c:pt idx="10">
                  <c:v>-163.2580990042953</c:v>
                </c:pt>
                <c:pt idx="11">
                  <c:v>-85.076358832160679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DE2-459C-95D2-C7B9D109A071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2'!$CP$31:$CP$50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-3.5925564761092775E-18</c:v>
                </c:pt>
                <c:pt idx="5">
                  <c:v>-8.997492097181679</c:v>
                </c:pt>
                <c:pt idx="6">
                  <c:v>-21.748984759291485</c:v>
                </c:pt>
                <c:pt idx="7">
                  <c:v>-12.551037004752878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DE2-459C-95D2-C7B9D109A071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2'!$CQ$31:$CQ$50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-60.823562698890349</c:v>
                </c:pt>
                <c:pt idx="18">
                  <c:v>-195.37355546508314</c:v>
                </c:pt>
                <c:pt idx="19">
                  <c:v>-99.067965072211109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DE2-459C-95D2-C7B9D109A071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2'!$CR$31:$CR$50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-60.823562698890363</c:v>
                </c:pt>
                <c:pt idx="14">
                  <c:v>-195.37355546508309</c:v>
                </c:pt>
                <c:pt idx="15">
                  <c:v>-99.609546915701173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DE2-459C-95D2-C7B9D109A071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2'!$CS$31:$CS$50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-0.56141048067006472</c:v>
                </c:pt>
                <c:pt idx="6">
                  <c:v>-2.192938706848266</c:v>
                </c:pt>
                <c:pt idx="7">
                  <c:v>-1.0288319222441842</c:v>
                </c:pt>
                <c:pt idx="9">
                  <c:v>-0.8327802644276785</c:v>
                </c:pt>
                <c:pt idx="10">
                  <c:v>-1.4567642369633556</c:v>
                </c:pt>
                <c:pt idx="11">
                  <c:v>-1.1415029660779288</c:v>
                </c:pt>
                <c:pt idx="13">
                  <c:v>-0.97577297393908169</c:v>
                </c:pt>
                <c:pt idx="14">
                  <c:v>-3.8443367878306778</c:v>
                </c:pt>
                <c:pt idx="15">
                  <c:v>-1.8228455964200692</c:v>
                </c:pt>
                <c:pt idx="17">
                  <c:v>-0.59235234719409713</c:v>
                </c:pt>
                <c:pt idx="18">
                  <c:v>-2.3202800797935761</c:v>
                </c:pt>
                <c:pt idx="19">
                  <c:v>-1.101734521337788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DE2-459C-95D2-C7B9D109A071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2'!$CT$31:$CT$50</c:f>
              <c:numCache>
                <c:formatCode>General</c:formatCode>
                <c:ptCount val="20"/>
                <c:pt idx="1">
                  <c:v>-0.24120592876631311</c:v>
                </c:pt>
                <c:pt idx="2">
                  <c:v>-0.24484479999993131</c:v>
                </c:pt>
                <c:pt idx="3">
                  <c:v>-0.24120240616837058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DE2-459C-95D2-C7B9D109A071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2'!$CU$31:$CU$50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-3.8455642963126958E-2</c:v>
                </c:pt>
                <c:pt idx="11">
                  <c:v>-1.7147276054126068E-2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DE2-459C-95D2-C7B9D109A071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2'!$CV$31:$CV$50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-2.9657453342234246E-3</c:v>
                </c:pt>
                <c:pt idx="6">
                  <c:v>-4.002761551966199E-2</c:v>
                </c:pt>
                <c:pt idx="7">
                  <c:v>-2.0607765943023472E-2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DE2-459C-95D2-C7B9D109A071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2'!$CW$31:$CW$50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-2.9823846879253375E-4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DE2-459C-95D2-C7B9D109A071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2'!$CX$31:$CX$50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-7.4168159907067355E-14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DE2-459C-95D2-C7B9D109A071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2'!$CY$31:$CY$50</c:f>
              <c:numCache>
                <c:formatCode>General</c:formatCode>
                <c:ptCount val="2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DE2-459C-95D2-C7B9D109A071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53-41CB-A8AC-4B928B6ACF0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53-41CB-A8AC-4B928B6ACF0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53-41CB-A8AC-4B928B6ACF04}"/>
              </c:ext>
            </c:extLst>
          </c:dPt>
          <c:cat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cat>
          <c:val>
            <c:numRef>
              <c:f>'Figure 2'!$CZ$31:$CZ$50</c:f>
              <c:numCache>
                <c:formatCode>General</c:formatCode>
                <c:ptCount val="20"/>
                <c:pt idx="1">
                  <c:v>-19.120469975173858</c:v>
                </c:pt>
                <c:pt idx="2">
                  <c:v>-19.408924444444395</c:v>
                </c:pt>
                <c:pt idx="3">
                  <c:v>-19.120190737727153</c:v>
                </c:pt>
                <c:pt idx="5">
                  <c:v>-6.2936772989284853E-15</c:v>
                </c:pt>
                <c:pt idx="6">
                  <c:v>7.6749076230145061E-15</c:v>
                </c:pt>
                <c:pt idx="7">
                  <c:v>-1.5598005288065123E-15</c:v>
                </c:pt>
                <c:pt idx="9">
                  <c:v>-7.5202712795553363E-14</c:v>
                </c:pt>
                <c:pt idx="10">
                  <c:v>-3.6317832691818489E-14</c:v>
                </c:pt>
                <c:pt idx="11">
                  <c:v>-4.6910217276265827E-14</c:v>
                </c:pt>
                <c:pt idx="13">
                  <c:v>-1.0786179499539847E-14</c:v>
                </c:pt>
                <c:pt idx="14">
                  <c:v>-4.2209633319443021E-14</c:v>
                </c:pt>
                <c:pt idx="15">
                  <c:v>7.4400150089548273E-14</c:v>
                </c:pt>
                <c:pt idx="17">
                  <c:v>-7.106188846755665E-14</c:v>
                </c:pt>
                <c:pt idx="18">
                  <c:v>-1.9823621263033901E-13</c:v>
                </c:pt>
                <c:pt idx="19">
                  <c:v>8.9063466037708069E-5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DE2-459C-95D2-C7B9D109A071}"/>
                </c:ext>
              </c:extLst>
            </c:dLbl>
            <c:dLbl>
              <c:idx val="5"/>
              <c:layout>
                <c:manualLayout>
                  <c:x val="-2.6266065230307389E-2"/>
                  <c:y val="3.7421945198846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DE2-459C-95D2-C7B9D109A071}"/>
                </c:ext>
              </c:extLst>
            </c:dLbl>
            <c:dLbl>
              <c:idx val="6"/>
              <c:layout>
                <c:manualLayout>
                  <c:x val="-2.2841291680999048E-2"/>
                  <c:y val="3.839838760900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DE2-459C-95D2-C7B9D109A071}"/>
                </c:ext>
              </c:extLst>
            </c:dLbl>
            <c:dLbl>
              <c:idx val="7"/>
              <c:layout>
                <c:manualLayout>
                  <c:x val="-2.0777632717304064E-2"/>
                  <c:y val="3.6385045280974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7DE2-459C-95D2-C7B9D109A071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DE2-459C-95D2-C7B9D109A071}"/>
                </c:ext>
              </c:extLst>
            </c:dLbl>
            <c:dLbl>
              <c:idx val="9"/>
              <c:layout>
                <c:manualLayout>
                  <c:x val="-3.0391233309359326E-2"/>
                  <c:y val="9.142302037659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DE2-459C-95D2-C7B9D109A071}"/>
                </c:ext>
              </c:extLst>
            </c:dLbl>
            <c:dLbl>
              <c:idx val="10"/>
              <c:layout>
                <c:manualLayout>
                  <c:x val="-2.5415311610744673E-2"/>
                  <c:y val="9.1462908022219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7DE2-459C-95D2-C7B9D109A071}"/>
                </c:ext>
              </c:extLst>
            </c:dLbl>
            <c:dLbl>
              <c:idx val="11"/>
              <c:layout>
                <c:manualLayout>
                  <c:x val="-2.4959087734659203E-2"/>
                  <c:y val="9.20399373710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7DE2-459C-95D2-C7B9D109A071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7DE2-459C-95D2-C7B9D109A071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7DE2-459C-95D2-C7B9D109A071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7DE2-459C-95D2-C7B9D109A071}"/>
                </c:ext>
              </c:extLst>
            </c:dLbl>
            <c:dLbl>
              <c:idx val="15"/>
              <c:layout>
                <c:manualLayout>
                  <c:x val="-3.0795209356139965E-2"/>
                  <c:y val="2.9570160535252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7DE2-459C-95D2-C7B9D109A071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DE2-459C-95D2-C7B9D109A071}"/>
                </c:ext>
              </c:extLst>
            </c:dLbl>
            <c:dLbl>
              <c:idx val="17"/>
              <c:layout>
                <c:manualLayout>
                  <c:x val="-3.0252350494225221E-2"/>
                  <c:y val="8.1331306720335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7DE2-459C-95D2-C7B9D109A071}"/>
                </c:ext>
              </c:extLst>
            </c:dLbl>
            <c:dLbl>
              <c:idx val="18"/>
              <c:layout>
                <c:manualLayout>
                  <c:x val="-2.8914675861745343E-2"/>
                  <c:y val="8.483376748885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7DE2-459C-95D2-C7B9D109A071}"/>
                </c:ext>
              </c:extLst>
            </c:dLbl>
            <c:dLbl>
              <c:idx val="19"/>
              <c:layout>
                <c:manualLayout>
                  <c:x val="-1.0316453320173795E-2"/>
                  <c:y val="8.52239772041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7DE2-459C-95D2-C7B9D109A07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2'!$B$31:$B$50</c:f>
              <c:strCache>
                <c:ptCount val="20"/>
                <c:pt idx="1">
                  <c:v>Onondaga</c:v>
                </c:pt>
                <c:pt idx="2">
                  <c:v>Jefferson</c:v>
                </c:pt>
                <c:pt idx="3">
                  <c:v>Average</c:v>
                </c:pt>
                <c:pt idx="5">
                  <c:v>Onondaga</c:v>
                </c:pt>
                <c:pt idx="6">
                  <c:v>Jefferson</c:v>
                </c:pt>
                <c:pt idx="7">
                  <c:v>Average</c:v>
                </c:pt>
                <c:pt idx="9">
                  <c:v>Onondaga</c:v>
                </c:pt>
                <c:pt idx="10">
                  <c:v>Jefferson</c:v>
                </c:pt>
                <c:pt idx="11">
                  <c:v>Average</c:v>
                </c:pt>
                <c:pt idx="13">
                  <c:v>Onondaga</c:v>
                </c:pt>
                <c:pt idx="14">
                  <c:v>Jefferson</c:v>
                </c:pt>
                <c:pt idx="15">
                  <c:v>Average</c:v>
                </c:pt>
                <c:pt idx="17">
                  <c:v>Onondaga</c:v>
                </c:pt>
                <c:pt idx="18">
                  <c:v>Jefferson</c:v>
                </c:pt>
                <c:pt idx="19">
                  <c:v>Average</c:v>
                </c:pt>
              </c:strCache>
            </c:strRef>
          </c:xVal>
          <c:yVal>
            <c:numRef>
              <c:f>'Figure 2'!$DA$31:$DA$50</c:f>
              <c:numCache>
                <c:formatCode>General</c:formatCode>
                <c:ptCount val="20"/>
                <c:pt idx="1">
                  <c:v>21.033431886169378</c:v>
                </c:pt>
                <c:pt idx="2">
                  <c:v>19.974191309515309</c:v>
                </c:pt>
                <c:pt idx="3">
                  <c:v>20.55223324702207</c:v>
                </c:pt>
                <c:pt idx="5">
                  <c:v>-2.7311452788119208</c:v>
                </c:pt>
                <c:pt idx="6">
                  <c:v>-27.705164458959111</c:v>
                </c:pt>
                <c:pt idx="7">
                  <c:v>-9.8872158315167482</c:v>
                </c:pt>
                <c:pt idx="9">
                  <c:v>-15.90659931270897</c:v>
                </c:pt>
                <c:pt idx="10">
                  <c:v>-200.25821048338625</c:v>
                </c:pt>
                <c:pt idx="11">
                  <c:v>-68.995358852836347</c:v>
                </c:pt>
                <c:pt idx="13">
                  <c:v>-107.60091712728295</c:v>
                </c:pt>
                <c:pt idx="14">
                  <c:v>-336.45068427285992</c:v>
                </c:pt>
                <c:pt idx="15">
                  <c:v>-173.6295015229698</c:v>
                </c:pt>
                <c:pt idx="17">
                  <c:v>-452.50717366243555</c:v>
                </c:pt>
                <c:pt idx="18">
                  <c:v>-684.6769155930682</c:v>
                </c:pt>
                <c:pt idx="19">
                  <c:v>-517.0766568033664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7DE2-459C-95D2-C7B9D109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egendEntry>
        <c:idx val="94"/>
        <c:delete val="1"/>
      </c:legendEntry>
      <c:legendEntry>
        <c:idx val="95"/>
        <c:delete val="1"/>
      </c:legendEntry>
      <c:legendEntry>
        <c:idx val="97"/>
        <c:delete val="1"/>
      </c:legendEntry>
      <c:legendEntry>
        <c:idx val="98"/>
        <c:delete val="1"/>
      </c:legendEntry>
      <c:legendEntry>
        <c:idx val="99"/>
        <c:delete val="1"/>
      </c:legendEntry>
      <c:legendEntry>
        <c:idx val="100"/>
        <c:delete val="1"/>
      </c:legendEntry>
      <c:legendEntry>
        <c:idx val="101"/>
        <c:delete val="1"/>
      </c:legendEntry>
      <c:layout>
        <c:manualLayout>
          <c:xMode val="edge"/>
          <c:yMode val="edge"/>
          <c:x val="0.50820468578452149"/>
          <c:y val="0.48653898454016375"/>
          <c:w val="0.28792868476804601"/>
          <c:h val="0.38909722527385876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0854653171913921E-2"/>
          <c:w val="0.9247011001717681"/>
          <c:h val="0.82544794615494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2'!$C$32:$C$34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45F-42C2-9BCE-C33EC5B2269F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2'!$D$32:$D$34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45F-42C2-9BCE-C33EC5B2269F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2'!$E$32:$E$34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45F-42C2-9BCE-C33EC5B2269F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2'!$F$32:$F$34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45F-42C2-9BCE-C33EC5B2269F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2'!$G$32:$G$34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45F-42C2-9BCE-C33EC5B2269F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2'!$H$32:$H$34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45F-42C2-9BCE-C33EC5B2269F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2'!$I$32:$I$34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45F-42C2-9BCE-C33EC5B2269F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2'!$J$32:$J$34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45F-42C2-9BCE-C33EC5B2269F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2'!$K$32:$K$34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45F-42C2-9BCE-C33EC5B2269F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2'!$L$32:$L$34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45F-42C2-9BCE-C33EC5B2269F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2'!$M$32:$M$34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345F-42C2-9BCE-C33EC5B2269F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2'!$N$32:$N$34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45F-42C2-9BCE-C33EC5B2269F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2'!$O$32:$O$34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45F-42C2-9BCE-C33EC5B2269F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2'!$P$32:$P$34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45F-42C2-9BCE-C33EC5B2269F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2'!$Q$32:$Q$34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45F-42C2-9BCE-C33EC5B2269F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2'!$R$32:$R$34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-2.369448419983448E-18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45F-42C2-9BCE-C33EC5B2269F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2'!$S$32:$S$34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45F-42C2-9BCE-C33EC5B2269F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2'!$T$32:$T$34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345F-42C2-9BCE-C33EC5B2269F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2'!$U$32:$U$34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45F-42C2-9BCE-C33EC5B2269F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2'!$V$32:$V$34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345F-42C2-9BCE-C33EC5B2269F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2'!$W$32:$W$34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45F-42C2-9BCE-C33EC5B2269F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2'!$X$32:$X$34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45F-42C2-9BCE-C33EC5B2269F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2'!$Y$32:$Y$34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45F-42C2-9BCE-C33EC5B2269F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2'!$Z$32:$Z$34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45F-42C2-9BCE-C33EC5B2269F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2'!$AA$32:$AA$34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345F-42C2-9BCE-C33EC5B2269F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2'!$AB$32:$AB$34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45F-42C2-9BCE-C33EC5B2269F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2'!$AC$32:$AC$34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345F-42C2-9BCE-C33EC5B2269F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2'!$AD$32:$AD$34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345F-42C2-9BCE-C33EC5B2269F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2'!$AE$32:$AE$34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45F-42C2-9BCE-C33EC5B2269F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2'!$AF$32:$AF$34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345F-42C2-9BCE-C33EC5B2269F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2'!$AG$32:$AG$34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45F-42C2-9BCE-C33EC5B2269F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2'!$AH$32:$AH$34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45F-42C2-9BCE-C33EC5B2269F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2'!$AI$32:$AI$34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45F-42C2-9BCE-C33EC5B2269F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2'!$AJ$32:$AJ$34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45F-42C2-9BCE-C33EC5B2269F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2'!$AK$32:$AK$34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45F-42C2-9BCE-C33EC5B2269F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2'!$AL$32:$AL$34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45F-42C2-9BCE-C33EC5B2269F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2'!$AM$32:$AM$34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45F-42C2-9BCE-C33EC5B2269F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2'!$AN$32:$AN$34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45F-42C2-9BCE-C33EC5B2269F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2'!$AO$32:$AO$34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45F-42C2-9BCE-C33EC5B2269F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2'!$AP$32:$AP$34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345F-42C2-9BCE-C33EC5B2269F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2'!$AQ$32:$AQ$34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345F-42C2-9BCE-C33EC5B2269F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2'!$AR$32:$AR$34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345F-42C2-9BCE-C33EC5B2269F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2'!$AS$32:$AS$34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345F-42C2-9BCE-C33EC5B2269F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2'!$AT$32:$AT$34</c:f>
              <c:numCache>
                <c:formatCode>General</c:formatCode>
                <c:ptCount val="3"/>
                <c:pt idx="0">
                  <c:v>-9.5346132114463042</c:v>
                </c:pt>
                <c:pt idx="1">
                  <c:v>-11.055008207250186</c:v>
                </c:pt>
                <c:pt idx="2">
                  <c:v>-10.015365431500667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345F-42C2-9BCE-C33EC5B2269F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2'!$AU$32:$AU$34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345F-42C2-9BCE-C33EC5B2269F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2'!$AV$32:$AV$34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345F-42C2-9BCE-C33EC5B2269F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2'!$AW$32:$AW$34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345F-42C2-9BCE-C33EC5B2269F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2'!$AX$32:$AX$34</c:f>
              <c:numCache>
                <c:formatCode>General</c:formatCode>
                <c:ptCount val="3"/>
                <c:pt idx="0">
                  <c:v>-0.15908587954195214</c:v>
                </c:pt>
                <c:pt idx="1">
                  <c:v>-0.16148587457400171</c:v>
                </c:pt>
                <c:pt idx="2">
                  <c:v>-0.15908355623425055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345F-42C2-9BCE-C33EC5B2269F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2'!$AY$32:$AY$34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345F-42C2-9BCE-C33EC5B2269F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2'!$AZ$32:$AZ$34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345F-42C2-9BCE-C33EC5B2269F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2'!$BA$32:$BA$34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345F-42C2-9BCE-C33EC5B2269F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2'!$BB$32:$BB$34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345F-42C2-9BCE-C33EC5B2269F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2'!$BC$32:$BC$34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345F-42C2-9BCE-C33EC5B2269F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2'!$BD$32:$BD$34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345F-42C2-9BCE-C33EC5B2269F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2'!$BE$32:$BE$34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345F-42C2-9BCE-C33EC5B2269F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2'!$BF$32:$BF$34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345F-42C2-9BCE-C33EC5B2269F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2'!$BG$32:$BG$34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345F-42C2-9BCE-C33EC5B2269F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2'!$BH$32:$BH$34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345F-42C2-9BCE-C33EC5B2269F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2'!$BI$32:$BI$34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345F-42C2-9BCE-C33EC5B2269F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2'!$BJ$32:$BJ$34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345F-42C2-9BCE-C33EC5B2269F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2'!$BK$32:$BK$34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345F-42C2-9BCE-C33EC5B2269F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2'!$BL$32:$BL$34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345F-42C2-9BCE-C33EC5B2269F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2'!$BM$32:$BM$34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345F-42C2-9BCE-C33EC5B2269F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2'!$BN$32:$BN$34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345F-42C2-9BCE-C33EC5B2269F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2'!$BO$32:$BO$34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1.0211592849344698E-17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345F-42C2-9BCE-C33EC5B2269F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2'!$BP$32:$BP$34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345F-42C2-9BCE-C33EC5B2269F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2'!$BQ$32:$BQ$34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345F-42C2-9BCE-C33EC5B2269F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2'!$BR$32:$BR$34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345F-42C2-9BCE-C33EC5B2269F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2'!$BS$32:$BS$34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345F-42C2-9BCE-C33EC5B2269F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2'!$BT$32:$BT$34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345F-42C2-9BCE-C33EC5B2269F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2'!$BU$32:$BU$34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345F-42C2-9BCE-C33EC5B2269F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2'!$BV$32:$BV$34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345F-42C2-9BCE-C33EC5B2269F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2'!$BW$32:$BW$34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345F-42C2-9BCE-C33EC5B2269F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2'!$BX$32:$BX$34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345F-42C2-9BCE-C33EC5B2269F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2'!$BY$32:$BY$34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345F-42C2-9BCE-C33EC5B2269F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2'!$BZ$32:$BZ$34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345F-42C2-9BCE-C33EC5B2269F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2'!$CA$32:$CA$34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45F-42C2-9BCE-C33EC5B2269F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2'!$CB$32:$CB$34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345F-42C2-9BCE-C33EC5B2269F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2'!$CC$32:$CC$34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345F-42C2-9BCE-C33EC5B2269F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2'!$CD$32:$CD$34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345F-42C2-9BCE-C33EC5B2269F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2'!$CE$32:$CE$34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345F-42C2-9BCE-C33EC5B2269F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2'!$CF$32:$CF$34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345F-42C2-9BCE-C33EC5B2269F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2'!$CG$32:$CG$34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345F-42C2-9BCE-C33EC5B2269F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2'!$CH$32:$CH$34</c:f>
              <c:numCache>
                <c:formatCode>General</c:formatCode>
                <c:ptCount val="3"/>
                <c:pt idx="0">
                  <c:v>50.088806881097803</c:v>
                </c:pt>
                <c:pt idx="1">
                  <c:v>50.844454635783826</c:v>
                </c:pt>
                <c:pt idx="2">
                  <c:v>50.088075378652498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345F-42C2-9BCE-C33EC5B2269F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2'!$CI$32:$CI$34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45F-42C2-9BCE-C33EC5B2269F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2'!$CJ$32:$CJ$34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45F-42C2-9BCE-C33EC5B2269F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2'!$CK$32:$CK$34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45F-42C2-9BCE-C33EC5B2269F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2'!$CL$32:$CL$34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45F-42C2-9BCE-C33EC5B2269F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2'!$CM$32:$CM$34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45F-42C2-9BCE-C33EC5B2269F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2'!$CN$32:$CN$34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45F-42C2-9BCE-C33EC5B2269F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2'!$CO$32:$CO$34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45F-42C2-9BCE-C33EC5B2269F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2'!$CP$32:$CP$34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-3.5925564761092775E-18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45F-42C2-9BCE-C33EC5B2269F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2'!$CQ$32:$CQ$34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45F-42C2-9BCE-C33EC5B2269F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2'!$CR$32:$CR$34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45F-42C2-9BCE-C33EC5B2269F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2'!$CS$32:$CS$34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45F-42C2-9BCE-C33EC5B2269F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2'!$CT$32:$CT$34</c:f>
              <c:numCache>
                <c:formatCode>General</c:formatCode>
                <c:ptCount val="3"/>
                <c:pt idx="0">
                  <c:v>-0.24120592876631311</c:v>
                </c:pt>
                <c:pt idx="1">
                  <c:v>-0.24484479999993131</c:v>
                </c:pt>
                <c:pt idx="2">
                  <c:v>-0.24120240616837058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45F-42C2-9BCE-C33EC5B2269F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2'!$CU$32:$CU$34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45F-42C2-9BCE-C33EC5B2269F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2'!$CV$32:$CV$34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45F-42C2-9BCE-C33EC5B2269F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2'!$CW$32:$CW$34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45F-42C2-9BCE-C33EC5B2269F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2'!$CX$32:$CX$34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45F-42C2-9BCE-C33EC5B2269F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2'!$CY$32:$CY$34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45F-42C2-9BCE-C33EC5B2269F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2'!$CZ$32:$CZ$34</c:f>
              <c:numCache>
                <c:formatCode>General</c:formatCode>
                <c:ptCount val="3"/>
                <c:pt idx="0">
                  <c:v>-19.120469975173858</c:v>
                </c:pt>
                <c:pt idx="1">
                  <c:v>-19.408924444444395</c:v>
                </c:pt>
                <c:pt idx="2">
                  <c:v>-19.120190737727153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2'!$B$32:$B$34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2'!$DA$32:$DA$34</c:f>
              <c:numCache>
                <c:formatCode>General</c:formatCode>
                <c:ptCount val="3"/>
                <c:pt idx="0">
                  <c:v>21.033431886169378</c:v>
                </c:pt>
                <c:pt idx="1">
                  <c:v>19.974191309515309</c:v>
                </c:pt>
                <c:pt idx="2">
                  <c:v>20.55223324702207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345F-42C2-9BCE-C33EC5B2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55"/>
          <c:min val="-3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298899828231722E-2"/>
          <c:y val="2.325788215287479E-2"/>
          <c:w val="0.9247011001717681"/>
          <c:h val="0.819834690768736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2'!$C$36:$C$38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B40-4B23-82F1-3365BE1AC5BC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2'!$D$36:$D$38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B40-4B23-82F1-3365BE1AC5BC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2'!$E$36:$E$38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B40-4B23-82F1-3365BE1AC5BC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2'!$F$36:$F$38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B40-4B23-82F1-3365BE1AC5BC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2'!$G$36:$G$38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B40-4B23-82F1-3365BE1AC5BC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2'!$H$36:$H$38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B40-4B23-82F1-3365BE1AC5BC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2'!$I$36:$I$38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B40-4B23-82F1-3365BE1AC5BC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2'!$J$36:$J$38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B40-4B23-82F1-3365BE1AC5BC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2'!$K$36:$K$38</c:f>
              <c:numCache>
                <c:formatCode>General</c:formatCode>
                <c:ptCount val="3"/>
                <c:pt idx="0">
                  <c:v>-8.2801535235847906E-2</c:v>
                </c:pt>
                <c:pt idx="1">
                  <c:v>-8.4050692444444464E-2</c:v>
                </c:pt>
                <c:pt idx="2">
                  <c:v>-8.5897055722018473E-2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6B40-4B23-82F1-3365BE1AC5BC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2'!$L$36:$L$38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6B40-4B23-82F1-3365BE1AC5BC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2'!$M$36:$M$38</c:f>
              <c:numCache>
                <c:formatCode>General</c:formatCode>
                <c:ptCount val="3"/>
                <c:pt idx="0">
                  <c:v>-0.76078962572471764</c:v>
                </c:pt>
                <c:pt idx="1">
                  <c:v>-0.77226701974274614</c:v>
                </c:pt>
                <c:pt idx="2">
                  <c:v>-0.76091201898836447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B40-4B23-82F1-3365BE1AC5BC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2'!$N$36:$N$38</c:f>
              <c:numCache>
                <c:formatCode>General</c:formatCode>
                <c:ptCount val="3"/>
                <c:pt idx="0">
                  <c:v>-8.7679254685334413</c:v>
                </c:pt>
                <c:pt idx="1">
                  <c:v>-10.166063988713381</c:v>
                </c:pt>
                <c:pt idx="2">
                  <c:v>-9.2100096468863732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B40-4B23-82F1-3365BE1AC5BC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2'!$O$36:$O$38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B40-4B23-82F1-3365BE1AC5BC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2'!$P$36:$P$38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B40-4B23-82F1-3365BE1AC5BC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2'!$Q$36:$Q$38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B40-4B23-82F1-3365BE1AC5BC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2'!$R$36:$R$38</c:f>
              <c:numCache>
                <c:formatCode>General</c:formatCode>
                <c:ptCount val="3"/>
                <c:pt idx="0">
                  <c:v>-5.9342403035982771</c:v>
                </c:pt>
                <c:pt idx="1">
                  <c:v>-14.344408478153525</c:v>
                </c:pt>
                <c:pt idx="2">
                  <c:v>-8.2779588846638603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B40-4B23-82F1-3365BE1AC5BC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2'!$S$36:$S$38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6B40-4B23-82F1-3365BE1AC5BC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2'!$T$36:$T$38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6B40-4B23-82F1-3365BE1AC5BC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2'!$U$36:$U$38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6B40-4B23-82F1-3365BE1AC5BC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2'!$V$36:$V$38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6B40-4B23-82F1-3365BE1AC5BC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2'!$W$36:$W$38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6B40-4B23-82F1-3365BE1AC5BC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2'!$X$36:$X$38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6B40-4B23-82F1-3365BE1AC5BC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2'!$Y$36:$Y$38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6B40-4B23-82F1-3365BE1AC5BC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2'!$Z$36:$Z$38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6B40-4B23-82F1-3365BE1AC5BC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2'!$AA$36:$AA$38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6B40-4B23-82F1-3365BE1AC5BC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2'!$AB$36:$AB$38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B40-4B23-82F1-3365BE1AC5BC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2'!$AC$36:$AC$38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6B40-4B23-82F1-3365BE1AC5BC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2'!$AD$36:$AD$38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6B40-4B23-82F1-3365BE1AC5BC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2'!$AE$36:$AE$38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6B40-4B23-82F1-3365BE1AC5BC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2'!$AF$36:$AF$38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6B40-4B23-82F1-3365BE1AC5BC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2'!$AG$36:$AG$38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6B40-4B23-82F1-3365BE1AC5BC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2'!$AH$36:$AH$38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6B40-4B23-82F1-3365BE1AC5BC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2'!$AI$36:$AI$38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6B40-4B23-82F1-3365BE1AC5BC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2'!$AJ$36:$AJ$38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6B40-4B23-82F1-3365BE1AC5BC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2'!$AK$36:$AK$38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6B40-4B23-82F1-3365BE1AC5BC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2'!$AL$36:$AL$38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6B40-4B23-82F1-3365BE1AC5BC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2'!$AM$36:$AM$38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6B40-4B23-82F1-3365BE1AC5BC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2'!$AN$36:$AN$38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6B40-4B23-82F1-3365BE1AC5BC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2'!$AO$36:$AO$38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B40-4B23-82F1-3365BE1AC5BC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2'!$AP$36:$AP$38</c:f>
              <c:numCache>
                <c:formatCode>General</c:formatCode>
                <c:ptCount val="3"/>
                <c:pt idx="0">
                  <c:v>-0.37027481272235097</c:v>
                </c:pt>
                <c:pt idx="1">
                  <c:v>-1.4463391706202129</c:v>
                </c:pt>
                <c:pt idx="2">
                  <c:v>-0.67855973560925098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6B40-4B23-82F1-3365BE1AC5BC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2'!$AQ$36:$AQ$38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6B40-4B23-82F1-3365BE1AC5BC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2'!$AR$36:$AR$38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6B40-4B23-82F1-3365BE1AC5BC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2'!$AS$36:$AS$38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6B40-4B23-82F1-3365BE1AC5BC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2'!$AT$36:$AT$38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6B40-4B23-82F1-3365BE1AC5BC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2'!$AU$36:$AU$38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6B40-4B23-82F1-3365BE1AC5BC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2'!$AV$36:$AV$38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6B40-4B23-82F1-3365BE1AC5BC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2'!$AW$36:$AW$38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6B40-4B23-82F1-3365BE1AC5BC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2'!$AX$36:$AX$38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6B40-4B23-82F1-3365BE1AC5BC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2'!$AY$36:$AY$38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6B40-4B23-82F1-3365BE1AC5BC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2'!$AZ$36:$AZ$38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6B40-4B23-82F1-3365BE1AC5BC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2'!$BA$36:$BA$38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6B40-4B23-82F1-3365BE1AC5BC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2'!$BB$36:$BB$38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6B40-4B23-82F1-3365BE1AC5BC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2'!$BC$36:$BC$38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6B40-4B23-82F1-3365BE1AC5BC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2'!$BD$36:$BD$38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6B40-4B23-82F1-3365BE1AC5BC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2'!$BE$36:$BE$38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6B40-4B23-82F1-3365BE1AC5BC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2'!$BF$36:$BF$38</c:f>
              <c:numCache>
                <c:formatCode>General</c:formatCode>
                <c:ptCount val="3"/>
                <c:pt idx="0">
                  <c:v>7.757982819604945</c:v>
                </c:pt>
                <c:pt idx="1">
                  <c:v>7.8750209896784185</c:v>
                </c:pt>
                <c:pt idx="2">
                  <c:v>7.7578441726588245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6B40-4B23-82F1-3365BE1AC5BC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2'!$BG$36:$BG$38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6B40-4B23-82F1-3365BE1AC5BC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2'!$BH$36:$BH$38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6B40-4B23-82F1-3365BE1AC5BC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2'!$BI$36:$BI$38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6B40-4B23-82F1-3365BE1AC5BC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2'!$BJ$36:$BJ$38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6B40-4B23-82F1-3365BE1AC5BC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2'!$BK$36:$BK$38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6B40-4B23-82F1-3365BE1AC5BC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2'!$BL$36:$BL$38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6B40-4B23-82F1-3365BE1AC5BC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2'!$BM$36:$BM$38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6B40-4B23-82F1-3365BE1AC5BC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2'!$BN$36:$BN$38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6B40-4B23-82F1-3365BE1AC5BC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2'!$BO$36:$BO$38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6B40-4B23-82F1-3365BE1AC5BC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2'!$BP$36:$BP$38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6B40-4B23-82F1-3365BE1AC5BC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2'!$BQ$36:$BQ$38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6B40-4B23-82F1-3365BE1AC5BC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2'!$BR$36:$BR$38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6B40-4B23-82F1-3365BE1AC5BC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2'!$BS$36:$BS$38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6B40-4B23-82F1-3365BE1AC5BC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2'!$BT$36:$BT$38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6B40-4B23-82F1-3365BE1AC5BC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2'!$BU$36:$BU$38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6B40-4B23-82F1-3365BE1AC5BC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2'!$BV$36:$BV$38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6B40-4B23-82F1-3365BE1AC5BC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2'!$BW$36:$BW$38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6B40-4B23-82F1-3365BE1AC5BC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2'!$BX$36:$BX$38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6B40-4B23-82F1-3365BE1AC5BC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2'!$BY$36:$BY$38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6B40-4B23-82F1-3365BE1AC5BC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2'!$BZ$36:$BZ$38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6B40-4B23-82F1-3365BE1AC5BC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2'!$CA$36:$CA$38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B40-4B23-82F1-3365BE1AC5BC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2'!$CB$36:$CB$38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6B40-4B23-82F1-3365BE1AC5BC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2'!$CC$36:$CC$38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6B40-4B23-82F1-3365BE1AC5BC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2'!$CD$36:$CD$38</c:f>
              <c:numCache>
                <c:formatCode>General</c:formatCode>
                <c:ptCount val="3"/>
                <c:pt idx="0">
                  <c:v>14.988771970583741</c:v>
                </c:pt>
                <c:pt idx="1">
                  <c:v>15.214894982696189</c:v>
                </c:pt>
                <c:pt idx="2">
                  <c:v>14.968754030634372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6B40-4B23-82F1-3365BE1AC5BC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2'!$CE$36:$CE$38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6B40-4B23-82F1-3365BE1AC5BC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2'!$CF$36:$CF$38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6B40-4B23-82F1-3365BE1AC5BC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2'!$CG$36:$CG$38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6B40-4B23-82F1-3365BE1AC5BC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2'!$CH$36:$CH$38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6B40-4B23-82F1-3365BE1AC5BC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2'!$CI$36:$CI$38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B40-4B23-82F1-3365BE1AC5BC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2'!$CJ$36:$CJ$38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B40-4B23-82F1-3365BE1AC5BC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2'!$CK$36:$CK$38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B40-4B23-82F1-3365BE1AC5BC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2'!$CL$36:$CL$38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B40-4B23-82F1-3365BE1AC5BC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2'!$CM$36:$CM$38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B40-4B23-82F1-3365BE1AC5BC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2'!$CN$36:$CN$38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B40-4B23-82F1-3365BE1AC5BC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2'!$CO$36:$CO$38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B40-4B23-82F1-3365BE1AC5BC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2'!$CP$36:$CP$38</c:f>
              <c:numCache>
                <c:formatCode>General</c:formatCode>
                <c:ptCount val="3"/>
                <c:pt idx="0">
                  <c:v>-8.997492097181679</c:v>
                </c:pt>
                <c:pt idx="1">
                  <c:v>-21.748984759291485</c:v>
                </c:pt>
                <c:pt idx="2">
                  <c:v>-12.551037004752878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B40-4B23-82F1-3365BE1AC5BC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2'!$CQ$36:$CQ$38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B40-4B23-82F1-3365BE1AC5BC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2'!$CR$36:$CR$38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B40-4B23-82F1-3365BE1AC5BC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2'!$CS$36:$CS$38</c:f>
              <c:numCache>
                <c:formatCode>General</c:formatCode>
                <c:ptCount val="3"/>
                <c:pt idx="0">
                  <c:v>-0.56141048067006472</c:v>
                </c:pt>
                <c:pt idx="1">
                  <c:v>-2.192938706848266</c:v>
                </c:pt>
                <c:pt idx="2">
                  <c:v>-1.0288319222441842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B40-4B23-82F1-3365BE1AC5BC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2'!$CT$36:$CT$38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B40-4B23-82F1-3365BE1AC5BC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2'!$CU$36:$CU$38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B40-4B23-82F1-3365BE1AC5BC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2'!$CV$36:$CV$38</c:f>
              <c:numCache>
                <c:formatCode>General</c:formatCode>
                <c:ptCount val="3"/>
                <c:pt idx="0">
                  <c:v>-2.9657453342234246E-3</c:v>
                </c:pt>
                <c:pt idx="1">
                  <c:v>-4.002761551966199E-2</c:v>
                </c:pt>
                <c:pt idx="2">
                  <c:v>-2.0607765943023472E-2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B40-4B23-82F1-3365BE1AC5BC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2'!$CW$36:$CW$38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B40-4B23-82F1-3365BE1AC5BC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2'!$CX$36:$CX$38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B40-4B23-82F1-3365BE1AC5BC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2'!$CY$36:$CY$38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B40-4B23-82F1-3365BE1AC5BC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2'!$CZ$36:$CZ$38</c:f>
              <c:numCache>
                <c:formatCode>General</c:formatCode>
                <c:ptCount val="3"/>
                <c:pt idx="0">
                  <c:v>-6.2936772989284853E-15</c:v>
                </c:pt>
                <c:pt idx="1">
                  <c:v>7.6749076230145061E-15</c:v>
                </c:pt>
                <c:pt idx="2">
                  <c:v>-1.5598005288065123E-15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6B40-4B23-82F1-3365BE1AC5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6B40-4B23-82F1-3365BE1AC5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6B40-4B23-82F1-3365BE1AC5BC}"/>
                </c:ext>
              </c:extLst>
            </c:dLbl>
            <c:dLbl>
              <c:idx val="4"/>
              <c:layout>
                <c:manualLayout>
                  <c:x val="-2.5311687145644173E-2"/>
                  <c:y val="9.4093142802393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B40-4B23-82F1-3365BE1AC5BC}"/>
                </c:ext>
              </c:extLst>
            </c:dLbl>
            <c:dLbl>
              <c:idx val="5"/>
              <c:layout>
                <c:manualLayout>
                  <c:x val="-3.123025621344375E-2"/>
                  <c:y val="9.7620122111244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B40-4B23-82F1-3365BE1AC5BC}"/>
                </c:ext>
              </c:extLst>
            </c:dLbl>
            <c:dLbl>
              <c:idx val="6"/>
              <c:layout>
                <c:manualLayout>
                  <c:x val="-2.6150741297736649E-2"/>
                  <c:y val="9.2917483032776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B40-4B23-82F1-3365BE1AC5BC}"/>
                </c:ext>
              </c:extLst>
            </c:dLbl>
            <c:dLbl>
              <c:idx val="8"/>
              <c:layout>
                <c:manualLayout>
                  <c:x val="-3.0391202061351243E-2"/>
                  <c:y val="8.23365451062236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B40-4B23-82F1-3365BE1AC5BC}"/>
                </c:ext>
              </c:extLst>
            </c:dLbl>
            <c:dLbl>
              <c:idx val="9"/>
              <c:layout>
                <c:manualLayout>
                  <c:x val="-3.0391202061351305E-2"/>
                  <c:y val="8.2336545106223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B40-4B23-82F1-3365BE1AC5BC}"/>
                </c:ext>
              </c:extLst>
            </c:dLbl>
            <c:dLbl>
              <c:idx val="10"/>
              <c:layout>
                <c:manualLayout>
                  <c:x val="-2.955214790925886E-2"/>
                  <c:y val="8.35122048758406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6B40-4B23-82F1-3365BE1AC5BC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B40-4B23-82F1-3365BE1AC5BC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6B40-4B23-82F1-3365BE1AC5BC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6B40-4B23-82F1-3365BE1AC5BC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6B40-4B23-82F1-3365BE1AC5BC}"/>
                </c:ext>
              </c:extLst>
            </c:dLbl>
            <c:dLbl>
              <c:idx val="17"/>
              <c:layout>
                <c:manualLayout>
                  <c:x val="-2.5311687145644142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6B40-4B23-82F1-3365BE1AC5BC}"/>
                </c:ext>
              </c:extLst>
            </c:dLbl>
            <c:dLbl>
              <c:idx val="18"/>
              <c:layout>
                <c:manualLayout>
                  <c:x val="-9.9754949940510963E-3"/>
                  <c:y val="3.64858140911617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6B40-4B23-82F1-3365BE1AC5BC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2'!$B$36:$B$38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2'!$DA$36:$DA$38</c:f>
              <c:numCache>
                <c:formatCode>General</c:formatCode>
                <c:ptCount val="3"/>
                <c:pt idx="0">
                  <c:v>-2.7311452788119208</c:v>
                </c:pt>
                <c:pt idx="1">
                  <c:v>-27.705164458959111</c:v>
                </c:pt>
                <c:pt idx="2">
                  <c:v>-9.8872158315167482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6B40-4B23-82F1-3365BE1A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141050073484"/>
          <c:y val="2.2718091201029252E-2"/>
          <c:w val="0.8332858949926516"/>
          <c:h val="0.73645312859416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2'!$C$30</c:f>
              <c:strCache>
                <c:ptCount val="1"/>
                <c:pt idx="0">
                  <c:v>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2'!$C$48:$C$50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2FF-431A-847A-F7064C3FD452}"/>
            </c:ext>
          </c:extLst>
        </c:ser>
        <c:ser>
          <c:idx val="1"/>
          <c:order val="1"/>
          <c:tx>
            <c:strRef>
              <c:f>'Figure 2'!$D$30</c:f>
              <c:strCache>
                <c:ptCount val="1"/>
                <c:pt idx="0">
                  <c:v>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2FF-431A-847A-F7064C3FD452}"/>
            </c:ext>
          </c:extLst>
        </c:ser>
        <c:ser>
          <c:idx val="2"/>
          <c:order val="2"/>
          <c:tx>
            <c:strRef>
              <c:f>'Figure 2'!$E$30</c:f>
              <c:strCache>
                <c:ptCount val="1"/>
                <c:pt idx="0">
                  <c:v>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2'!$E$48:$E$50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2FF-431A-847A-F7064C3FD452}"/>
            </c:ext>
          </c:extLst>
        </c:ser>
        <c:ser>
          <c:idx val="3"/>
          <c:order val="3"/>
          <c:tx>
            <c:strRef>
              <c:f>'Figure 2'!$F$30</c:f>
              <c:strCache>
                <c:ptCount val="1"/>
                <c:pt idx="0">
                  <c:v>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2'!$F$48:$F$50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2FF-431A-847A-F7064C3FD452}"/>
            </c:ext>
          </c:extLst>
        </c:ser>
        <c:ser>
          <c:idx val="4"/>
          <c:order val="4"/>
          <c:tx>
            <c:strRef>
              <c:f>'Figure 2'!$G$30</c:f>
              <c:strCache>
                <c:ptCount val="1"/>
                <c:pt idx="0">
                  <c:v>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2'!$G$48:$G$50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2FF-431A-847A-F7064C3FD452}"/>
            </c:ext>
          </c:extLst>
        </c:ser>
        <c:ser>
          <c:idx val="5"/>
          <c:order val="5"/>
          <c:tx>
            <c:strRef>
              <c:f>'Figure 2'!$H$30</c:f>
              <c:strCache>
                <c:ptCount val="1"/>
                <c:pt idx="0">
                  <c:v>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2'!$H$48:$H$50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2FF-431A-847A-F7064C3FD452}"/>
            </c:ext>
          </c:extLst>
        </c:ser>
        <c:ser>
          <c:idx val="6"/>
          <c:order val="6"/>
          <c:tx>
            <c:strRef>
              <c:f>'Figure 2'!$I$30</c:f>
              <c:strCache>
                <c:ptCount val="1"/>
                <c:pt idx="0">
                  <c:v>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2'!$I$48:$I$50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2FF-431A-847A-F7064C3FD452}"/>
            </c:ext>
          </c:extLst>
        </c:ser>
        <c:ser>
          <c:idx val="7"/>
          <c:order val="7"/>
          <c:tx>
            <c:strRef>
              <c:f>'Figure 2'!$J$30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2'!$J$48:$J$50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2FF-431A-847A-F7064C3FD452}"/>
            </c:ext>
          </c:extLst>
        </c:ser>
        <c:ser>
          <c:idx val="8"/>
          <c:order val="8"/>
          <c:tx>
            <c:strRef>
              <c:f>'Figure 2'!$K$30</c:f>
              <c:strCache>
                <c:ptCount val="1"/>
                <c:pt idx="0">
                  <c:v>AD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2'!$K$48:$K$50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2FF-431A-847A-F7064C3FD452}"/>
            </c:ext>
          </c:extLst>
        </c:ser>
        <c:ser>
          <c:idx val="9"/>
          <c:order val="9"/>
          <c:tx>
            <c:strRef>
              <c:f>'Figure 2'!$L$30</c:f>
              <c:strCache>
                <c:ptCount val="1"/>
                <c:pt idx="0">
                  <c:v>AD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2'!$L$48:$L$50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2FF-431A-847A-F7064C3FD452}"/>
            </c:ext>
          </c:extLst>
        </c:ser>
        <c:ser>
          <c:idx val="10"/>
          <c:order val="10"/>
          <c:tx>
            <c:strRef>
              <c:f>'Figure 2'!$M$30</c:f>
              <c:strCache>
                <c:ptCount val="1"/>
                <c:pt idx="0">
                  <c:v>AD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2'!$M$48:$M$50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2FF-431A-847A-F7064C3FD452}"/>
            </c:ext>
          </c:extLst>
        </c:ser>
        <c:ser>
          <c:idx val="11"/>
          <c:order val="11"/>
          <c:tx>
            <c:strRef>
              <c:f>'Figure 2'!$N$30</c:f>
              <c:strCache>
                <c:ptCount val="1"/>
                <c:pt idx="0">
                  <c:v>AD Transportation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2'!$N$48:$N$50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2FF-431A-847A-F7064C3FD452}"/>
            </c:ext>
          </c:extLst>
        </c:ser>
        <c:ser>
          <c:idx val="12"/>
          <c:order val="12"/>
          <c:tx>
            <c:strRef>
              <c:f>'Figure 2'!$O$30</c:f>
              <c:strCache>
                <c:ptCount val="1"/>
                <c:pt idx="0">
                  <c:v>AD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2'!$O$48:$O$50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2FF-431A-847A-F7064C3FD452}"/>
            </c:ext>
          </c:extLst>
        </c:ser>
        <c:ser>
          <c:idx val="13"/>
          <c:order val="13"/>
          <c:tx>
            <c:strRef>
              <c:f>'Figure 2'!$P$30</c:f>
              <c:strCache>
                <c:ptCount val="1"/>
                <c:pt idx="0">
                  <c:v>AD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2'!$P$48:$P$50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2FF-431A-847A-F7064C3FD452}"/>
            </c:ext>
          </c:extLst>
        </c:ser>
        <c:ser>
          <c:idx val="14"/>
          <c:order val="14"/>
          <c:tx>
            <c:strRef>
              <c:f>'Figure 2'!$Q$30</c:f>
              <c:strCache>
                <c:ptCount val="1"/>
                <c:pt idx="0">
                  <c:v>AD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2'!$Q$48:$Q$50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2FF-431A-847A-F7064C3FD452}"/>
            </c:ext>
          </c:extLst>
        </c:ser>
        <c:ser>
          <c:idx val="15"/>
          <c:order val="15"/>
          <c:tx>
            <c:strRef>
              <c:f>'Figure 2'!$R$30</c:f>
              <c:strCache>
                <c:ptCount val="1"/>
                <c:pt idx="0">
                  <c:v>AD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2'!$R$48:$R$50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2FF-431A-847A-F7064C3FD452}"/>
            </c:ext>
          </c:extLst>
        </c:ser>
        <c:ser>
          <c:idx val="16"/>
          <c:order val="16"/>
          <c:tx>
            <c:strRef>
              <c:f>'Figure 2'!$S$30</c:f>
              <c:strCache>
                <c:ptCount val="1"/>
                <c:pt idx="0">
                  <c:v>HTL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2'!$S$48:$S$50</c:f>
              <c:numCache>
                <c:formatCode>General</c:formatCode>
                <c:ptCount val="3"/>
                <c:pt idx="0">
                  <c:v>-361.88417930342808</c:v>
                </c:pt>
                <c:pt idx="1">
                  <c:v>-367.34362193291958</c:v>
                </c:pt>
                <c:pt idx="2">
                  <c:v>-361.88870307968921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2FF-431A-847A-F7064C3FD452}"/>
            </c:ext>
          </c:extLst>
        </c:ser>
        <c:ser>
          <c:idx val="17"/>
          <c:order val="17"/>
          <c:tx>
            <c:strRef>
              <c:f>'Figure 2'!$T$30</c:f>
              <c:strCache>
                <c:ptCount val="1"/>
                <c:pt idx="0">
                  <c:v>HTL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2'!$T$48:$T$50</c:f>
              <c:numCache>
                <c:formatCode>General</c:formatCode>
                <c:ptCount val="3"/>
                <c:pt idx="0">
                  <c:v>-26.900213927627981</c:v>
                </c:pt>
                <c:pt idx="1">
                  <c:v>-27.30847239555855</c:v>
                </c:pt>
                <c:pt idx="2">
                  <c:v>-26.797556505888423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2FF-431A-847A-F7064C3FD452}"/>
            </c:ext>
          </c:extLst>
        </c:ser>
        <c:ser>
          <c:idx val="18"/>
          <c:order val="18"/>
          <c:tx>
            <c:strRef>
              <c:f>'Figure 2'!$U$30</c:f>
              <c:strCache>
                <c:ptCount val="1"/>
                <c:pt idx="0">
                  <c:v>HTL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2'!$U$48:$U$50</c:f>
              <c:numCache>
                <c:formatCode>General</c:formatCode>
                <c:ptCount val="3"/>
                <c:pt idx="0">
                  <c:v>-16.088501273835799</c:v>
                </c:pt>
                <c:pt idx="1">
                  <c:v>-16.331214978170902</c:v>
                </c:pt>
                <c:pt idx="2">
                  <c:v>-16.08826631554868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2FF-431A-847A-F7064C3FD452}"/>
            </c:ext>
          </c:extLst>
        </c:ser>
        <c:ser>
          <c:idx val="19"/>
          <c:order val="19"/>
          <c:tx>
            <c:strRef>
              <c:f>'Figure 2'!$V$30</c:f>
              <c:strCache>
                <c:ptCount val="1"/>
                <c:pt idx="0">
                  <c:v>HTL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2'!$V$48:$V$50</c:f>
              <c:numCache>
                <c:formatCode>General</c:formatCode>
                <c:ptCount val="3"/>
                <c:pt idx="0">
                  <c:v>-4.997999348056581</c:v>
                </c:pt>
                <c:pt idx="1">
                  <c:v>-5.7949832454939489</c:v>
                </c:pt>
                <c:pt idx="2">
                  <c:v>-5.2502858825479066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2FF-431A-847A-F7064C3FD452}"/>
            </c:ext>
          </c:extLst>
        </c:ser>
        <c:ser>
          <c:idx val="20"/>
          <c:order val="20"/>
          <c:tx>
            <c:strRef>
              <c:f>'Figure 2'!$W$30</c:f>
              <c:strCache>
                <c:ptCount val="1"/>
                <c:pt idx="0">
                  <c:v>HTL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2'!$W$48:$W$50</c:f>
              <c:numCache>
                <c:formatCode>General</c:formatCode>
                <c:ptCount val="3"/>
                <c:pt idx="0">
                  <c:v>-9.5636204533927245</c:v>
                </c:pt>
                <c:pt idx="1">
                  <c:v>-9.7078987617068009</c:v>
                </c:pt>
                <c:pt idx="2">
                  <c:v>-9.5634807852276591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2FF-431A-847A-F7064C3FD452}"/>
            </c:ext>
          </c:extLst>
        </c:ser>
        <c:ser>
          <c:idx val="21"/>
          <c:order val="21"/>
          <c:tx>
            <c:strRef>
              <c:f>'Figure 2'!$X$30</c:f>
              <c:strCache>
                <c:ptCount val="1"/>
                <c:pt idx="0">
                  <c:v>HTL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2'!$X$48:$X$50</c:f>
              <c:numCache>
                <c:formatCode>General</c:formatCode>
                <c:ptCount val="3"/>
                <c:pt idx="0">
                  <c:v>-3.2813538252554317</c:v>
                </c:pt>
                <c:pt idx="1">
                  <c:v>-3.33085685407034</c:v>
                </c:pt>
                <c:pt idx="2">
                  <c:v>-3.2813059040028825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2FF-431A-847A-F7064C3FD452}"/>
            </c:ext>
          </c:extLst>
        </c:ser>
        <c:ser>
          <c:idx val="22"/>
          <c:order val="22"/>
          <c:tx>
            <c:strRef>
              <c:f>'Figure 2'!$Y$30</c:f>
              <c:strCache>
                <c:ptCount val="1"/>
                <c:pt idx="0">
                  <c:v>HTL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2'!$Y$48:$Y$50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2FF-431A-847A-F7064C3FD452}"/>
            </c:ext>
          </c:extLst>
        </c:ser>
        <c:ser>
          <c:idx val="23"/>
          <c:order val="23"/>
          <c:tx>
            <c:strRef>
              <c:f>'Figure 2'!$Z$30</c:f>
              <c:strCache>
                <c:ptCount val="1"/>
                <c:pt idx="0">
                  <c:v>HTL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2'!$Z$48:$Z$50</c:f>
              <c:numCache>
                <c:formatCode>General</c:formatCode>
                <c:ptCount val="3"/>
                <c:pt idx="0">
                  <c:v>-40.115804857361447</c:v>
                </c:pt>
                <c:pt idx="1">
                  <c:v>-128.85742099860829</c:v>
                </c:pt>
                <c:pt idx="2">
                  <c:v>-65.339664072739808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2FF-431A-847A-F7064C3FD452}"/>
            </c:ext>
          </c:extLst>
        </c:ser>
        <c:ser>
          <c:idx val="24"/>
          <c:order val="24"/>
          <c:tx>
            <c:strRef>
              <c:f>'Figure 2'!$AA$30</c:f>
              <c:strCache>
                <c:ptCount val="1"/>
                <c:pt idx="0">
                  <c:v>HTC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2'!$AA$48:$AA$50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2FF-431A-847A-F7064C3FD452}"/>
            </c:ext>
          </c:extLst>
        </c:ser>
        <c:ser>
          <c:idx val="25"/>
          <c:order val="25"/>
          <c:tx>
            <c:strRef>
              <c:f>'Figure 2'!$AB$30</c:f>
              <c:strCache>
                <c:ptCount val="1"/>
                <c:pt idx="0">
                  <c:v>HTC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2'!$AB$48:$AB$50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2FF-431A-847A-F7064C3FD452}"/>
            </c:ext>
          </c:extLst>
        </c:ser>
        <c:ser>
          <c:idx val="26"/>
          <c:order val="26"/>
          <c:tx>
            <c:strRef>
              <c:f>'Figure 2'!$AC$30</c:f>
              <c:strCache>
                <c:ptCount val="1"/>
                <c:pt idx="0">
                  <c:v>HTC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2'!$AC$48:$AC$50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2FF-431A-847A-F7064C3FD452}"/>
            </c:ext>
          </c:extLst>
        </c:ser>
        <c:ser>
          <c:idx val="27"/>
          <c:order val="27"/>
          <c:tx>
            <c:strRef>
              <c:f>'Figure 2'!$AD$30</c:f>
              <c:strCache>
                <c:ptCount val="1"/>
                <c:pt idx="0">
                  <c:v>HTC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2'!$AD$48:$AD$50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2FF-431A-847A-F7064C3FD452}"/>
            </c:ext>
          </c:extLst>
        </c:ser>
        <c:ser>
          <c:idx val="28"/>
          <c:order val="28"/>
          <c:tx>
            <c:strRef>
              <c:f>'Figure 2'!$AE$30</c:f>
              <c:strCache>
                <c:ptCount val="1"/>
                <c:pt idx="0">
                  <c:v>HTC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2'!$AE$48:$AE$50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2FF-431A-847A-F7064C3FD452}"/>
            </c:ext>
          </c:extLst>
        </c:ser>
        <c:ser>
          <c:idx val="29"/>
          <c:order val="29"/>
          <c:tx>
            <c:strRef>
              <c:f>'Figure 2'!$AF$30</c:f>
              <c:strCache>
                <c:ptCount val="1"/>
                <c:pt idx="0">
                  <c:v>HTC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2'!$AF$48:$AF$50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2FF-431A-847A-F7064C3FD452}"/>
            </c:ext>
          </c:extLst>
        </c:ser>
        <c:ser>
          <c:idx val="30"/>
          <c:order val="30"/>
          <c:tx>
            <c:strRef>
              <c:f>'Figure 2'!$AG$30</c:f>
              <c:strCache>
                <c:ptCount val="1"/>
                <c:pt idx="0">
                  <c:v>HTC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2'!$AG$48:$AG$50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2FF-431A-847A-F7064C3FD452}"/>
            </c:ext>
          </c:extLst>
        </c:ser>
        <c:ser>
          <c:idx val="31"/>
          <c:order val="31"/>
          <c:tx>
            <c:strRef>
              <c:f>'Figure 2'!$AH$30</c:f>
              <c:strCache>
                <c:ptCount val="1"/>
                <c:pt idx="0">
                  <c:v>HTC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2'!$AH$48:$AH$50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2FF-431A-847A-F7064C3FD452}"/>
            </c:ext>
          </c:extLst>
        </c:ser>
        <c:ser>
          <c:idx val="32"/>
          <c:order val="32"/>
          <c:tx>
            <c:strRef>
              <c:f>'Figure 2'!$AI$30</c:f>
              <c:strCache>
                <c:ptCount val="1"/>
                <c:pt idx="0">
                  <c:v>CHP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2'!$AI$48:$AI$50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2FF-431A-847A-F7064C3FD452}"/>
            </c:ext>
          </c:extLst>
        </c:ser>
        <c:ser>
          <c:idx val="33"/>
          <c:order val="33"/>
          <c:tx>
            <c:strRef>
              <c:f>'Figure 2'!$AJ$30</c:f>
              <c:strCache>
                <c:ptCount val="1"/>
                <c:pt idx="0">
                  <c:v>CHP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2'!$AJ$48:$AJ$50</c:f>
              <c:numCache>
                <c:formatCode>General</c:formatCode>
                <c:ptCount val="3"/>
                <c:pt idx="0">
                  <c:v>-0.68301162981709407</c:v>
                </c:pt>
                <c:pt idx="1">
                  <c:v>-0.69087811588992043</c:v>
                </c:pt>
                <c:pt idx="2">
                  <c:v>-0.79280223133058536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2FF-431A-847A-F7064C3FD452}"/>
            </c:ext>
          </c:extLst>
        </c:ser>
        <c:ser>
          <c:idx val="34"/>
          <c:order val="34"/>
          <c:tx>
            <c:strRef>
              <c:f>'Figure 2'!$AK$30</c:f>
              <c:strCache>
                <c:ptCount val="1"/>
                <c:pt idx="0">
                  <c:v>CHP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2'!$AK$48:$AK$50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2FF-431A-847A-F7064C3FD452}"/>
            </c:ext>
          </c:extLst>
        </c:ser>
        <c:ser>
          <c:idx val="35"/>
          <c:order val="35"/>
          <c:tx>
            <c:strRef>
              <c:f>'Figure 2'!$AL$30</c:f>
              <c:strCache>
                <c:ptCount val="1"/>
                <c:pt idx="0">
                  <c:v>CHP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2'!$AL$48:$AL$50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2FF-431A-847A-F7064C3FD452}"/>
            </c:ext>
          </c:extLst>
        </c:ser>
        <c:ser>
          <c:idx val="36"/>
          <c:order val="36"/>
          <c:tx>
            <c:strRef>
              <c:f>'Figure 2'!$AM$30</c:f>
              <c:strCache>
                <c:ptCount val="1"/>
                <c:pt idx="0">
                  <c:v>CHP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2'!$AM$48:$AM$50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2FF-431A-847A-F7064C3FD452}"/>
            </c:ext>
          </c:extLst>
        </c:ser>
        <c:ser>
          <c:idx val="37"/>
          <c:order val="37"/>
          <c:tx>
            <c:strRef>
              <c:f>'Figure 2'!$AN$30</c:f>
              <c:strCache>
                <c:ptCount val="1"/>
                <c:pt idx="0">
                  <c:v>CHP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2'!$AN$48:$AN$50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2FF-431A-847A-F7064C3FD452}"/>
            </c:ext>
          </c:extLst>
        </c:ser>
        <c:ser>
          <c:idx val="38"/>
          <c:order val="38"/>
          <c:tx>
            <c:strRef>
              <c:f>'Figure 2'!$AO$30</c:f>
              <c:strCache>
                <c:ptCount val="1"/>
                <c:pt idx="0">
                  <c:v>CHP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2'!$AO$48:$AO$50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02FF-431A-847A-F7064C3FD452}"/>
            </c:ext>
          </c:extLst>
        </c:ser>
        <c:ser>
          <c:idx val="39"/>
          <c:order val="39"/>
          <c:tx>
            <c:strRef>
              <c:f>'Figure 2'!$AP$30</c:f>
              <c:strCache>
                <c:ptCount val="1"/>
                <c:pt idx="0">
                  <c:v>CHP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2'!$AP$48:$AP$50</c:f>
              <c:numCache>
                <c:formatCode>General</c:formatCode>
                <c:ptCount val="3"/>
                <c:pt idx="0">
                  <c:v>-0.39068232955173371</c:v>
                </c:pt>
                <c:pt idx="1">
                  <c:v>-1.5303263861115495</c:v>
                </c:pt>
                <c:pt idx="2">
                  <c:v>-0.72664219426612942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02FF-431A-847A-F7064C3FD452}"/>
            </c:ext>
          </c:extLst>
        </c:ser>
        <c:ser>
          <c:idx val="40"/>
          <c:order val="40"/>
          <c:tx>
            <c:strRef>
              <c:f>'Figure 2'!$AQ$30</c:f>
              <c:strCache>
                <c:ptCount val="1"/>
                <c:pt idx="0">
                  <c:v>Feedstock Heat Cost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2'!$AQ$48:$AQ$50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8-02FF-431A-847A-F7064C3FD452}"/>
            </c:ext>
          </c:extLst>
        </c:ser>
        <c:ser>
          <c:idx val="41"/>
          <c:order val="41"/>
          <c:tx>
            <c:strRef>
              <c:f>'Figure 2'!$AR$30</c:f>
              <c:strCache>
                <c:ptCount val="1"/>
                <c:pt idx="0">
                  <c:v>Feedstock Electricity Cost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2'!$AR$48:$AR$50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9-02FF-431A-847A-F7064C3FD452}"/>
            </c:ext>
          </c:extLst>
        </c:ser>
        <c:ser>
          <c:idx val="42"/>
          <c:order val="42"/>
          <c:tx>
            <c:strRef>
              <c:f>'Figure 2'!$AS$30</c:f>
              <c:strCache>
                <c:ptCount val="1"/>
                <c:pt idx="0">
                  <c:v>Feedstock Disposal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2'!$AS$48:$AS$50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A-02FF-431A-847A-F7064C3FD452}"/>
            </c:ext>
          </c:extLst>
        </c:ser>
        <c:ser>
          <c:idx val="43"/>
          <c:order val="43"/>
          <c:tx>
            <c:strRef>
              <c:f>'Figure 2'!$AT$30</c:f>
              <c:strCache>
                <c:ptCount val="1"/>
                <c:pt idx="0">
                  <c:v>Feedstock Transportation Cost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2'!$AT$48:$AT$50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B-02FF-431A-847A-F7064C3FD452}"/>
            </c:ext>
          </c:extLst>
        </c:ser>
        <c:ser>
          <c:idx val="44"/>
          <c:order val="44"/>
          <c:tx>
            <c:strRef>
              <c:f>'Figure 2'!$AU$30</c:f>
              <c:strCache>
                <c:ptCount val="1"/>
                <c:pt idx="0">
                  <c:v>Feedstock Water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2'!$AU$48:$AU$50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C-02FF-431A-847A-F7064C3FD452}"/>
            </c:ext>
          </c:extLst>
        </c:ser>
        <c:ser>
          <c:idx val="45"/>
          <c:order val="45"/>
          <c:tx>
            <c:strRef>
              <c:f>'Figure 2'!$AV$30</c:f>
              <c:strCache>
                <c:ptCount val="1"/>
                <c:pt idx="0">
                  <c:v>Feedstock Labor Cost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2'!$AV$48:$AV$50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D-02FF-431A-847A-F7064C3FD452}"/>
            </c:ext>
          </c:extLst>
        </c:ser>
        <c:ser>
          <c:idx val="46"/>
          <c:order val="46"/>
          <c:tx>
            <c:strRef>
              <c:f>'Figure 2'!$AW$30</c:f>
              <c:strCache>
                <c:ptCount val="1"/>
                <c:pt idx="0">
                  <c:v>Feedstock Diesel Cost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2'!$AW$48:$AW$50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E-02FF-431A-847A-F7064C3FD452}"/>
            </c:ext>
          </c:extLst>
        </c:ser>
        <c:ser>
          <c:idx val="47"/>
          <c:order val="47"/>
          <c:tx>
            <c:strRef>
              <c:f>'Figure 2'!$AX$30</c:f>
              <c:strCache>
                <c:ptCount val="1"/>
                <c:pt idx="0">
                  <c:v>Feedstock Operating Cost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2'!$AX$48:$AX$50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F-02FF-431A-847A-F7064C3FD452}"/>
            </c:ext>
          </c:extLst>
        </c:ser>
        <c:ser>
          <c:idx val="48"/>
          <c:order val="48"/>
          <c:tx>
            <c:strRef>
              <c:f>'Figure 2'!$AY$30</c:f>
              <c:strCache>
                <c:ptCount val="1"/>
                <c:pt idx="0">
                  <c:v>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2'!$AY$48:$AY$50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0-02FF-431A-847A-F7064C3FD452}"/>
            </c:ext>
          </c:extLst>
        </c:ser>
        <c:ser>
          <c:idx val="49"/>
          <c:order val="49"/>
          <c:tx>
            <c:strRef>
              <c:f>'Figure 2'!$AZ$30</c:f>
              <c:strCache>
                <c:ptCount val="1"/>
                <c:pt idx="0">
                  <c:v>Biooil Revenue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2'!$AZ$48:$AZ$50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1-02FF-431A-847A-F7064C3FD452}"/>
            </c:ext>
          </c:extLst>
        </c:ser>
        <c:ser>
          <c:idx val="50"/>
          <c:order val="50"/>
          <c:tx>
            <c:strRef>
              <c:f>'Figure 2'!$BA$30</c:f>
              <c:strCache>
                <c:ptCount val="1"/>
                <c:pt idx="0">
                  <c:v>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2'!$BA$48:$BA$50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2-02FF-431A-847A-F7064C3FD452}"/>
            </c:ext>
          </c:extLst>
        </c:ser>
        <c:ser>
          <c:idx val="51"/>
          <c:order val="51"/>
          <c:tx>
            <c:strRef>
              <c:f>'Figure 2'!$BB$30</c:f>
              <c:strCache>
                <c:ptCount val="1"/>
                <c:pt idx="0">
                  <c:v>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2'!$BB$48:$BB$50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3-02FF-431A-847A-F7064C3FD452}"/>
            </c:ext>
          </c:extLst>
        </c:ser>
        <c:ser>
          <c:idx val="52"/>
          <c:order val="52"/>
          <c:tx>
            <c:strRef>
              <c:f>'Figure 2'!$BC$30</c:f>
              <c:strCache>
                <c:ptCount val="1"/>
                <c:pt idx="0">
                  <c:v>Pyrolysis Potting Media Revenue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2'!$BC$48:$BC$50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4-02FF-431A-847A-F7064C3FD452}"/>
            </c:ext>
          </c:extLst>
        </c:ser>
        <c:ser>
          <c:idx val="53"/>
          <c:order val="53"/>
          <c:tx>
            <c:strRef>
              <c:f>'Figure 2'!$BD$30</c:f>
              <c:strCache>
                <c:ptCount val="1"/>
                <c:pt idx="0">
                  <c:v>Pyrolysis Incentive 1 Revenue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2'!$BD$48:$BD$50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5-02FF-431A-847A-F7064C3FD452}"/>
            </c:ext>
          </c:extLst>
        </c:ser>
        <c:ser>
          <c:idx val="54"/>
          <c:order val="54"/>
          <c:tx>
            <c:strRef>
              <c:f>'Figure 2'!$BE$30</c:f>
              <c:strCache>
                <c:ptCount val="1"/>
                <c:pt idx="0">
                  <c:v>Pyrolysis Incentive 2 Revenue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2'!$BE$48:$BE$50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6-02FF-431A-847A-F7064C3FD452}"/>
            </c:ext>
          </c:extLst>
        </c:ser>
        <c:ser>
          <c:idx val="55"/>
          <c:order val="55"/>
          <c:tx>
            <c:strRef>
              <c:f>'Figure 2'!$BF$30</c:f>
              <c:strCache>
                <c:ptCount val="1"/>
                <c:pt idx="0">
                  <c:v>AD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2'!$BF$48:$BF$50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7-02FF-431A-847A-F7064C3FD452}"/>
            </c:ext>
          </c:extLst>
        </c:ser>
        <c:ser>
          <c:idx val="56"/>
          <c:order val="56"/>
          <c:tx>
            <c:strRef>
              <c:f>'Figure 2'!$BG$30</c:f>
              <c:strCache>
                <c:ptCount val="1"/>
                <c:pt idx="0">
                  <c:v>AD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2'!$BG$48:$BG$50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02FF-431A-847A-F7064C3FD452}"/>
            </c:ext>
          </c:extLst>
        </c:ser>
        <c:ser>
          <c:idx val="57"/>
          <c:order val="57"/>
          <c:tx>
            <c:strRef>
              <c:f>'Figure 2'!$BH$30</c:f>
              <c:strCache>
                <c:ptCount val="1"/>
                <c:pt idx="0">
                  <c:v>AD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2'!$BH$48:$BH$50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02FF-431A-847A-F7064C3FD452}"/>
            </c:ext>
          </c:extLst>
        </c:ser>
        <c:ser>
          <c:idx val="58"/>
          <c:order val="58"/>
          <c:tx>
            <c:strRef>
              <c:f>'Figure 2'!$BI$30</c:f>
              <c:strCache>
                <c:ptCount val="1"/>
                <c:pt idx="0">
                  <c:v>AD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2'!$BI$48:$BI$50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02FF-431A-847A-F7064C3FD452}"/>
            </c:ext>
          </c:extLst>
        </c:ser>
        <c:ser>
          <c:idx val="59"/>
          <c:order val="59"/>
          <c:tx>
            <c:strRef>
              <c:f>'Figure 2'!$BJ$30</c:f>
              <c:strCache>
                <c:ptCount val="1"/>
                <c:pt idx="0">
                  <c:v>AD Potting Media Revenue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2'!$BJ$48:$BJ$50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B-02FF-431A-847A-F7064C3FD452}"/>
            </c:ext>
          </c:extLst>
        </c:ser>
        <c:ser>
          <c:idx val="60"/>
          <c:order val="60"/>
          <c:tx>
            <c:strRef>
              <c:f>'Figure 2'!$BK$30</c:f>
              <c:strCache>
                <c:ptCount val="1"/>
                <c:pt idx="0">
                  <c:v>AD Incentive 1 Revenue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2'!$BK$48:$BK$50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C-02FF-431A-847A-F7064C3FD452}"/>
            </c:ext>
          </c:extLst>
        </c:ser>
        <c:ser>
          <c:idx val="61"/>
          <c:order val="61"/>
          <c:tx>
            <c:strRef>
              <c:f>'Figure 2'!$BL$30</c:f>
              <c:strCache>
                <c:ptCount val="1"/>
                <c:pt idx="0">
                  <c:v>AD Incentive 2 Revenue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2'!$BL$48:$BL$50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D-02FF-431A-847A-F7064C3FD452}"/>
            </c:ext>
          </c:extLst>
        </c:ser>
        <c:ser>
          <c:idx val="62"/>
          <c:order val="62"/>
          <c:tx>
            <c:strRef>
              <c:f>'Figure 2'!$BM$30</c:f>
              <c:strCache>
                <c:ptCount val="1"/>
                <c:pt idx="0">
                  <c:v>HTL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2'!$BM$48:$BM$50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8.6324624492871305E-3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E-02FF-431A-847A-F7064C3FD452}"/>
            </c:ext>
          </c:extLst>
        </c:ser>
        <c:ser>
          <c:idx val="63"/>
          <c:order val="63"/>
          <c:tx>
            <c:strRef>
              <c:f>'Figure 2'!$BN$30</c:f>
              <c:strCache>
                <c:ptCount val="1"/>
                <c:pt idx="0">
                  <c:v>HTL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2'!$BN$48:$BN$50</c:f>
              <c:numCache>
                <c:formatCode>General</c:formatCode>
                <c:ptCount val="3"/>
                <c:pt idx="0">
                  <c:v>72.814108331975859</c:v>
                </c:pt>
                <c:pt idx="1">
                  <c:v>73.912593620338455</c:v>
                </c:pt>
                <c:pt idx="2">
                  <c:v>72.81304494672851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F-02FF-431A-847A-F7064C3FD452}"/>
            </c:ext>
          </c:extLst>
        </c:ser>
        <c:ser>
          <c:idx val="64"/>
          <c:order val="64"/>
          <c:tx>
            <c:strRef>
              <c:f>'Figure 2'!$BO$30</c:f>
              <c:strCache>
                <c:ptCount val="1"/>
                <c:pt idx="0">
                  <c:v>HTL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2'!$BO$48:$BO$50</c:f>
              <c:numCache>
                <c:formatCode>General</c:formatCode>
                <c:ptCount val="3"/>
                <c:pt idx="0">
                  <c:v>0</c:v>
                </c:pt>
                <c:pt idx="1">
                  <c:v>-4.0126109281884642E-17</c:v>
                </c:pt>
                <c:pt idx="2">
                  <c:v>2.815272491846472E-4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0-02FF-431A-847A-F7064C3FD452}"/>
            </c:ext>
          </c:extLst>
        </c:ser>
        <c:ser>
          <c:idx val="65"/>
          <c:order val="65"/>
          <c:tx>
            <c:strRef>
              <c:f>'Figure 2'!$BP$30</c:f>
              <c:strCache>
                <c:ptCount val="1"/>
                <c:pt idx="0">
                  <c:v>HTL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2'!$BP$48:$BP$50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1-02FF-431A-847A-F7064C3FD452}"/>
            </c:ext>
          </c:extLst>
        </c:ser>
        <c:ser>
          <c:idx val="66"/>
          <c:order val="66"/>
          <c:tx>
            <c:strRef>
              <c:f>'Figure 2'!$BQ$30</c:f>
              <c:strCache>
                <c:ptCount val="1"/>
                <c:pt idx="0">
                  <c:v>HTL Potting Media Revenue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2'!$BQ$48:$BQ$50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2-02FF-431A-847A-F7064C3FD452}"/>
            </c:ext>
          </c:extLst>
        </c:ser>
        <c:ser>
          <c:idx val="67"/>
          <c:order val="67"/>
          <c:tx>
            <c:strRef>
              <c:f>'Figure 2'!$BR$30</c:f>
              <c:strCache>
                <c:ptCount val="1"/>
                <c:pt idx="0">
                  <c:v>HTL Incentive 1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2'!$BR$48:$BR$50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3-02FF-431A-847A-F7064C3FD452}"/>
            </c:ext>
          </c:extLst>
        </c:ser>
        <c:ser>
          <c:idx val="68"/>
          <c:order val="68"/>
          <c:tx>
            <c:strRef>
              <c:f>'Figure 2'!$BS$30</c:f>
              <c:strCache>
                <c:ptCount val="1"/>
                <c:pt idx="0">
                  <c:v>HTL Incentive 2 Revenue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2'!$BS$48:$BS$50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4-02FF-431A-847A-F7064C3FD452}"/>
            </c:ext>
          </c:extLst>
        </c:ser>
        <c:ser>
          <c:idx val="69"/>
          <c:order val="69"/>
          <c:tx>
            <c:strRef>
              <c:f>'Figure 2'!$BT$30</c:f>
              <c:strCache>
                <c:ptCount val="1"/>
                <c:pt idx="0">
                  <c:v>HTC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2'!$BT$48:$BT$50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5-02FF-431A-847A-F7064C3FD452}"/>
            </c:ext>
          </c:extLst>
        </c:ser>
        <c:ser>
          <c:idx val="70"/>
          <c:order val="70"/>
          <c:tx>
            <c:strRef>
              <c:f>'Figure 2'!$BU$30</c:f>
              <c:strCache>
                <c:ptCount val="1"/>
                <c:pt idx="0">
                  <c:v>HTC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2'!$BU$48:$BU$50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6-02FF-431A-847A-F7064C3FD452}"/>
            </c:ext>
          </c:extLst>
        </c:ser>
        <c:ser>
          <c:idx val="71"/>
          <c:order val="71"/>
          <c:tx>
            <c:strRef>
              <c:f>'Figure 2'!$BV$30</c:f>
              <c:strCache>
                <c:ptCount val="1"/>
                <c:pt idx="0">
                  <c:v>HTC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2'!$BV$48:$BV$50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7-02FF-431A-847A-F7064C3FD452}"/>
            </c:ext>
          </c:extLst>
        </c:ser>
        <c:ser>
          <c:idx val="72"/>
          <c:order val="72"/>
          <c:tx>
            <c:strRef>
              <c:f>'Figure 2'!$BW$30</c:f>
              <c:strCache>
                <c:ptCount val="1"/>
                <c:pt idx="0">
                  <c:v>HTC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2'!$BW$48:$BW$50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8-02FF-431A-847A-F7064C3FD452}"/>
            </c:ext>
          </c:extLst>
        </c:ser>
        <c:ser>
          <c:idx val="73"/>
          <c:order val="73"/>
          <c:tx>
            <c:strRef>
              <c:f>'Figure 2'!$BX$30</c:f>
              <c:strCache>
                <c:ptCount val="1"/>
                <c:pt idx="0">
                  <c:v>HTC Potting Media Revenue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2'!$BX$48:$BX$50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9-02FF-431A-847A-F7064C3FD452}"/>
            </c:ext>
          </c:extLst>
        </c:ser>
        <c:ser>
          <c:idx val="74"/>
          <c:order val="74"/>
          <c:tx>
            <c:strRef>
              <c:f>'Figure 2'!$BY$30</c:f>
              <c:strCache>
                <c:ptCount val="1"/>
                <c:pt idx="0">
                  <c:v>HTC Incentive 1 Revenue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2'!$BY$48:$BY$50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A-02FF-431A-847A-F7064C3FD452}"/>
            </c:ext>
          </c:extLst>
        </c:ser>
        <c:ser>
          <c:idx val="75"/>
          <c:order val="75"/>
          <c:tx>
            <c:strRef>
              <c:f>'Figure 2'!$BZ$30</c:f>
              <c:strCache>
                <c:ptCount val="1"/>
                <c:pt idx="0">
                  <c:v>HTC Incentive 2 Revenue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2'!$BZ$48:$BZ$50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B-02FF-431A-847A-F7064C3FD452}"/>
            </c:ext>
          </c:extLst>
        </c:ser>
        <c:ser>
          <c:idx val="76"/>
          <c:order val="76"/>
          <c:tx>
            <c:strRef>
              <c:f>'Figure 2'!$CA$30</c:f>
              <c:strCache>
                <c:ptCount val="1"/>
                <c:pt idx="0">
                  <c:v>CHP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2'!$CA$48:$CA$50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2FF-431A-847A-F7064C3FD452}"/>
            </c:ext>
          </c:extLst>
        </c:ser>
        <c:ser>
          <c:idx val="77"/>
          <c:order val="77"/>
          <c:tx>
            <c:strRef>
              <c:f>'Figure 2'!$CB$30</c:f>
              <c:strCache>
                <c:ptCount val="1"/>
                <c:pt idx="0">
                  <c:v>CHP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2'!$CB$48:$CB$50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D-02FF-431A-847A-F7064C3FD452}"/>
            </c:ext>
          </c:extLst>
        </c:ser>
        <c:ser>
          <c:idx val="78"/>
          <c:order val="78"/>
          <c:tx>
            <c:strRef>
              <c:f>'Figure 2'!$CC$30</c:f>
              <c:strCache>
                <c:ptCount val="1"/>
                <c:pt idx="0">
                  <c:v>CHP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2'!$CC$48:$CC$50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E-02FF-431A-847A-F7064C3FD452}"/>
            </c:ext>
          </c:extLst>
        </c:ser>
        <c:ser>
          <c:idx val="79"/>
          <c:order val="79"/>
          <c:tx>
            <c:strRef>
              <c:f>'Figure 2'!$CD$30</c:f>
              <c:strCache>
                <c:ptCount val="1"/>
                <c:pt idx="0">
                  <c:v>CHP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2'!$CD$48:$CD$50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-2.9914156536952205E-22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4F-02FF-431A-847A-F7064C3FD452}"/>
            </c:ext>
          </c:extLst>
        </c:ser>
        <c:ser>
          <c:idx val="80"/>
          <c:order val="80"/>
          <c:tx>
            <c:strRef>
              <c:f>'Figure 2'!$CE$30</c:f>
              <c:strCache>
                <c:ptCount val="1"/>
                <c:pt idx="0">
                  <c:v>CHP Potting Media Revenue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2'!$CE$48:$CE$50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0-02FF-431A-847A-F7064C3FD452}"/>
            </c:ext>
          </c:extLst>
        </c:ser>
        <c:ser>
          <c:idx val="81"/>
          <c:order val="81"/>
          <c:tx>
            <c:strRef>
              <c:f>'Figure 2'!$CF$30</c:f>
              <c:strCache>
                <c:ptCount val="1"/>
                <c:pt idx="0">
                  <c:v>CHP Incentive 1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2'!$CF$48:$CF$50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1-02FF-431A-847A-F7064C3FD452}"/>
            </c:ext>
          </c:extLst>
        </c:ser>
        <c:ser>
          <c:idx val="82"/>
          <c:order val="82"/>
          <c:tx>
            <c:strRef>
              <c:f>'Figure 2'!$CG$30</c:f>
              <c:strCache>
                <c:ptCount val="1"/>
                <c:pt idx="0">
                  <c:v>CHP Incentive 2 Revenue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2'!$CG$48:$CG$50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2-02FF-431A-847A-F7064C3FD452}"/>
            </c:ext>
          </c:extLst>
        </c:ser>
        <c:ser>
          <c:idx val="83"/>
          <c:order val="83"/>
          <c:tx>
            <c:strRef>
              <c:f>'Figure 2'!$CH$30</c:f>
              <c:strCache>
                <c:ptCount val="1"/>
                <c:pt idx="0">
                  <c:v>Feedstock Avoided Fertilizer Revenue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2'!$CH$48:$CH$50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53-02FF-431A-847A-F7064C3FD452}"/>
            </c:ext>
          </c:extLst>
        </c:ser>
        <c:ser>
          <c:idx val="84"/>
          <c:order val="84"/>
          <c:tx>
            <c:strRef>
              <c:f>'Figure 2'!$CI$30</c:f>
              <c:strCache>
                <c:ptCount val="1"/>
                <c:pt idx="0">
                  <c:v>Feedstock Biooil Reveue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2'!$CI$48:$CI$50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2FF-431A-847A-F7064C3FD452}"/>
            </c:ext>
          </c:extLst>
        </c:ser>
        <c:ser>
          <c:idx val="85"/>
          <c:order val="85"/>
          <c:tx>
            <c:strRef>
              <c:f>'Figure 2'!$CJ$30</c:f>
              <c:strCache>
                <c:ptCount val="1"/>
                <c:pt idx="0">
                  <c:v>Feedstock Avoided Coal Revenue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2'!$CJ$48:$CJ$50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2FF-431A-847A-F7064C3FD452}"/>
            </c:ext>
          </c:extLst>
        </c:ser>
        <c:ser>
          <c:idx val="86"/>
          <c:order val="86"/>
          <c:tx>
            <c:strRef>
              <c:f>'Figure 2'!$CK$30</c:f>
              <c:strCache>
                <c:ptCount val="1"/>
                <c:pt idx="0">
                  <c:v>Feedstock Electricity Revenue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2'!$CK$48:$CK$50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2FF-431A-847A-F7064C3FD452}"/>
            </c:ext>
          </c:extLst>
        </c:ser>
        <c:ser>
          <c:idx val="87"/>
          <c:order val="87"/>
          <c:tx>
            <c:strRef>
              <c:f>'Figure 2'!$CL$30</c:f>
              <c:strCache>
                <c:ptCount val="1"/>
                <c:pt idx="0">
                  <c:v>Feedstock Potting Media Revenue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2'!$CL$48:$CL$50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2FF-431A-847A-F7064C3FD452}"/>
            </c:ext>
          </c:extLst>
        </c:ser>
        <c:ser>
          <c:idx val="88"/>
          <c:order val="88"/>
          <c:tx>
            <c:strRef>
              <c:f>'Figure 2'!$CM$30</c:f>
              <c:strCache>
                <c:ptCount val="1"/>
                <c:pt idx="0">
                  <c:v>Carbon Tax Credit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2'!$CM$48:$CM$50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2FF-431A-847A-F7064C3FD452}"/>
            </c:ext>
          </c:extLst>
        </c:ser>
        <c:ser>
          <c:idx val="89"/>
          <c:order val="89"/>
          <c:tx>
            <c:strRef>
              <c:f>'Figure 2'!$CN$30</c:f>
              <c:strCache>
                <c:ptCount val="1"/>
                <c:pt idx="0">
                  <c:v>Feedstock Incentive 2 Revenue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2'!$CN$48:$CN$50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2FF-431A-847A-F7064C3FD452}"/>
            </c:ext>
          </c:extLst>
        </c:ser>
        <c:ser>
          <c:idx val="90"/>
          <c:order val="90"/>
          <c:tx>
            <c:strRef>
              <c:f>'Figure 2'!$CO$30</c:f>
              <c:strCache>
                <c:ptCount val="1"/>
                <c:pt idx="0">
                  <c:v>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2'!$CO$48:$CO$50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2FF-431A-847A-F7064C3FD452}"/>
            </c:ext>
          </c:extLst>
        </c:ser>
        <c:ser>
          <c:idx val="91"/>
          <c:order val="91"/>
          <c:tx>
            <c:strRef>
              <c:f>'Figure 2'!$CP$30</c:f>
              <c:strCache>
                <c:ptCount val="1"/>
                <c:pt idx="0">
                  <c:v>AD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2'!$CP$48:$CP$50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2FF-431A-847A-F7064C3FD452}"/>
            </c:ext>
          </c:extLst>
        </c:ser>
        <c:ser>
          <c:idx val="92"/>
          <c:order val="92"/>
          <c:tx>
            <c:strRef>
              <c:f>'Figure 2'!$CQ$30</c:f>
              <c:strCache>
                <c:ptCount val="1"/>
                <c:pt idx="0">
                  <c:v>HTL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2'!$CQ$48:$CQ$50</c:f>
              <c:numCache>
                <c:formatCode>General</c:formatCode>
                <c:ptCount val="3"/>
                <c:pt idx="0">
                  <c:v>-60.823562698890349</c:v>
                </c:pt>
                <c:pt idx="1">
                  <c:v>-195.37355546508314</c:v>
                </c:pt>
                <c:pt idx="2">
                  <c:v>-99.067965072211109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2FF-431A-847A-F7064C3FD452}"/>
            </c:ext>
          </c:extLst>
        </c:ser>
        <c:ser>
          <c:idx val="93"/>
          <c:order val="93"/>
          <c:tx>
            <c:strRef>
              <c:f>'Figure 2'!$CR$30</c:f>
              <c:strCache>
                <c:ptCount val="1"/>
                <c:pt idx="0">
                  <c:v>HTC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2'!$CR$48:$CR$50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2FF-431A-847A-F7064C3FD452}"/>
            </c:ext>
          </c:extLst>
        </c:ser>
        <c:ser>
          <c:idx val="94"/>
          <c:order val="94"/>
          <c:tx>
            <c:strRef>
              <c:f>'Figure 2'!$CS$30</c:f>
              <c:strCache>
                <c:ptCount val="1"/>
                <c:pt idx="0">
                  <c:v>CHP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2'!$CS$48:$CS$50</c:f>
              <c:numCache>
                <c:formatCode>General</c:formatCode>
                <c:ptCount val="3"/>
                <c:pt idx="0">
                  <c:v>-0.59235234719409713</c:v>
                </c:pt>
                <c:pt idx="1">
                  <c:v>-2.3202800797935761</c:v>
                </c:pt>
                <c:pt idx="2">
                  <c:v>-1.101734521337788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2FF-431A-847A-F7064C3FD452}"/>
            </c:ext>
          </c:extLst>
        </c:ser>
        <c:ser>
          <c:idx val="95"/>
          <c:order val="95"/>
          <c:tx>
            <c:strRef>
              <c:f>'Figure 2'!$CT$30</c:f>
              <c:strCache>
                <c:ptCount val="1"/>
                <c:pt idx="0">
                  <c:v>Feedstock Process CAPEX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2'!$CT$48:$CT$50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2FF-431A-847A-F7064C3FD452}"/>
            </c:ext>
          </c:extLst>
        </c:ser>
        <c:ser>
          <c:idx val="96"/>
          <c:order val="96"/>
          <c:tx>
            <c:strRef>
              <c:f>'Figure 2'!$CU$30</c:f>
              <c:strCache>
                <c:ptCount val="1"/>
                <c:pt idx="0">
                  <c:v>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2'!$CU$48:$CU$50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2FF-431A-847A-F7064C3FD452}"/>
            </c:ext>
          </c:extLst>
        </c:ser>
        <c:ser>
          <c:idx val="97"/>
          <c:order val="97"/>
          <c:tx>
            <c:strRef>
              <c:f>'Figure 2'!$CV$30</c:f>
              <c:strCache>
                <c:ptCount val="1"/>
                <c:pt idx="0">
                  <c:v>AD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2'!$CV$48:$CV$50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2FF-431A-847A-F7064C3FD452}"/>
            </c:ext>
          </c:extLst>
        </c:ser>
        <c:ser>
          <c:idx val="98"/>
          <c:order val="98"/>
          <c:tx>
            <c:strRef>
              <c:f>'Figure 2'!$CW$30</c:f>
              <c:strCache>
                <c:ptCount val="1"/>
                <c:pt idx="0">
                  <c:v>HTL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2'!$CW$48:$CW$50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-2.9823846879253375E-4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2FF-431A-847A-F7064C3FD452}"/>
            </c:ext>
          </c:extLst>
        </c:ser>
        <c:ser>
          <c:idx val="99"/>
          <c:order val="99"/>
          <c:tx>
            <c:strRef>
              <c:f>'Figure 2'!$CX$30</c:f>
              <c:strCache>
                <c:ptCount val="1"/>
                <c:pt idx="0">
                  <c:v>HTC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2'!$CX$48:$CX$50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2FF-431A-847A-F7064C3FD452}"/>
            </c:ext>
          </c:extLst>
        </c:ser>
        <c:ser>
          <c:idx val="100"/>
          <c:order val="100"/>
          <c:tx>
            <c:strRef>
              <c:f>'Figure 2'!$CY$30</c:f>
              <c:strCache>
                <c:ptCount val="1"/>
                <c:pt idx="0">
                  <c:v>CHP Storage CAPEX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2'!$CY$48:$CY$50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2FF-431A-847A-F7064C3FD452}"/>
            </c:ext>
          </c:extLst>
        </c:ser>
        <c:ser>
          <c:idx val="101"/>
          <c:order val="101"/>
          <c:tx>
            <c:strRef>
              <c:f>'Figure 2'!$CZ$30</c:f>
              <c:strCache>
                <c:ptCount val="1"/>
                <c:pt idx="0">
                  <c:v>Feedstock Storage CAPEX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02FF-431A-847A-F7064C3FD4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02FF-431A-847A-F7064C3FD4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02FF-431A-847A-F7064C3FD452}"/>
              </c:ext>
            </c:extLst>
          </c:dPt>
          <c:cat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2'!$CZ$48:$CZ$50</c:f>
              <c:numCache>
                <c:formatCode>General</c:formatCode>
                <c:ptCount val="3"/>
                <c:pt idx="0">
                  <c:v>-7.106188846755665E-14</c:v>
                </c:pt>
                <c:pt idx="1">
                  <c:v>-1.9823621263033901E-13</c:v>
                </c:pt>
                <c:pt idx="2">
                  <c:v>8.9063466037708069E-5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2FF-431A-847A-F7064C3F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56910095"/>
        <c:axId val="656919663"/>
      </c:barChart>
      <c:scatterChart>
        <c:scatterStyle val="lineMarker"/>
        <c:varyColors val="0"/>
        <c:ser>
          <c:idx val="102"/>
          <c:order val="102"/>
          <c:tx>
            <c:strRef>
              <c:f>'Figure 2'!$DA$30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4"/>
              <c:layout>
                <c:manualLayout>
                  <c:x val="-2.2002199359996664E-2"/>
                  <c:y val="3.84382752546258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02FF-431A-847A-F7064C3FD452}"/>
                </c:ext>
              </c:extLst>
            </c:dLbl>
            <c:dLbl>
              <c:idx val="5"/>
              <c:layout>
                <c:manualLayout>
                  <c:x val="-2.6266065230307389E-2"/>
                  <c:y val="3.7421945198846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02FF-431A-847A-F7064C3FD452}"/>
                </c:ext>
              </c:extLst>
            </c:dLbl>
            <c:dLbl>
              <c:idx val="6"/>
              <c:layout>
                <c:manualLayout>
                  <c:x val="-2.2841291680999048E-2"/>
                  <c:y val="3.839838760900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02FF-431A-847A-F7064C3FD452}"/>
                </c:ext>
              </c:extLst>
            </c:dLbl>
            <c:dLbl>
              <c:idx val="7"/>
              <c:layout>
                <c:manualLayout>
                  <c:x val="-2.0777632717304064E-2"/>
                  <c:y val="3.6385045280974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02FF-431A-847A-F7064C3FD452}"/>
                </c:ext>
              </c:extLst>
            </c:dLbl>
            <c:dLbl>
              <c:idx val="8"/>
              <c:layout>
                <c:manualLayout>
                  <c:x val="-2.7081769807269354E-2"/>
                  <c:y val="9.0287206252307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02FF-431A-847A-F7064C3FD452}"/>
                </c:ext>
              </c:extLst>
            </c:dLbl>
            <c:dLbl>
              <c:idx val="9"/>
              <c:layout>
                <c:manualLayout>
                  <c:x val="-3.0391233309359326E-2"/>
                  <c:y val="9.14230203765948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02FF-431A-847A-F7064C3FD452}"/>
                </c:ext>
              </c:extLst>
            </c:dLbl>
            <c:dLbl>
              <c:idx val="10"/>
              <c:layout>
                <c:manualLayout>
                  <c:x val="-2.5415311610744673E-2"/>
                  <c:y val="9.14629080222193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02FF-431A-847A-F7064C3FD452}"/>
                </c:ext>
              </c:extLst>
            </c:dLbl>
            <c:dLbl>
              <c:idx val="11"/>
              <c:layout>
                <c:manualLayout>
                  <c:x val="-2.4959087734659203E-2"/>
                  <c:y val="9.2039937371030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02FF-431A-847A-F7064C3FD452}"/>
                </c:ext>
              </c:extLst>
            </c:dLbl>
            <c:dLbl>
              <c:idx val="12"/>
              <c:layout>
                <c:manualLayout>
                  <c:x val="-2.9552147909258739E-2"/>
                  <c:y val="3.4134494551927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02FF-431A-847A-F7064C3FD452}"/>
                </c:ext>
              </c:extLst>
            </c:dLbl>
            <c:dLbl>
              <c:idx val="13"/>
              <c:layout>
                <c:manualLayout>
                  <c:x val="-2.9552147909258739E-2"/>
                  <c:y val="2.94318554734599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02FF-431A-847A-F7064C3FD452}"/>
                </c:ext>
              </c:extLst>
            </c:dLbl>
            <c:dLbl>
              <c:idx val="14"/>
              <c:layout>
                <c:manualLayout>
                  <c:x val="-2.9552147909258739E-2"/>
                  <c:y val="3.0607515243076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02FF-431A-847A-F7064C3FD452}"/>
                </c:ext>
              </c:extLst>
            </c:dLbl>
            <c:dLbl>
              <c:idx val="15"/>
              <c:layout>
                <c:manualLayout>
                  <c:x val="-3.0795209356139965E-2"/>
                  <c:y val="2.95701605352528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02FF-431A-847A-F7064C3FD452}"/>
                </c:ext>
              </c:extLst>
            </c:dLbl>
            <c:dLbl>
              <c:idx val="16"/>
              <c:layout>
                <c:manualLayout>
                  <c:x val="-2.44273769231435E-2"/>
                  <c:y val="3.4134494551927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02FF-431A-847A-F7064C3FD452}"/>
                </c:ext>
              </c:extLst>
            </c:dLbl>
            <c:dLbl>
              <c:idx val="17"/>
              <c:layout>
                <c:manualLayout>
                  <c:x val="-3.0252350494225221E-2"/>
                  <c:y val="8.1331306720335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02FF-431A-847A-F7064C3FD452}"/>
                </c:ext>
              </c:extLst>
            </c:dLbl>
            <c:dLbl>
              <c:idx val="18"/>
              <c:layout>
                <c:manualLayout>
                  <c:x val="-2.8914675861745343E-2"/>
                  <c:y val="8.4833767488850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02FF-431A-847A-F7064C3FD452}"/>
                </c:ext>
              </c:extLst>
            </c:dLbl>
            <c:dLbl>
              <c:idx val="19"/>
              <c:layout>
                <c:manualLayout>
                  <c:x val="-1.0316453320173795E-2"/>
                  <c:y val="8.5223977204138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02FF-431A-847A-F7064C3FD45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288" tIns="19050" rIns="18288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xVal>
            <c:strRef>
              <c:f>'Figure 2'!$B$48:$B$50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2'!$DA$48:$DA$50</c:f>
              <c:numCache>
                <c:formatCode>General</c:formatCode>
                <c:ptCount val="3"/>
                <c:pt idx="0">
                  <c:v>-452.50717366243555</c:v>
                </c:pt>
                <c:pt idx="1">
                  <c:v>-684.6769155930682</c:v>
                </c:pt>
                <c:pt idx="2">
                  <c:v>-517.0766568033664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02FF-431A-847A-F7064C3F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At val="0"/>
        <c:auto val="1"/>
        <c:lblAlgn val="ctr"/>
        <c:lblOffset val="0"/>
        <c:noMultiLvlLbl val="0"/>
      </c:catAx>
      <c:valAx>
        <c:axId val="656919663"/>
        <c:scaling>
          <c:orientation val="minMax"/>
          <c:max val="100"/>
          <c:min val="-8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NPV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Breakdown ($USD/ton manure)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9801311936825257E-3"/>
              <c:y val="0.297165641626613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in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egendEntry>
        <c:idx val="78"/>
        <c:delete val="1"/>
      </c:legendEntry>
      <c:legendEntry>
        <c:idx val="79"/>
        <c:delete val="1"/>
      </c:legendEntry>
      <c:legendEntry>
        <c:idx val="80"/>
        <c:delete val="1"/>
      </c:legendEntry>
      <c:legendEntry>
        <c:idx val="81"/>
        <c:delete val="1"/>
      </c:legendEntry>
      <c:legendEntry>
        <c:idx val="82"/>
        <c:delete val="1"/>
      </c:legendEntry>
      <c:legendEntry>
        <c:idx val="83"/>
        <c:delete val="1"/>
      </c:legendEntry>
      <c:legendEntry>
        <c:idx val="84"/>
        <c:delete val="1"/>
      </c:legendEntry>
      <c:legendEntry>
        <c:idx val="85"/>
        <c:delete val="1"/>
      </c:legendEntry>
      <c:legendEntry>
        <c:idx val="86"/>
        <c:delete val="1"/>
      </c:legendEntry>
      <c:legendEntry>
        <c:idx val="87"/>
        <c:delete val="1"/>
      </c:legendEntry>
      <c:legendEntry>
        <c:idx val="88"/>
        <c:delete val="1"/>
      </c:legendEntry>
      <c:legendEntry>
        <c:idx val="89"/>
        <c:delete val="1"/>
      </c:legendEntry>
      <c:legendEntry>
        <c:idx val="90"/>
        <c:delete val="1"/>
      </c:legendEntry>
      <c:legendEntry>
        <c:idx val="91"/>
        <c:delete val="1"/>
      </c:legendEntry>
      <c:legendEntry>
        <c:idx val="92"/>
        <c:delete val="1"/>
      </c:legendEntry>
      <c:legendEntry>
        <c:idx val="93"/>
        <c:delete val="1"/>
      </c:legendEntry>
      <c:layout>
        <c:manualLayout>
          <c:xMode val="edge"/>
          <c:yMode val="edge"/>
          <c:x val="1.1823779304697074E-2"/>
          <c:y val="0.7916541118817203"/>
          <c:w val="0.98353745557225447"/>
          <c:h val="0.20824716797686349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67132094287874"/>
          <c:y val="4.7375680431229604E-2"/>
          <c:w val="0.8754945858247520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3'!$C$102:$C$116</c:f>
              <c:numCache>
                <c:formatCode>General</c:formatCode>
                <c:ptCount val="15"/>
                <c:pt idx="0">
                  <c:v>0</c:v>
                </c:pt>
                <c:pt idx="1">
                  <c:v>8.9662567743998769E-5</c:v>
                </c:pt>
                <c:pt idx="2">
                  <c:v>2.3725791130001223E-4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5.2642188102924745E-2</c:v>
                </c:pt>
                <c:pt idx="9">
                  <c:v>5.3436356575257492E-2</c:v>
                </c:pt>
                <c:pt idx="10">
                  <c:v>5.2634421779543028E-2</c:v>
                </c:pt>
                <c:pt idx="12">
                  <c:v>1.6240208429245632E-3</c:v>
                </c:pt>
                <c:pt idx="13">
                  <c:v>1.6485210812000001E-3</c:v>
                </c:pt>
                <c:pt idx="14">
                  <c:v>1.7076602985328111E-3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C8-4222-8FBD-F1CF2BECCF0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3'!$D$102:$D$116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2.2281452008677374E-6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BC8-4222-8FBD-F1CF2BECCF0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3'!$E$102:$E$116</c:f>
              <c:numCache>
                <c:formatCode>General</c:formatCode>
                <c:ptCount val="15"/>
                <c:pt idx="0">
                  <c:v>2.4184831928607342E-3</c:v>
                </c:pt>
                <c:pt idx="1">
                  <c:v>5.5765443981375092E-3</c:v>
                </c:pt>
                <c:pt idx="2">
                  <c:v>3.1358763535098005E-3</c:v>
                </c:pt>
                <c:pt idx="4">
                  <c:v>4.6555801462569123E-3</c:v>
                </c:pt>
                <c:pt idx="5">
                  <c:v>7.5040213514222919E-3</c:v>
                </c:pt>
                <c:pt idx="6">
                  <c:v>5.6260628550607811E-3</c:v>
                </c:pt>
                <c:pt idx="8">
                  <c:v>2.4184831928607342E-3</c:v>
                </c:pt>
                <c:pt idx="9">
                  <c:v>3.8981929098297632E-3</c:v>
                </c:pt>
                <c:pt idx="10">
                  <c:v>2.9226300545770281E-3</c:v>
                </c:pt>
                <c:pt idx="12">
                  <c:v>4.2775107611329561E-3</c:v>
                </c:pt>
                <c:pt idx="13">
                  <c:v>6.8946363447931558E-3</c:v>
                </c:pt>
                <c:pt idx="14">
                  <c:v>5.1691807777526407E-3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BC8-4222-8FBD-F1CF2BECCF0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3'!$F$102:$F$116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1.7921440503404376E-4</c:v>
                </c:pt>
                <c:pt idx="9">
                  <c:v>1.8191806222222215E-4</c:v>
                </c:pt>
                <c:pt idx="10">
                  <c:v>1.7921178776715959E-4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BC8-4222-8FBD-F1CF2BECCF0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3'!$G$102:$G$116</c:f>
              <c:numCache>
                <c:formatCode>General</c:formatCode>
                <c:ptCount val="15"/>
                <c:pt idx="0">
                  <c:v>0.86224427369466439</c:v>
                </c:pt>
                <c:pt idx="1">
                  <c:v>5.4011482138487783E-2</c:v>
                </c:pt>
                <c:pt idx="2">
                  <c:v>0.71326205527727182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BC8-4222-8FBD-F1CF2BECCF0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3'!$H$102:$H$116</c:f>
              <c:numCache>
                <c:formatCode>General</c:formatCode>
                <c:ptCount val="15"/>
                <c:pt idx="0">
                  <c:v>6.1676714276172133E-17</c:v>
                </c:pt>
                <c:pt idx="1">
                  <c:v>-1.0116312932714939</c:v>
                </c:pt>
                <c:pt idx="2">
                  <c:v>-0.18344981314372871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BC8-4222-8FBD-F1CF2BECCF0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3'!$I$102:$I$116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BC8-4222-8FBD-F1CF2BECCF0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3'!$J$102:$J$116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BC8-4222-8FBD-F1CF2BECCF0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3'!$K$102:$K$116</c:f>
              <c:numCache>
                <c:formatCode>General</c:formatCode>
                <c:ptCount val="15"/>
                <c:pt idx="0">
                  <c:v>0.20881513261067261</c:v>
                </c:pt>
                <c:pt idx="1">
                  <c:v>0.22529714164046827</c:v>
                </c:pt>
                <c:pt idx="2">
                  <c:v>0.21093527244444479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BC8-4222-8FBD-F1CF2BECCF0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3'!$L$102:$L$116</c:f>
              <c:numCache>
                <c:formatCode>General</c:formatCode>
                <c:ptCount val="15"/>
                <c:pt idx="0">
                  <c:v>4.6832634944449895E-17</c:v>
                </c:pt>
                <c:pt idx="1">
                  <c:v>3.5538323645167113E-3</c:v>
                </c:pt>
                <c:pt idx="2">
                  <c:v>1.4326899497229672E-3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BC8-4222-8FBD-F1CF2BECCF0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3'!$M$102:$M$116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BC8-4222-8FBD-F1CF2BECCF0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3'!$N$102:$N$116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BC8-4222-8FBD-F1CF2BECCF0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3'!$O$102:$O$116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BC8-4222-8FBD-F1CF2BECCF0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3'!$P$102:$P$116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BC8-4222-8FBD-F1CF2BECCF0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3'!$Q$102:$Q$116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BC8-4222-8FBD-F1CF2BECCF0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3'!$R$102:$R$116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BC8-4222-8FBD-F1CF2BECCF0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3'!$S$102:$S$116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BC8-4222-8FBD-F1CF2BECCF0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3'!$T$102:$T$116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BC8-4222-8FBD-F1CF2BECCF0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3'!$U$102:$U$116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1.351341815559324</c:v>
                </c:pt>
                <c:pt idx="9">
                  <c:v>1.3717283744</c:v>
                </c:pt>
                <c:pt idx="10">
                  <c:v>1.3511753812137535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BC8-4222-8FBD-F1CF2BECCF0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3'!$V$102:$V$116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BC8-4222-8FBD-F1CF2BECCF0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3'!$W$102:$W$116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5.3122905744414126E-2</c:v>
                </c:pt>
                <c:pt idx="9">
                  <c:v>5.3924326400000049E-2</c:v>
                </c:pt>
                <c:pt idx="10">
                  <c:v>5.3080441741813172E-2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0BC8-4222-8FBD-F1CF2BECCF0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3'!$X$102:$X$116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-3.3066032752746839E-2</c:v>
                </c:pt>
                <c:pt idx="9">
                  <c:v>-3.3564872213333374E-2</c:v>
                </c:pt>
                <c:pt idx="10">
                  <c:v>-3.3065603512370555E-2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BC8-4222-8FBD-F1CF2BECCF0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3'!$Y$102:$Y$116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2.2487371182552909E-2</c:v>
                </c:pt>
                <c:pt idx="13">
                  <c:v>2.2826619262133335E-2</c:v>
                </c:pt>
                <c:pt idx="14">
                  <c:v>2.2486968541698252E-2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BC8-4222-8FBD-F1CF2BECCF0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3'!$Z$102:$Z$116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3.9473470245557111E-3</c:v>
                </c:pt>
                <c:pt idx="13">
                  <c:v>4.0068973333333329E-3</c:v>
                </c:pt>
                <c:pt idx="14">
                  <c:v>3.9477893638888498E-3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BC8-4222-8FBD-F1CF2BECCF0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3'!$AA$102:$AA$116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1.3662339406206536E-16</c:v>
                </c:pt>
                <c:pt idx="13">
                  <c:v>-7.7197910286486152E-16</c:v>
                </c:pt>
                <c:pt idx="14">
                  <c:v>5.6900951110853484E-3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BC8-4222-8FBD-F1CF2BECCF0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3'!$AB$102:$AB$116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9.2934410273748325E-2</c:v>
                </c:pt>
                <c:pt idx="13">
                  <c:v>9.4336433656399959E-2</c:v>
                </c:pt>
                <c:pt idx="14">
                  <c:v>9.281029367181956E-2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BC8-4222-8FBD-F1CF2BECCF0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3'!$AC$102:$AC$116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9.9458444657473638E-2</c:v>
                </c:pt>
                <c:pt idx="5">
                  <c:v>0.10095889066666668</c:v>
                </c:pt>
                <c:pt idx="6">
                  <c:v>9.9456992155407709E-2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BC8-4222-8FBD-F1CF2BECCF0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3'!$AD$102:$AD$116</c:f>
              <c:numCache>
                <c:formatCode>General</c:formatCode>
                <c:ptCount val="15"/>
                <c:pt idx="0">
                  <c:v>8.4327236506030936E-3</c:v>
                </c:pt>
                <c:pt idx="1">
                  <c:v>2.5615195733773938E-2</c:v>
                </c:pt>
                <c:pt idx="2">
                  <c:v>1.3348480700766E-2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9.5432169874558985E-3</c:v>
                </c:pt>
                <c:pt idx="9">
                  <c:v>3.065411085247154E-2</c:v>
                </c:pt>
                <c:pt idx="10">
                  <c:v>1.5628737911073522E-2</c:v>
                </c:pt>
                <c:pt idx="12">
                  <c:v>1.2727312833370203</c:v>
                </c:pt>
                <c:pt idx="13">
                  <c:v>1.2919319111111109</c:v>
                </c:pt>
                <c:pt idx="14">
                  <c:v>1.2727126962293613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C8-4222-8FBD-F1CF2BECCF0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3'!$AE$102:$AE$116</c:f>
              <c:numCache>
                <c:formatCode>General</c:formatCode>
                <c:ptCount val="15"/>
                <c:pt idx="0">
                  <c:v>3.2485773200349199E-18</c:v>
                </c:pt>
                <c:pt idx="1">
                  <c:v>-5.3283682733874287E-2</c:v>
                </c:pt>
                <c:pt idx="2">
                  <c:v>-9.7043576076470597E-3</c:v>
                </c:pt>
                <c:pt idx="4">
                  <c:v>-6.3088715200894693E-2</c:v>
                </c:pt>
                <c:pt idx="5">
                  <c:v>-6.4040481652444442E-2</c:v>
                </c:pt>
                <c:pt idx="6">
                  <c:v>-6.3087793846358375E-2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-1.3989513990130003E-2</c:v>
                </c:pt>
                <c:pt idx="13">
                  <c:v>-1.4200562036470663E-2</c:v>
                </c:pt>
                <c:pt idx="14">
                  <c:v>-1.3989263505098931E-2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BC8-4222-8FBD-F1CF2BECCF0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3'!$AF$102:$AF$116</c:f>
              <c:numCache>
                <c:formatCode>General</c:formatCode>
                <c:ptCount val="15"/>
                <c:pt idx="0">
                  <c:v>3.2747490286422191E-19</c:v>
                </c:pt>
                <c:pt idx="1">
                  <c:v>-5.3712955267864564E-3</c:v>
                </c:pt>
                <c:pt idx="2">
                  <c:v>-9.774749010322012E-4</c:v>
                </c:pt>
                <c:pt idx="4">
                  <c:v>-5.6841860905169225E-2</c:v>
                </c:pt>
                <c:pt idx="5">
                  <c:v>-5.769938631333333E-2</c:v>
                </c:pt>
                <c:pt idx="6">
                  <c:v>-5.6841030780380164E-2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-5.9758509321475401E-3</c:v>
                </c:pt>
                <c:pt idx="13">
                  <c:v>-6.0660035754303999E-3</c:v>
                </c:pt>
                <c:pt idx="14">
                  <c:v>-5.9757439333477614E-3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BC8-4222-8FBD-F1CF2BECCF0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3'!$AG$102:$AG$116</c:f>
              <c:numCache>
                <c:formatCode>General</c:formatCode>
                <c:ptCount val="15"/>
                <c:pt idx="0">
                  <c:v>7.0813406435702223E-19</c:v>
                </c:pt>
                <c:pt idx="1">
                  <c:v>-1.1614927736379966E-2</c:v>
                </c:pt>
                <c:pt idx="2">
                  <c:v>-2.11371733210123E-3</c:v>
                </c:pt>
                <c:pt idx="4">
                  <c:v>-3.3609637364378248E-2</c:v>
                </c:pt>
                <c:pt idx="5">
                  <c:v>-3.4116677731111114E-2</c:v>
                </c:pt>
                <c:pt idx="6">
                  <c:v>-3.360914652553721E-2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-3.4951910253176173E-3</c:v>
                </c:pt>
                <c:pt idx="13">
                  <c:v>-3.5479200363469593E-3</c:v>
                </c:pt>
                <c:pt idx="14">
                  <c:v>-3.4951284432269752E-3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BC8-4222-8FBD-F1CF2BECCF0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3'!$AH$102:$AH$116</c:f>
              <c:numCache>
                <c:formatCode>General</c:formatCode>
                <c:ptCount val="15"/>
                <c:pt idx="0">
                  <c:v>1.061294351130971E-17</c:v>
                </c:pt>
                <c:pt idx="1">
                  <c:v>1.1323865666666717E-3</c:v>
                </c:pt>
                <c:pt idx="2">
                  <c:v>3.3165501608734227E-4</c:v>
                </c:pt>
                <c:pt idx="4">
                  <c:v>2.6983663250006082E-3</c:v>
                </c:pt>
                <c:pt idx="5">
                  <c:v>2.7390743111111041E-3</c:v>
                </c:pt>
                <c:pt idx="6">
                  <c:v>2.6983269177619875E-3</c:v>
                </c:pt>
                <c:pt idx="8">
                  <c:v>1.5221939405652915E-18</c:v>
                </c:pt>
                <c:pt idx="9">
                  <c:v>5.9568124260383435E-18</c:v>
                </c:pt>
                <c:pt idx="10">
                  <c:v>-1.6147123572047641E-18</c:v>
                </c:pt>
                <c:pt idx="12">
                  <c:v>1.7410312661308169E-3</c:v>
                </c:pt>
                <c:pt idx="13">
                  <c:v>1.7071280643999986E-3</c:v>
                </c:pt>
                <c:pt idx="14">
                  <c:v>2.1788476419072303E-3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BC8-4222-8FBD-F1CF2BECCF0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3'!$AI$102:$AI$116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1.2303233361272541E-15</c:v>
                </c:pt>
                <c:pt idx="12">
                  <c:v>0</c:v>
                </c:pt>
                <c:pt idx="13">
                  <c:v>-3.0923183658160269E-15</c:v>
                </c:pt>
                <c:pt idx="14">
                  <c:v>4.6927139451688758E-13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BC8-4222-8FBD-F1CF2BECCF0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3'!$AJ$102:$AJ$116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BC8-4222-8FBD-F1CF2BECCF0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3'!$AK$102:$AK$116</c:f>
              <c:numCache>
                <c:formatCode>General</c:formatCode>
                <c:ptCount val="15"/>
                <c:pt idx="0">
                  <c:v>-0.3857694820932574</c:v>
                </c:pt>
                <c:pt idx="1">
                  <c:v>-0.61002264755553226</c:v>
                </c:pt>
                <c:pt idx="2">
                  <c:v>-0.42460756507503178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BC8-4222-8FBD-F1CF2BECCF0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3'!$AL$102:$AL$116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-3.5059132064059229E-21</c:v>
                </c:pt>
                <c:pt idx="8">
                  <c:v>0</c:v>
                </c:pt>
                <c:pt idx="9">
                  <c:v>0</c:v>
                </c:pt>
                <c:pt idx="10">
                  <c:v>-5.8776497749806429E-7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BC8-4222-8FBD-F1CF2BECCF0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cat>
          <c:val>
            <c:numRef>
              <c:f>'Figure 3'!$AM$102:$AM$116</c:f>
              <c:numCache>
                <c:formatCode>General</c:formatCode>
                <c:ptCount val="15"/>
                <c:pt idx="0">
                  <c:v>-0.10944471043676432</c:v>
                </c:pt>
                <c:pt idx="1">
                  <c:v>-2.4081151180799912E-2</c:v>
                </c:pt>
                <c:pt idx="2">
                  <c:v>-9.3640815909088959E-2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-6.5597259807536779E-2</c:v>
                </c:pt>
                <c:pt idx="9">
                  <c:v>-6.6586870564382936E-2</c:v>
                </c:pt>
                <c:pt idx="10">
                  <c:v>-6.5582364080438063E-2</c:v>
                </c:pt>
                <c:pt idx="12">
                  <c:v>-5.0614595299305357E-2</c:v>
                </c:pt>
                <c:pt idx="13">
                  <c:v>-5.1378175182193266E-2</c:v>
                </c:pt>
                <c:pt idx="14">
                  <c:v>-5.0546998038419527E-2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3'!$B$102:$B$116</c:f>
              <c:strCache>
                <c:ptCount val="15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</c:strCache>
            </c:strRef>
          </c:xVal>
          <c:yVal>
            <c:numRef>
              <c:f>'Figure 3'!$AN$102:$AN$116</c:f>
              <c:numCache>
                <c:formatCode>General</c:formatCode>
                <c:ptCount val="15"/>
                <c:pt idx="0">
                  <c:v>0.58669642061877902</c:v>
                </c:pt>
                <c:pt idx="1">
                  <c:v>-1.400728752595072</c:v>
                </c:pt>
                <c:pt idx="2">
                  <c:v>0.22818954368447206</c:v>
                </c:pt>
                <c:pt idx="4">
                  <c:v>-4.6727822341711009E-2</c:v>
                </c:pt>
                <c:pt idx="5">
                  <c:v>-4.4654559367688813E-2</c:v>
                </c:pt>
                <c:pt idx="6">
                  <c:v>-4.575658922404522E-2</c:v>
                </c:pt>
                <c:pt idx="8">
                  <c:v>1.37058453143173</c:v>
                </c:pt>
                <c:pt idx="9">
                  <c:v>1.4136715364220644</c:v>
                </c:pt>
                <c:pt idx="10">
                  <c:v>1.3769744972759437</c:v>
                </c:pt>
                <c:pt idx="12">
                  <c:v>1.3256678234411652</c:v>
                </c:pt>
                <c:pt idx="13">
                  <c:v>1.3481594860229258</c:v>
                </c:pt>
                <c:pt idx="14">
                  <c:v>1.3326963977164223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C8-4222-8FBD-F1CF2BEC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Tons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 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7183665995238E-3"/>
              <c:y val="0.10183834163586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5"/>
        <c:delete val="1"/>
      </c:legendEntry>
      <c:layout>
        <c:manualLayout>
          <c:xMode val="edge"/>
          <c:yMode val="edge"/>
          <c:x val="0.29368406985212481"/>
          <c:y val="0.50487943904779453"/>
          <c:w val="0.69378747248727213"/>
          <c:h val="0.2312466978264698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80781908075443"/>
          <c:y val="4.7375680431229604E-2"/>
          <c:w val="0.85057117133614113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3'!$C$118:$C$120</c:f>
              <c:numCache>
                <c:formatCode>General</c:formatCode>
                <c:ptCount val="3"/>
                <c:pt idx="0">
                  <c:v>9.6854914315511742</c:v>
                </c:pt>
                <c:pt idx="1">
                  <c:v>9.8316083049407954</c:v>
                </c:pt>
                <c:pt idx="2">
                  <c:v>9.6856125061892602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99A-4C9B-9C08-0B59A088CD30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3'!$D$118:$D$120</c:f>
              <c:numCache>
                <c:formatCode>General</c:formatCode>
                <c:ptCount val="3"/>
                <c:pt idx="0">
                  <c:v>7.9091354500765362E-2</c:v>
                </c:pt>
                <c:pt idx="1">
                  <c:v>8.0284539329173316E-2</c:v>
                </c:pt>
                <c:pt idx="2">
                  <c:v>7.9111807977023718E-2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99A-4C9B-9C08-0B59A088CD30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3'!$E$118:$E$120</c:f>
              <c:numCache>
                <c:formatCode>General</c:formatCode>
                <c:ptCount val="3"/>
                <c:pt idx="0">
                  <c:v>2.4184831928607342E-3</c:v>
                </c:pt>
                <c:pt idx="1">
                  <c:v>3.8981929098297632E-3</c:v>
                </c:pt>
                <c:pt idx="2">
                  <c:v>2.9227499757435169E-3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99A-4C9B-9C08-0B59A088CD30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3'!$F$118:$F$120</c:f>
              <c:numCache>
                <c:formatCode>General</c:formatCode>
                <c:ptCount val="3"/>
                <c:pt idx="0">
                  <c:v>3.2258592906127883E-4</c:v>
                </c:pt>
                <c:pt idx="1">
                  <c:v>3.274525119999999E-4</c:v>
                </c:pt>
                <c:pt idx="2">
                  <c:v>3.2258121798088736E-4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99A-4C9B-9C08-0B59A088CD30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3'!$G$118:$G$120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99A-4C9B-9C08-0B59A088CD30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3'!$H$118:$H$120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99A-4C9B-9C08-0B59A088CD30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3'!$I$118:$I$120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99A-4C9B-9C08-0B59A088CD30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3'!$J$118:$J$120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99A-4C9B-9C08-0B59A088CD30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3'!$K$118:$K$120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99A-4C9B-9C08-0B59A088CD30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3'!$L$118:$L$120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99A-4C9B-9C08-0B59A088CD30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3'!$M$118:$M$120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99A-4C9B-9C08-0B59A088CD30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3'!$N$118:$N$120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1.1182621957714002E-6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99A-4C9B-9C08-0B59A088CD30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3'!$O$118:$O$120</c:f>
              <c:numCache>
                <c:formatCode>General</c:formatCode>
                <c:ptCount val="3"/>
                <c:pt idx="0">
                  <c:v>0.52665874510729294</c:v>
                </c:pt>
                <c:pt idx="1">
                  <c:v>0.5346040031999999</c:v>
                </c:pt>
                <c:pt idx="2">
                  <c:v>0.52645313427911122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99A-4C9B-9C08-0B59A088CD30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3'!$P$118:$P$120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99A-4C9B-9C08-0B59A088CD30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3'!$Q$118:$Q$120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99A-4C9B-9C08-0B59A088CD30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3'!$R$118:$R$120</c:f>
              <c:numCache>
                <c:formatCode>General</c:formatCode>
                <c:ptCount val="3"/>
                <c:pt idx="0">
                  <c:v>0.11400280215323352</c:v>
                </c:pt>
                <c:pt idx="1">
                  <c:v>0.11572266666666658</c:v>
                </c:pt>
                <c:pt idx="2">
                  <c:v>0.11400113724377096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99A-4C9B-9C08-0B59A088CD30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3'!$S$118:$S$120</c:f>
              <c:numCache>
                <c:formatCode>General</c:formatCode>
                <c:ptCount val="3"/>
                <c:pt idx="0">
                  <c:v>-5.8512288213750152E-2</c:v>
                </c:pt>
                <c:pt idx="1">
                  <c:v>-5.9395013955555506E-2</c:v>
                </c:pt>
                <c:pt idx="2">
                  <c:v>-5.8511433693694333E-2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99A-4C9B-9C08-0B59A088CD30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3'!$T$118:$T$120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99A-4C9B-9C08-0B59A088CD30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3'!$U$118:$U$120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99A-4C9B-9C08-0B59A088CD30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3'!$V$118:$V$120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99A-4C9B-9C08-0B59A088CD30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3'!$W$118:$W$120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99A-4C9B-9C08-0B59A088CD30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3'!$X$118:$X$120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99A-4C9B-9C08-0B59A088CD30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3'!$Y$118:$Y$120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99A-4C9B-9C08-0B59A088CD30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3'!$Z$118:$Z$120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99A-4C9B-9C08-0B59A088CD30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3'!$AA$118:$AA$120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99A-4C9B-9C08-0B59A088CD30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3'!$AB$118:$AB$120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99A-4C9B-9C08-0B59A088CD30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3'!$AC$118:$AC$120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99A-4C9B-9C08-0B59A088CD30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3'!$AD$118:$AD$120</c:f>
              <c:numCache>
                <c:formatCode>General</c:formatCode>
                <c:ptCount val="3"/>
                <c:pt idx="0">
                  <c:v>9.543216987455895E-3</c:v>
                </c:pt>
                <c:pt idx="1">
                  <c:v>3.0654110852471547E-2</c:v>
                </c:pt>
                <c:pt idx="2">
                  <c:v>1.5543763719829927E-2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99A-4C9B-9C08-0B59A088CD30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3'!$AE$118:$AE$120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-1.2182753495219332E-5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99A-4C9B-9C08-0B59A088CD30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3'!$AF$118:$AF$120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-1.5245990335783453E-5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99A-4C9B-9C08-0B59A088CD30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3'!$AG$118:$AG$120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-1.0780846867704917E-7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99A-4C9B-9C08-0B59A088CD30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3'!$AH$118:$AH$120</c:f>
              <c:numCache>
                <c:formatCode>General</c:formatCode>
                <c:ptCount val="3"/>
                <c:pt idx="0">
                  <c:v>1.0198228134313594E-17</c:v>
                </c:pt>
                <c:pt idx="1">
                  <c:v>2.7975981827429071E-17</c:v>
                </c:pt>
                <c:pt idx="2">
                  <c:v>8.0376812279372357E-7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99A-4C9B-9C08-0B59A088CD30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3'!$AI$118:$AI$120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7.1469948429907052E-25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99A-4C9B-9C08-0B59A088CD30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3'!$AJ$118:$AJ$120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99A-4C9B-9C08-0B59A088CD30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3'!$AK$118:$AK$120</c:f>
              <c:numCache>
                <c:formatCode>General</c:formatCode>
                <c:ptCount val="3"/>
                <c:pt idx="0">
                  <c:v>-0.40988007472408644</c:v>
                </c:pt>
                <c:pt idx="1">
                  <c:v>-0.41606359111111141</c:v>
                </c:pt>
                <c:pt idx="2">
                  <c:v>-0.40987408879038945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99A-4C9B-9C08-0B59A088CD30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3'!$AL$118:$AL$120</c:f>
              <c:numCache>
                <c:formatCode>General</c:formatCode>
                <c:ptCount val="3"/>
                <c:pt idx="0">
                  <c:v>0</c:v>
                </c:pt>
                <c:pt idx="1">
                  <c:v>2.4902490102087102E-20</c:v>
                </c:pt>
                <c:pt idx="2">
                  <c:v>-1.4476112441788186E-7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99A-4C9B-9C08-0B59A088CD30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cat>
          <c:val>
            <c:numRef>
              <c:f>'Figure 3'!$AM$118:$AM$120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1.4184057786949616E-24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3'!$B$118:$B$120</c:f>
              <c:strCache>
                <c:ptCount val="3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</c:strCache>
            </c:strRef>
          </c:xVal>
          <c:yVal>
            <c:numRef>
              <c:f>'Figure 3'!$AN$118:$AN$120</c:f>
              <c:numCache>
                <c:formatCode>General</c:formatCode>
                <c:ptCount val="3"/>
                <c:pt idx="0">
                  <c:v>9.9491362564840067</c:v>
                </c:pt>
                <c:pt idx="1">
                  <c:v>10.12164066534427</c:v>
                </c:pt>
                <c:pt idx="2">
                  <c:v>9.9555563988355349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99A-4C9B-9C08-0B59A088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3'!$C$124:$C$142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2.1649972778879703E-6</c:v>
                </c:pt>
                <c:pt idx="6">
                  <c:v>5.7288425375961E-6</c:v>
                </c:pt>
                <c:pt idx="8">
                  <c:v>0.23386640726357139</c:v>
                </c:pt>
                <c:pt idx="9">
                  <c:v>0.23739455330156159</c:v>
                </c:pt>
                <c:pt idx="10">
                  <c:v>0.233869330738422</c:v>
                </c:pt>
                <c:pt idx="12">
                  <c:v>1.2711011608579185E-3</c:v>
                </c:pt>
                <c:pt idx="13">
                  <c:v>1.2902771963434723E-3</c:v>
                </c:pt>
                <c:pt idx="14">
                  <c:v>1.2709136347876335E-3</c:v>
                </c:pt>
                <c:pt idx="16">
                  <c:v>3.9213696335395614E-5</c:v>
                </c:pt>
                <c:pt idx="17">
                  <c:v>3.9805280432400001E-5</c:v>
                </c:pt>
                <c:pt idx="18">
                  <c:v>4.1233259217343177E-5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713-4DEB-85AC-0E288E3C031A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3'!$D$124:$D$142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1.4918095248717012E-2</c:v>
                </c:pt>
                <c:pt idx="9">
                  <c:v>1.5143152020495272E-2</c:v>
                </c:pt>
                <c:pt idx="10">
                  <c:v>1.4921953153400965E-2</c:v>
                </c:pt>
                <c:pt idx="12">
                  <c:v>0</c:v>
                </c:pt>
                <c:pt idx="13">
                  <c:v>0</c:v>
                </c:pt>
                <c:pt idx="14">
                  <c:v>4.2026947881130187E-7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713-4DEB-85AC-0E288E3C031A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3'!$E$124:$E$142</c:f>
              <c:numCache>
                <c:formatCode>General</c:formatCode>
                <c:ptCount val="19"/>
                <c:pt idx="0">
                  <c:v>7.0916796937696316E-4</c:v>
                </c:pt>
                <c:pt idx="1">
                  <c:v>1.1430608896784002E-3</c:v>
                </c:pt>
                <c:pt idx="2">
                  <c:v>8.5699814956862797E-4</c:v>
                </c:pt>
                <c:pt idx="4">
                  <c:v>3.6839894513088982E-4</c:v>
                </c:pt>
                <c:pt idx="5">
                  <c:v>8.4945517910313341E-4</c:v>
                </c:pt>
                <c:pt idx="6">
                  <c:v>4.7767689438743061E-4</c:v>
                </c:pt>
                <c:pt idx="8">
                  <c:v>3.6839894513088982E-4</c:v>
                </c:pt>
                <c:pt idx="9">
                  <c:v>5.937978647679999E-4</c:v>
                </c:pt>
                <c:pt idx="10">
                  <c:v>4.4521211109663076E-4</c:v>
                </c:pt>
                <c:pt idx="12">
                  <c:v>3.6839894513088982E-4</c:v>
                </c:pt>
                <c:pt idx="13">
                  <c:v>5.937978647679999E-4</c:v>
                </c:pt>
                <c:pt idx="14">
                  <c:v>4.4519384393175481E-4</c:v>
                </c:pt>
                <c:pt idx="16">
                  <c:v>6.5157800427937665E-4</c:v>
                </c:pt>
                <c:pt idx="17">
                  <c:v>1.0502354384685428E-3</c:v>
                </c:pt>
                <c:pt idx="18">
                  <c:v>7.8740292731263465E-4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713-4DEB-85AC-0E288E3C031A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3'!$F$124:$F$142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1.5498380945358004E-3</c:v>
                </c:pt>
                <c:pt idx="9">
                  <c:v>1.573219200000001E-3</c:v>
                </c:pt>
                <c:pt idx="10">
                  <c:v>1.5498154605297916E-3</c:v>
                </c:pt>
                <c:pt idx="12">
                  <c:v>8.6102116363100166E-4</c:v>
                </c:pt>
                <c:pt idx="13">
                  <c:v>8.7401066666666582E-4</c:v>
                </c:pt>
                <c:pt idx="14">
                  <c:v>8.6100858918321797E-4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713-4DEB-85AC-0E288E3C031A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3'!$G$124:$G$142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713-4DEB-85AC-0E288E3C031A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3'!$H$124:$H$142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713-4DEB-85AC-0E288E3C031A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3'!$I$124:$I$142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713-4DEB-85AC-0E288E3C031A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3'!$J$124:$J$142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713-4DEB-85AC-0E288E3C031A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3'!$K$124:$K$142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713-4DEB-85AC-0E288E3C031A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3'!$L$124:$L$142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713-4DEB-85AC-0E288E3C031A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3'!$M$124:$M$142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713-4DEB-85AC-0E288E3C031A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3'!$N$124:$N$142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713-4DEB-85AC-0E288E3C031A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3'!$O$124:$O$142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1.1823914628124761</c:v>
                </c:pt>
                <c:pt idx="9">
                  <c:v>1.2002292096000011</c:v>
                </c:pt>
                <c:pt idx="10">
                  <c:v>1.1819298498796951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713-4DEB-85AC-0E288E3C031A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3'!$P$124:$P$142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713-4DEB-85AC-0E288E3C031A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3'!$Q$124:$Q$142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713-4DEB-85AC-0E288E3C031A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3'!$R$124:$R$142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713-4DEB-85AC-0E288E3C031A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3'!$S$124:$S$142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7.1493807295430575E-2</c:v>
                </c:pt>
                <c:pt idx="9">
                  <c:v>7.2572374311111076E-2</c:v>
                </c:pt>
                <c:pt idx="10">
                  <c:v>7.1492763191806016E-2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713-4DEB-85AC-0E288E3C031A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3'!$T$124:$T$142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713-4DEB-85AC-0E288E3C031A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3'!$U$124:$U$142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3.033903472398789</c:v>
                </c:pt>
                <c:pt idx="13">
                  <c:v>3.0796734256000007</c:v>
                </c:pt>
                <c:pt idx="14">
                  <c:v>3.0335297233472214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713-4DEB-85AC-0E288E3C031A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3'!$V$124:$V$142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713-4DEB-85AC-0E288E3C031A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3'!$W$124:$W$142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713-4DEB-85AC-0E288E3C031A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3'!$X$124:$X$142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0.40403131896349831</c:v>
                </c:pt>
                <c:pt idx="13">
                  <c:v>0.41012660008533397</c:v>
                </c:pt>
                <c:pt idx="14">
                  <c:v>0.4040260741082512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713-4DEB-85AC-0E288E3C031A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3'!$Y$124:$Y$142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713-4DEB-85AC-0E288E3C031A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3'!$Z$124:$Z$142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713-4DEB-85AC-0E288E3C031A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3'!$AA$124:$AA$142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713-4DEB-85AC-0E288E3C031A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3'!$AB$124:$AB$142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0.68512496515743615</c:v>
                </c:pt>
                <c:pt idx="17">
                  <c:v>0.69546086999999956</c:v>
                </c:pt>
                <c:pt idx="18">
                  <c:v>0.6842099608837624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713-4DEB-85AC-0E288E3C031A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3'!$AC$124:$AC$142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713-4DEB-85AC-0E288E3C031A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3'!$AD$124:$AD$142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6.9063415494104372E-3</c:v>
                </c:pt>
                <c:pt idx="5">
                  <c:v>2.097866572205195E-2</c:v>
                </c:pt>
                <c:pt idx="6">
                  <c:v>1.0932312109932642E-2</c:v>
                </c:pt>
                <c:pt idx="8">
                  <c:v>7.81582780680741E-3</c:v>
                </c:pt>
                <c:pt idx="9">
                  <c:v>2.5105501877263185E-2</c:v>
                </c:pt>
                <c:pt idx="10">
                  <c:v>1.2730233511779132E-2</c:v>
                </c:pt>
                <c:pt idx="12">
                  <c:v>7.8158278068074117E-3</c:v>
                </c:pt>
                <c:pt idx="13">
                  <c:v>2.5105501877263178E-2</c:v>
                </c:pt>
                <c:pt idx="14">
                  <c:v>1.2799826778667605E-2</c:v>
                </c:pt>
                <c:pt idx="16">
                  <c:v>0.4673504873288597</c:v>
                </c:pt>
                <c:pt idx="17">
                  <c:v>0.47440101155555559</c:v>
                </c:pt>
                <c:pt idx="18">
                  <c:v>0.46734366209093559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713-4DEB-85AC-0E288E3C031A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3'!$AE$124:$AE$142</c:f>
              <c:numCache>
                <c:formatCode>General</c:formatCode>
                <c:ptCount val="19"/>
                <c:pt idx="0">
                  <c:v>-8.60154592330949E-3</c:v>
                </c:pt>
                <c:pt idx="1">
                  <c:v>-8.7313102213333327E-3</c:v>
                </c:pt>
                <c:pt idx="2">
                  <c:v>-8.6014203053866849E-3</c:v>
                </c:pt>
                <c:pt idx="4">
                  <c:v>4.4291260195620138E-19</c:v>
                </c:pt>
                <c:pt idx="5">
                  <c:v>-7.2647230576661486E-3</c:v>
                </c:pt>
                <c:pt idx="6">
                  <c:v>-1.3230968066569575E-3</c:v>
                </c:pt>
                <c:pt idx="8">
                  <c:v>0</c:v>
                </c:pt>
                <c:pt idx="9">
                  <c:v>0</c:v>
                </c:pt>
                <c:pt idx="10">
                  <c:v>-1.6610024998575689E-6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-1.9073370989995573E-3</c:v>
                </c:pt>
                <c:pt idx="17">
                  <c:v>-1.9361114916439999E-3</c:v>
                </c:pt>
                <c:pt idx="18">
                  <c:v>-1.9073029477493543E-3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713-4DEB-85AC-0E288E3C031A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3'!$AF$124:$AF$142</c:f>
              <c:numCache>
                <c:formatCode>General</c:formatCode>
                <c:ptCount val="19"/>
                <c:pt idx="0">
                  <c:v>-1.1733913415923112E-2</c:v>
                </c:pt>
                <c:pt idx="1">
                  <c:v>-1.191093311111111E-2</c:v>
                </c:pt>
                <c:pt idx="2">
                  <c:v>-1.1733742052560893E-2</c:v>
                </c:pt>
                <c:pt idx="4">
                  <c:v>6.7600921132882306E-20</c:v>
                </c:pt>
                <c:pt idx="5">
                  <c:v>-1.1088010779202997E-3</c:v>
                </c:pt>
                <c:pt idx="6">
                  <c:v>-2.017809704380529E-4</c:v>
                </c:pt>
                <c:pt idx="8">
                  <c:v>0</c:v>
                </c:pt>
                <c:pt idx="9">
                  <c:v>0</c:v>
                </c:pt>
                <c:pt idx="10">
                  <c:v>-3.1472426780421392E-6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-1.2335999615013644E-3</c:v>
                </c:pt>
                <c:pt idx="17">
                  <c:v>-1.2522102478933334E-3</c:v>
                </c:pt>
                <c:pt idx="18">
                  <c:v>-1.2335778736486411E-3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713-4DEB-85AC-0E288E3C031A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3'!$AG$124:$AG$142</c:f>
              <c:numCache>
                <c:formatCode>General</c:formatCode>
                <c:ptCount val="19"/>
                <c:pt idx="0">
                  <c:v>-6.4751591573876076E-3</c:v>
                </c:pt>
                <c:pt idx="1">
                  <c:v>-6.5728444444444435E-3</c:v>
                </c:pt>
                <c:pt idx="2">
                  <c:v>-6.4750645934510288E-3</c:v>
                </c:pt>
                <c:pt idx="4">
                  <c:v>1.3642755861267537E-19</c:v>
                </c:pt>
                <c:pt idx="5">
                  <c:v>-2.2377065506314297E-3</c:v>
                </c:pt>
                <c:pt idx="6">
                  <c:v>-4.0722415391456228E-4</c:v>
                </c:pt>
                <c:pt idx="8">
                  <c:v>0</c:v>
                </c:pt>
                <c:pt idx="9">
                  <c:v>0</c:v>
                </c:pt>
                <c:pt idx="10">
                  <c:v>-2.0770143564178983E-8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-6.7337585136789332E-4</c:v>
                </c:pt>
                <c:pt idx="17">
                  <c:v>-6.8353450719999974E-4</c:v>
                </c:pt>
                <c:pt idx="18">
                  <c:v>-6.733637944393129E-4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713-4DEB-85AC-0E288E3C031A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3'!$AH$124:$AH$142</c:f>
              <c:numCache>
                <c:formatCode>General</c:formatCode>
                <c:ptCount val="19"/>
                <c:pt idx="0">
                  <c:v>3.5871881719637112E-4</c:v>
                </c:pt>
                <c:pt idx="1">
                  <c:v>3.6413050666666576E-4</c:v>
                </c:pt>
                <c:pt idx="2">
                  <c:v>3.5871357842730701E-4</c:v>
                </c:pt>
                <c:pt idx="4">
                  <c:v>1.4108768361345685E-18</c:v>
                </c:pt>
                <c:pt idx="5">
                  <c:v>1.5053863000000071E-4</c:v>
                </c:pt>
                <c:pt idx="6">
                  <c:v>4.4089971767665025E-5</c:v>
                </c:pt>
                <c:pt idx="8">
                  <c:v>1.3557448816142122E-18</c:v>
                </c:pt>
                <c:pt idx="9">
                  <c:v>3.7191062673969099E-18</c:v>
                </c:pt>
                <c:pt idx="10">
                  <c:v>1.0685233788953656E-7</c:v>
                </c:pt>
                <c:pt idx="12">
                  <c:v>2.0235933306903446E-19</c:v>
                </c:pt>
                <c:pt idx="13">
                  <c:v>7.9189422426869292E-19</c:v>
                </c:pt>
                <c:pt idx="14">
                  <c:v>-2.1465866273317336E-19</c:v>
                </c:pt>
                <c:pt idx="16">
                  <c:v>2.3145140476366061E-4</c:v>
                </c:pt>
                <c:pt idx="17">
                  <c:v>2.2694433827999985E-4</c:v>
                </c:pt>
                <c:pt idx="18">
                  <c:v>2.8965438892211476E-4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713-4DEB-85AC-0E288E3C031A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3'!$AI$124:$AI$142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3.3258863920589542E-25</c:v>
                </c:pt>
                <c:pt idx="12">
                  <c:v>0</c:v>
                </c:pt>
                <c:pt idx="13">
                  <c:v>0</c:v>
                </c:pt>
                <c:pt idx="14">
                  <c:v>5.7253653197627324E-16</c:v>
                </c:pt>
                <c:pt idx="16">
                  <c:v>0</c:v>
                </c:pt>
                <c:pt idx="17">
                  <c:v>-1.4390243450179697E-15</c:v>
                </c:pt>
                <c:pt idx="18">
                  <c:v>2.1837756700453169E-13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713-4DEB-85AC-0E288E3C031A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3'!$AJ$124:$AJ$142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713-4DEB-85AC-0E288E3C031A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3'!$AK$124:$AK$142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2.1408526214880901</c:v>
                </c:pt>
                <c:pt idx="5">
                  <c:v>3.3853600266665369</c:v>
                </c:pt>
                <c:pt idx="6">
                  <c:v>2.3563870678987668</c:v>
                </c:pt>
                <c:pt idx="8">
                  <c:v>2.2746559103310968</c:v>
                </c:pt>
                <c:pt idx="9">
                  <c:v>2.3089717333333324</c:v>
                </c:pt>
                <c:pt idx="10">
                  <c:v>2.2746226910059781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713-4DEB-85AC-0E288E3C031A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3'!$AL$124:$AL$142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-3.3266742899230026E-19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2.3629356661285106E-18</c:v>
                </c:pt>
                <c:pt idx="10">
                  <c:v>-1.373602489363951E-5</c:v>
                </c:pt>
                <c:pt idx="12">
                  <c:v>0</c:v>
                </c:pt>
                <c:pt idx="13">
                  <c:v>0</c:v>
                </c:pt>
                <c:pt idx="14">
                  <c:v>-5.5771564327014689E-5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713-4DEB-85AC-0E288E3C031A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3'!$AM$124:$AM$142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-2.064330071307734E-2</c:v>
                </c:pt>
                <c:pt idx="5">
                  <c:v>-4.5421514055679806E-3</c:v>
                </c:pt>
                <c:pt idx="6">
                  <c:v>-1.7662393313618695E-2</c:v>
                </c:pt>
                <c:pt idx="8">
                  <c:v>0</c:v>
                </c:pt>
                <c:pt idx="9">
                  <c:v>0</c:v>
                </c:pt>
                <c:pt idx="10">
                  <c:v>2.6753761699323644E-25</c:v>
                </c:pt>
                <c:pt idx="12">
                  <c:v>-1.2372858905257468E-2</c:v>
                </c:pt>
                <c:pt idx="13">
                  <c:v>-1.2559517834327176E-2</c:v>
                </c:pt>
                <c:pt idx="14">
                  <c:v>-1.2370049295066059E-2</c:v>
                </c:pt>
                <c:pt idx="16">
                  <c:v>-9.5468507072159828E-3</c:v>
                </c:pt>
                <c:pt idx="17">
                  <c:v>-9.6908760244561257E-3</c:v>
                </c:pt>
                <c:pt idx="18">
                  <c:v>-9.534100611041596E-3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3'!$B$124:$B$142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3'!$AN$124:$AN$142</c:f>
              <c:numCache>
                <c:formatCode>General</c:formatCode>
                <c:ptCount val="19"/>
                <c:pt idx="0">
                  <c:v>0.49796814093946279</c:v>
                </c:pt>
                <c:pt idx="1">
                  <c:v>0.50590376228612266</c:v>
                </c:pt>
                <c:pt idx="2">
                  <c:v>0.49810870909491606</c:v>
                </c:pt>
                <c:pt idx="4">
                  <c:v>2.5270873833942749</c:v>
                </c:pt>
                <c:pt idx="5">
                  <c:v>3.4172556657793605</c:v>
                </c:pt>
                <c:pt idx="6">
                  <c:v>2.6788172315786158</c:v>
                </c:pt>
                <c:pt idx="8">
                  <c:v>3.7870597477977657</c:v>
                </c:pt>
                <c:pt idx="9">
                  <c:v>3.8615835415085327</c:v>
                </c:pt>
                <c:pt idx="10">
                  <c:v>3.7915433957229432</c:v>
                </c:pt>
                <c:pt idx="12">
                  <c:v>3.4358782815334563</c:v>
                </c:pt>
                <c:pt idx="13">
                  <c:v>3.5051040954560486</c:v>
                </c:pt>
                <c:pt idx="14">
                  <c:v>3.4405073397121289</c:v>
                </c:pt>
                <c:pt idx="16">
                  <c:v>1.1406591740269367</c:v>
                </c:pt>
                <c:pt idx="17">
                  <c:v>1.1582481696735412</c:v>
                </c:pt>
                <c:pt idx="18">
                  <c:v>1.1399461992293067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713-4DEB-85AC-0E288E3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55648900769188"/>
          <c:y val="4.7375680431229604E-2"/>
          <c:w val="0.75566051063841688"/>
          <c:h val="0.73429051797299338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3'!$C$146:$C$152</c:f>
              <c:numCache>
                <c:formatCode>General</c:formatCode>
                <c:ptCount val="7"/>
                <c:pt idx="0">
                  <c:v>0.32201719008185237</c:v>
                </c:pt>
                <c:pt idx="1">
                  <c:v>0.32687519293333339</c:v>
                </c:pt>
                <c:pt idx="2">
                  <c:v>0.33860154772251017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777-4916-9370-16E4FD23C95F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3'!$D$146:$D$152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777-4916-9370-16E4FD23C95F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3'!$E$146:$E$152</c:f>
              <c:numCache>
                <c:formatCode>General</c:formatCode>
                <c:ptCount val="7"/>
                <c:pt idx="0">
                  <c:v>4.0908096063635409</c:v>
                </c:pt>
                <c:pt idx="1">
                  <c:v>6.5937051165226448</c:v>
                </c:pt>
                <c:pt idx="2">
                  <c:v>4.9435607678189468</c:v>
                </c:pt>
                <c:pt idx="4">
                  <c:v>4.4523773402404698</c:v>
                </c:pt>
                <c:pt idx="5">
                  <c:v>7.1764922042241164</c:v>
                </c:pt>
                <c:pt idx="6">
                  <c:v>5.3805012444648632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0777-4916-9370-16E4FD23C95F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3'!$F$146:$F$152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777-4916-9370-16E4FD23C95F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3'!$G$146:$G$152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777-4916-9370-16E4FD23C95F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3'!$H$146:$H$152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777-4916-9370-16E4FD23C95F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3'!$I$146:$I$152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777-4916-9370-16E4FD23C95F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3'!$J$146:$J$152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777-4916-9370-16E4FD23C95F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3'!$K$146:$K$152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777-4916-9370-16E4FD23C95F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3'!$L$146:$L$152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777-4916-9370-16E4FD23C95F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3'!$M$146:$M$152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777-4916-9370-16E4FD23C95F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3'!$N$146:$N$152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777-4916-9370-16E4FD23C95F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3'!$O$146:$O$152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777-4916-9370-16E4FD23C95F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3'!$P$146:$P$152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777-4916-9370-16E4FD23C95F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3'!$Q$146:$Q$152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777-4916-9370-16E4FD23C95F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3'!$R$146:$R$152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777-4916-9370-16E4FD23C95F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3'!$S$146:$S$152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777-4916-9370-16E4FD23C95F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3'!$T$146:$T$152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777-4916-9370-16E4FD23C95F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3'!$U$146:$U$152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777-4916-9370-16E4FD23C95F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3'!$V$146:$V$152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777-4916-9370-16E4FD23C95F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3'!$W$146:$W$152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777-4916-9370-16E4FD23C95F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3'!$X$146:$X$152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777-4916-9370-16E4FD23C95F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3'!$Y$146:$Y$152</c:f>
              <c:numCache>
                <c:formatCode>General</c:formatCode>
                <c:ptCount val="7"/>
                <c:pt idx="0">
                  <c:v>22.487371182552909</c:v>
                </c:pt>
                <c:pt idx="1">
                  <c:v>22.826619262133335</c:v>
                </c:pt>
                <c:pt idx="2">
                  <c:v>22.486968541698253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0777-4916-9370-16E4FD23C95F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3'!$Z$146:$Z$152</c:f>
              <c:numCache>
                <c:formatCode>General</c:formatCode>
                <c:ptCount val="7"/>
                <c:pt idx="0">
                  <c:v>3.947347024555711</c:v>
                </c:pt>
                <c:pt idx="1">
                  <c:v>4.0068973333333329</c:v>
                </c:pt>
                <c:pt idx="2">
                  <c:v>3.9477893638888499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0777-4916-9370-16E4FD23C95F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3'!$AA$146:$AA$152</c:f>
              <c:numCache>
                <c:formatCode>General</c:formatCode>
                <c:ptCount val="7"/>
                <c:pt idx="0">
                  <c:v>1.3662339406206536E-13</c:v>
                </c:pt>
                <c:pt idx="1">
                  <c:v>-7.7197910286486149E-13</c:v>
                </c:pt>
                <c:pt idx="2">
                  <c:v>5.6900951110853484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0777-4916-9370-16E4FD23C95F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3'!$AB$146:$AB$152</c:f>
              <c:numCache>
                <c:formatCode>General</c:formatCode>
                <c:ptCount val="7"/>
                <c:pt idx="0">
                  <c:v>43.650072780141599</c:v>
                </c:pt>
                <c:pt idx="1">
                  <c:v>44.308584762000002</c:v>
                </c:pt>
                <c:pt idx="2">
                  <c:v>43.591776841194388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0777-4916-9370-16E4FD23C95F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3'!$AC$146:$AC$152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99.458444657473635</c:v>
                </c:pt>
                <c:pt idx="5">
                  <c:v>100.95889066666668</c:v>
                </c:pt>
                <c:pt idx="6">
                  <c:v>99.456992155407704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777-4916-9370-16E4FD23C95F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3'!$AD$146:$AD$152</c:f>
              <c:numCache>
                <c:formatCode>General</c:formatCode>
                <c:ptCount val="7"/>
                <c:pt idx="0">
                  <c:v>3.7212556332250002</c:v>
                </c:pt>
                <c:pt idx="1">
                  <c:v>3.7773950910989775</c:v>
                </c:pt>
                <c:pt idx="2">
                  <c:v>3.7212012875984075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7-4916-9370-16E4FD23C95F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3'!$AE$146:$AE$152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777-4916-9370-16E4FD23C95F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3'!$AF$146:$AF$152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777-4916-9370-16E4FD23C95F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3'!$AG$146:$AG$152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0777-4916-9370-16E4FD23C95F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3'!$AH$146:$AH$152</c:f>
              <c:numCache>
                <c:formatCode>General</c:formatCode>
                <c:ptCount val="7"/>
                <c:pt idx="0">
                  <c:v>1.8790465304918527</c:v>
                </c:pt>
                <c:pt idx="1">
                  <c:v>1.8424557495999982</c:v>
                </c:pt>
                <c:pt idx="2">
                  <c:v>2.3515695448105234</c:v>
                </c:pt>
                <c:pt idx="4">
                  <c:v>2.9122715827249643</c:v>
                </c:pt>
                <c:pt idx="5">
                  <c:v>2.95620657777777</c:v>
                </c:pt>
                <c:pt idx="6">
                  <c:v>2.9122290515904323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777-4916-9370-16E4FD23C95F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3'!$AI$146:$AI$152</c:f>
              <c:numCache>
                <c:formatCode>General</c:formatCode>
                <c:ptCount val="7"/>
                <c:pt idx="0">
                  <c:v>0</c:v>
                </c:pt>
                <c:pt idx="1">
                  <c:v>-2.5359850042150357E-12</c:v>
                </c:pt>
                <c:pt idx="2">
                  <c:v>3.848456331526072E-10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777-4916-9370-16E4FD23C95F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3'!$AJ$146:$AJ$152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777-4916-9370-16E4FD23C95F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3'!$AK$146:$AK$152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777-4916-9370-16E4FD23C95F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3'!$AL$146:$AL$152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777-4916-9370-16E4FD23C95F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cat>
          <c:val>
            <c:numRef>
              <c:f>'Figure 3'!$AM$146:$AM$152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3'!$B$146:$B$152</c:f>
              <c:strCache>
                <c:ptCount val="7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</c:strCache>
            </c:strRef>
          </c:xVal>
          <c:yVal>
            <c:numRef>
              <c:f>'Figure 3'!$AN$146:$AN$152</c:f>
              <c:numCache>
                <c:formatCode>General</c:formatCode>
                <c:ptCount val="7"/>
                <c:pt idx="0">
                  <c:v>80.097919947412592</c:v>
                </c:pt>
                <c:pt idx="1">
                  <c:v>83.682532507618305</c:v>
                </c:pt>
                <c:pt idx="2">
                  <c:v>87.071563006202084</c:v>
                </c:pt>
                <c:pt idx="4">
                  <c:v>106.82309358043906</c:v>
                </c:pt>
                <c:pt idx="5">
                  <c:v>111.09158944866856</c:v>
                </c:pt>
                <c:pt idx="6">
                  <c:v>107.74972245146297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77-4916-9370-16E4FD23C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CO</a:t>
                </a:r>
                <a:r>
                  <a:rPr lang="en-US" sz="14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5'!$AS$13:$AS$18</c:f>
              <c:numCache>
                <c:formatCode>General</c:formatCode>
                <c:ptCount val="6"/>
                <c:pt idx="0">
                  <c:v>96.932985650905195</c:v>
                </c:pt>
                <c:pt idx="1">
                  <c:v>72.13270581671631</c:v>
                </c:pt>
                <c:pt idx="2">
                  <c:v>90.492268270705608</c:v>
                </c:pt>
                <c:pt idx="3">
                  <c:v>96.932985650905195</c:v>
                </c:pt>
                <c:pt idx="4">
                  <c:v>93.356257997793321</c:v>
                </c:pt>
                <c:pt idx="5">
                  <c:v>86.330851486695721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9-4195-9B3C-6639B3B349AB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5'!$AT$13:$AT$18</c:f>
              <c:numCache>
                <c:formatCode>General</c:formatCode>
                <c:ptCount val="6"/>
                <c:pt idx="0">
                  <c:v>1.770725072475978</c:v>
                </c:pt>
                <c:pt idx="1">
                  <c:v>0</c:v>
                </c:pt>
                <c:pt idx="2">
                  <c:v>0</c:v>
                </c:pt>
                <c:pt idx="3">
                  <c:v>1.770725072475978</c:v>
                </c:pt>
                <c:pt idx="4">
                  <c:v>1.5196072876785058</c:v>
                </c:pt>
                <c:pt idx="5">
                  <c:v>1.8504594181045638E-13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9-4195-9B3C-6639B3B349AB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5'!$AU$13:$AU$18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9-4195-9B3C-6639B3B349AB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5'!$AV$13:$AV$18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89-4195-9B3C-6639B3B349AB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5'!$AW$13:$AW$18</c:f>
              <c:numCache>
                <c:formatCode>General</c:formatCode>
                <c:ptCount val="6"/>
                <c:pt idx="0">
                  <c:v>1.2914645874672048</c:v>
                </c:pt>
                <c:pt idx="1">
                  <c:v>0.60181596595349895</c:v>
                </c:pt>
                <c:pt idx="2">
                  <c:v>0.96586288587561142</c:v>
                </c:pt>
                <c:pt idx="3">
                  <c:v>1.2914645874672048</c:v>
                </c:pt>
                <c:pt idx="4">
                  <c:v>1.3778399844357292</c:v>
                </c:pt>
                <c:pt idx="5">
                  <c:v>0.94187072683136164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89-4195-9B3C-6639B3B349AB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5'!$AX$13:$AX$18</c:f>
              <c:numCache>
                <c:formatCode>General</c:formatCode>
                <c:ptCount val="6"/>
                <c:pt idx="0">
                  <c:v>2.2393097281168256E-3</c:v>
                </c:pt>
                <c:pt idx="1">
                  <c:v>0</c:v>
                </c:pt>
                <c:pt idx="2">
                  <c:v>0</c:v>
                </c:pt>
                <c:pt idx="3">
                  <c:v>2.2393097281168256E-3</c:v>
                </c:pt>
                <c:pt idx="4">
                  <c:v>4.4132332931834653E-3</c:v>
                </c:pt>
                <c:pt idx="5">
                  <c:v>3.5659237613705495E-16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89-4195-9B3C-6639B3B349AB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5'!$AR$13:$AR$18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5'!$AY$13:$AY$18</c:f>
              <c:numCache>
                <c:formatCode>General</c:formatCode>
                <c:ptCount val="6"/>
                <c:pt idx="0">
                  <c:v>1.0917708005640196E-15</c:v>
                </c:pt>
                <c:pt idx="1">
                  <c:v>26.91985119893754</c:v>
                </c:pt>
                <c:pt idx="2">
                  <c:v>8.4054183951313917</c:v>
                </c:pt>
                <c:pt idx="3">
                  <c:v>1.0917708005640196E-15</c:v>
                </c:pt>
                <c:pt idx="4">
                  <c:v>3.6902111698261826</c:v>
                </c:pt>
                <c:pt idx="5">
                  <c:v>12.448550975714868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89-4195-9B3C-6639B3B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84997521887332"/>
          <c:y val="2.7765806374124812E-3"/>
          <c:w val="0.2325584328878693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3'!$C$154:$C$164</c:f>
              <c:numCache>
                <c:formatCode>General</c:formatCode>
                <c:ptCount val="11"/>
                <c:pt idx="0">
                  <c:v>0</c:v>
                </c:pt>
                <c:pt idx="1">
                  <c:v>1.7778643818666423E-2</c:v>
                </c:pt>
                <c:pt idx="2">
                  <c:v>4.7044424493921488E-2</c:v>
                </c:pt>
                <c:pt idx="4">
                  <c:v>1920.4770363251096</c:v>
                </c:pt>
                <c:pt idx="5">
                  <c:v>1949.4496601664009</c:v>
                </c:pt>
                <c:pt idx="6">
                  <c:v>1920.5010434768103</c:v>
                </c:pt>
                <c:pt idx="8">
                  <c:v>10.43809848039712</c:v>
                </c:pt>
                <c:pt idx="9">
                  <c:v>10.595569304140776</c:v>
                </c:pt>
                <c:pt idx="10">
                  <c:v>10.436558543490811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1AD-4791-8994-4CF321555A63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3'!$D$154:$D$164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134.02890082847773</c:v>
                </c:pt>
                <c:pt idx="5">
                  <c:v>136.05088227064877</c:v>
                </c:pt>
                <c:pt idx="6">
                  <c:v>134.06356146816864</c:v>
                </c:pt>
                <c:pt idx="8">
                  <c:v>0</c:v>
                </c:pt>
                <c:pt idx="9">
                  <c:v>0</c:v>
                </c:pt>
                <c:pt idx="10">
                  <c:v>3.7758343379447417E-3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AD-4791-8994-4CF321555A63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3'!$E$154:$E$164</c:f>
              <c:numCache>
                <c:formatCode>General</c:formatCode>
                <c:ptCount val="11"/>
                <c:pt idx="0">
                  <c:v>2.3129232936314126</c:v>
                </c:pt>
                <c:pt idx="1">
                  <c:v>5.3331441270697093</c:v>
                </c:pt>
                <c:pt idx="2">
                  <c:v>2.9990042872290537</c:v>
                </c:pt>
                <c:pt idx="4">
                  <c:v>2.3129232936314126</c:v>
                </c:pt>
                <c:pt idx="5">
                  <c:v>3.7280478982982426</c:v>
                </c:pt>
                <c:pt idx="6">
                  <c:v>2.7951802684895095</c:v>
                </c:pt>
                <c:pt idx="8">
                  <c:v>2.3129232936314126</c:v>
                </c:pt>
                <c:pt idx="9">
                  <c:v>3.7280478982982426</c:v>
                </c:pt>
                <c:pt idx="10">
                  <c:v>2.795065581540189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AD-4791-8994-4CF321555A63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3'!$F$154:$F$164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0.68071373173069805</c:v>
                </c:pt>
                <c:pt idx="5">
                  <c:v>0.69098308800000041</c:v>
                </c:pt>
                <c:pt idx="6">
                  <c:v>0.68070379051248386</c:v>
                </c:pt>
                <c:pt idx="8">
                  <c:v>0.37817429540594377</c:v>
                </c:pt>
                <c:pt idx="9">
                  <c:v>0.38387949333333365</c:v>
                </c:pt>
                <c:pt idx="10">
                  <c:v>0.37816877250693542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1AD-4791-8994-4CF321555A63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3'!$G$154:$G$164</c:f>
              <c:numCache>
                <c:formatCode>General</c:formatCode>
                <c:ptCount val="11"/>
                <c:pt idx="0">
                  <c:v>862.24427369466434</c:v>
                </c:pt>
                <c:pt idx="1">
                  <c:v>54.011482138487786</c:v>
                </c:pt>
                <c:pt idx="2">
                  <c:v>713.26205527727177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1AD-4791-8994-4CF321555A63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3'!$H$154:$H$164</c:f>
              <c:numCache>
                <c:formatCode>General</c:formatCode>
                <c:ptCount val="11"/>
                <c:pt idx="0">
                  <c:v>6.1676714276172132E-14</c:v>
                </c:pt>
                <c:pt idx="1">
                  <c:v>-1011.631293271494</c:v>
                </c:pt>
                <c:pt idx="2">
                  <c:v>-183.4498131437287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1AD-4791-8994-4CF321555A63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3'!$I$154:$I$164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1AD-4791-8994-4CF321555A63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3'!$J$154:$J$164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1AD-4791-8994-4CF321555A63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3'!$K$154:$K$164</c:f>
              <c:numCache>
                <c:formatCode>General</c:formatCode>
                <c:ptCount val="11"/>
                <c:pt idx="0">
                  <c:v>208.81513261067261</c:v>
                </c:pt>
                <c:pt idx="1">
                  <c:v>225.29714164046825</c:v>
                </c:pt>
                <c:pt idx="2">
                  <c:v>210.93527244444479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81AD-4791-8994-4CF321555A63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3'!$L$154:$L$164</c:f>
              <c:numCache>
                <c:formatCode>General</c:formatCode>
                <c:ptCount val="11"/>
                <c:pt idx="0">
                  <c:v>4.6832634944449898E-14</c:v>
                </c:pt>
                <c:pt idx="1">
                  <c:v>3.5538323645167114</c:v>
                </c:pt>
                <c:pt idx="2">
                  <c:v>1.4326899497229673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81AD-4791-8994-4CF321555A63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3'!$M$154:$M$164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81AD-4791-8994-4CF321555A63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3'!$N$154:$N$164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1.1182621957714003E-3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81AD-4791-8994-4CF321555A63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3'!$O$154:$O$164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527.55267915591253</c:v>
                </c:pt>
                <c:pt idx="5">
                  <c:v>535.51142328070409</c:v>
                </c:pt>
                <c:pt idx="6">
                  <c:v>527.34671933035474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81AD-4791-8994-4CF321555A63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3'!$P$154:$P$164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81AD-4791-8994-4CF321555A63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3'!$Q$154:$Q$164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81AD-4791-8994-4CF321555A63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3'!$R$154:$R$164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114.00280215323352</c:v>
                </c:pt>
                <c:pt idx="5">
                  <c:v>115.72266666666658</c:v>
                </c:pt>
                <c:pt idx="6">
                  <c:v>114.00113724377097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81AD-4791-8994-4CF321555A63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3'!$S$154:$S$164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66.530285293611627</c:v>
                </c:pt>
                <c:pt idx="5">
                  <c:v>67.533971822222185</c:v>
                </c:pt>
                <c:pt idx="6">
                  <c:v>66.529313677822103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81AD-4791-8994-4CF321555A63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3'!$T$154:$T$164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81AD-4791-8994-4CF321555A63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3'!$U$154:$U$164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1353.6437682016017</c:v>
                </c:pt>
                <c:pt idx="9">
                  <c:v>1374.0650546681454</c:v>
                </c:pt>
                <c:pt idx="10">
                  <c:v>1353.4770204042632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81AD-4791-8994-4CF321555A63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3'!$V$154:$V$164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81AD-4791-8994-4CF321555A63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3'!$W$154:$W$164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53.122905744414126</c:v>
                </c:pt>
                <c:pt idx="9">
                  <c:v>53.924326400000048</c:v>
                </c:pt>
                <c:pt idx="10">
                  <c:v>53.080441741813175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81AD-4791-8994-4CF321555A63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3'!$X$154:$X$164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37.597104125064561</c:v>
                </c:pt>
                <c:pt idx="9">
                  <c:v>38.164300053333349</c:v>
                </c:pt>
                <c:pt idx="10">
                  <c:v>37.596616065452331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81AD-4791-8994-4CF321555A63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3'!$Y$154:$Y$164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81AD-4791-8994-4CF321555A63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3'!$Z$154:$Z$164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81AD-4791-8994-4CF321555A63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3'!$AA$154:$AA$164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81AD-4791-8994-4CF321555A63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3'!$AB$154:$AB$164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81AD-4791-8994-4CF321555A63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3'!$AC$154:$AC$164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81AD-4791-8994-4CF321555A63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3'!$AD$154:$AD$164</c:f>
              <c:numCache>
                <c:formatCode>General</c:formatCode>
                <c:ptCount val="11"/>
                <c:pt idx="0">
                  <c:v>7.302806669920801</c:v>
                </c:pt>
                <c:pt idx="1">
                  <c:v>22.182966026943472</c:v>
                </c:pt>
                <c:pt idx="2">
                  <c:v>11.559891908457288</c:v>
                </c:pt>
                <c:pt idx="4">
                  <c:v>8.26450285294362</c:v>
                </c:pt>
                <c:pt idx="5">
                  <c:v>26.546707145788023</c:v>
                </c:pt>
                <c:pt idx="6">
                  <c:v>13.461024702348533</c:v>
                </c:pt>
                <c:pt idx="8">
                  <c:v>8.2645028529436217</c:v>
                </c:pt>
                <c:pt idx="9">
                  <c:v>26.546707145788016</c:v>
                </c:pt>
                <c:pt idx="10">
                  <c:v>13.53461303706651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AD-4791-8994-4CF321555A63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3'!$AE$154:$AE$164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81AD-4791-8994-4CF321555A63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3'!$AF$154:$AF$164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81AD-4791-8994-4CF321555A63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3'!$AG$154:$AG$164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81AD-4791-8994-4CF321555A63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3'!$AH$154:$AH$164</c:f>
              <c:numCache>
                <c:formatCode>General</c:formatCode>
                <c:ptCount val="11"/>
                <c:pt idx="0">
                  <c:v>1.1454254194728584E-14</c:v>
                </c:pt>
                <c:pt idx="1">
                  <c:v>1.2221532666666721</c:v>
                </c:pt>
                <c:pt idx="2">
                  <c:v>0.35794601706613732</c:v>
                </c:pt>
                <c:pt idx="4">
                  <c:v>1.1006663444668141E-14</c:v>
                </c:pt>
                <c:pt idx="5">
                  <c:v>3.0193697616217231E-14</c:v>
                </c:pt>
                <c:pt idx="6">
                  <c:v>8.674845373753407E-4</c:v>
                </c:pt>
                <c:pt idx="8">
                  <c:v>1.6428615030627587E-15</c:v>
                </c:pt>
                <c:pt idx="9">
                  <c:v>6.4290216607155846E-15</c:v>
                </c:pt>
                <c:pt idx="10">
                  <c:v>-1.7427140520519287E-15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81AD-4791-8994-4CF321555A63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3'!$AI$154:$AI$164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5.8611920258229071E-22</c:v>
                </c:pt>
                <c:pt idx="8">
                  <c:v>0</c:v>
                </c:pt>
                <c:pt idx="9">
                  <c:v>0</c:v>
                </c:pt>
                <c:pt idx="10">
                  <c:v>1.0089781069263148E-12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81AD-4791-8994-4CF321555A63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3'!$AJ$154:$AJ$164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81AD-4791-8994-4CF321555A63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3'!$AK$154:$AK$164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81AD-4791-8994-4CF321555A63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3'!$AL$154:$AL$164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81AD-4791-8994-4CF321555A63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cat>
          <c:val>
            <c:numRef>
              <c:f>'Figure 3'!$AM$154:$AM$164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3'!$B$154:$B$164</c:f>
              <c:strCache>
                <c:ptCount val="11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</c:strCache>
            </c:strRef>
          </c:xVal>
          <c:yVal>
            <c:numRef>
              <c:f>'Figure 3'!$AN$154:$AN$164</c:f>
              <c:numCache>
                <c:formatCode>General</c:formatCode>
                <c:ptCount val="11"/>
                <c:pt idx="0">
                  <c:v>1080.6751362688892</c:v>
                </c:pt>
                <c:pt idx="1">
                  <c:v>-700.01279506352262</c:v>
                </c:pt>
                <c:pt idx="2">
                  <c:v>757.14409116495665</c:v>
                </c:pt>
                <c:pt idx="4">
                  <c:v>2773.8498436346499</c:v>
                </c:pt>
                <c:pt idx="5">
                  <c:v>2835.2343423387292</c:v>
                </c:pt>
                <c:pt idx="6">
                  <c:v>2779.3806697050104</c:v>
                </c:pt>
                <c:pt idx="8">
                  <c:v>1465.7574769934586</c:v>
                </c:pt>
                <c:pt idx="9">
                  <c:v>1507.4078849630391</c:v>
                </c:pt>
                <c:pt idx="10">
                  <c:v>1471.3022599804729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1AD-4791-8994-4CF32155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  <c:max val="3000"/>
          <c:min val="-1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  <c:majorUnit val="6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84250767366584E-2"/>
          <c:y val="4.7375680431229604E-2"/>
          <c:w val="0.9074331183226434"/>
          <c:h val="0.8225955059651368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'Figure 3'!$C$101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3'!$C$168:$C$186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3.0636801267199581E-7</c:v>
                </c:pt>
                <c:pt idx="6">
                  <c:v>8.1068651729036081E-7</c:v>
                </c:pt>
                <c:pt idx="8">
                  <c:v>3.3094354046475413E-2</c:v>
                </c:pt>
                <c:pt idx="9">
                  <c:v>3.3593620766630382E-2</c:v>
                </c:pt>
                <c:pt idx="10">
                  <c:v>3.3094767746385909E-2</c:v>
                </c:pt>
                <c:pt idx="12">
                  <c:v>1.7987308369135912E-4</c:v>
                </c:pt>
                <c:pt idx="13">
                  <c:v>1.8258667781114864E-4</c:v>
                </c:pt>
                <c:pt idx="14">
                  <c:v>1.7984654694229974E-4</c:v>
                </c:pt>
                <c:pt idx="16">
                  <c:v>5.5491165455497381E-6</c:v>
                </c:pt>
                <c:pt idx="17">
                  <c:v>5.6328314056000017E-6</c:v>
                </c:pt>
                <c:pt idx="18">
                  <c:v>5.8349041873762375E-6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EC3-46E1-A777-59F4F3833AB1}"/>
            </c:ext>
          </c:extLst>
        </c:ser>
        <c:ser>
          <c:idx val="3"/>
          <c:order val="1"/>
          <c:tx>
            <c:strRef>
              <c:f>'Figure 3'!$D$101</c:f>
              <c:strCache>
                <c:ptCount val="1"/>
                <c:pt idx="0">
                  <c:v>grid electricity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3'!$D$168:$D$186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1.6992085754155201E-2</c:v>
                </c:pt>
                <c:pt idx="9">
                  <c:v>1.7248431078531554E-2</c:v>
                </c:pt>
                <c:pt idx="10">
                  <c:v>1.6996480004636109E-2</c:v>
                </c:pt>
                <c:pt idx="12">
                  <c:v>0</c:v>
                </c:pt>
                <c:pt idx="13">
                  <c:v>0</c:v>
                </c:pt>
                <c:pt idx="14">
                  <c:v>4.7869750827807015E-7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EC3-46E1-A777-59F4F3833AB1}"/>
            </c:ext>
          </c:extLst>
        </c:ser>
        <c:ser>
          <c:idx val="4"/>
          <c:order val="2"/>
          <c:tx>
            <c:strRef>
              <c:f>'Figure 3'!$E$101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3'!$E$168:$E$186</c:f>
              <c:numCache>
                <c:formatCode>General</c:formatCode>
                <c:ptCount val="19"/>
                <c:pt idx="0">
                  <c:v>6.1885110076157054E-4</c:v>
                </c:pt>
                <c:pt idx="1">
                  <c:v>9.9748510982024122E-4</c:v>
                </c:pt>
                <c:pt idx="2">
                  <c:v>7.4785420536846176E-4</c:v>
                </c:pt>
                <c:pt idx="4">
                  <c:v>3.2148109130471187E-4</c:v>
                </c:pt>
                <c:pt idx="5">
                  <c:v>7.4127187822291296E-4</c:v>
                </c:pt>
                <c:pt idx="6">
                  <c:v>4.1684182685201886E-4</c:v>
                </c:pt>
                <c:pt idx="8">
                  <c:v>3.2148109130471187E-4</c:v>
                </c:pt>
                <c:pt idx="9">
                  <c:v>5.1817408302350175E-4</c:v>
                </c:pt>
                <c:pt idx="10">
                  <c:v>3.8851163183045272E-4</c:v>
                </c:pt>
                <c:pt idx="12">
                  <c:v>3.2148109130471187E-4</c:v>
                </c:pt>
                <c:pt idx="13">
                  <c:v>5.1817408302350175E-4</c:v>
                </c:pt>
                <c:pt idx="14">
                  <c:v>3.8849569110049978E-4</c:v>
                </c:pt>
                <c:pt idx="16">
                  <c:v>5.6859556916336149E-4</c:v>
                </c:pt>
                <c:pt idx="17">
                  <c:v>9.164815462915925E-4</c:v>
                </c:pt>
                <c:pt idx="18">
                  <c:v>6.8712235937335006E-4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EC3-46E1-A777-59F4F3833AB1}"/>
            </c:ext>
          </c:extLst>
        </c:ser>
        <c:ser>
          <c:idx val="5"/>
          <c:order val="3"/>
          <c:tx>
            <c:strRef>
              <c:f>'Figure 3'!$F$101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3'!$F$168:$F$186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1.8605257311407714E-3</c:v>
                </c:pt>
                <c:pt idx="9">
                  <c:v>1.8885939199999998E-3</c:v>
                </c:pt>
                <c:pt idx="10">
                  <c:v>1.8604985598183424E-3</c:v>
                </c:pt>
                <c:pt idx="12">
                  <c:v>1.0336254061893179E-3</c:v>
                </c:pt>
                <c:pt idx="13">
                  <c:v>1.0492188444444443E-3</c:v>
                </c:pt>
                <c:pt idx="14">
                  <c:v>1.03361031101019E-3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EC3-46E1-A777-59F4F3833AB1}"/>
            </c:ext>
          </c:extLst>
        </c:ser>
        <c:ser>
          <c:idx val="6"/>
          <c:order val="4"/>
          <c:tx>
            <c:strRef>
              <c:f>'Figure 3'!$G$101</c:f>
              <c:strCache>
                <c:ptCount val="1"/>
                <c:pt idx="0">
                  <c:v>solids to 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3'!$G$168:$G$186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0.39960332212472072</c:v>
                </c:pt>
                <c:pt idx="5">
                  <c:v>2.5031804225188598E-2</c:v>
                </c:pt>
                <c:pt idx="6">
                  <c:v>0.33055823296081166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EC3-46E1-A777-59F4F3833AB1}"/>
            </c:ext>
          </c:extLst>
        </c:ser>
        <c:ser>
          <c:idx val="7"/>
          <c:order val="5"/>
          <c:tx>
            <c:strRef>
              <c:f>'Figure 3'!$H$101</c:f>
              <c:strCache>
                <c:ptCount val="1"/>
                <c:pt idx="0">
                  <c:v>solids to land application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3'!$H$168:$H$186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-2.2187597559687992E-21</c:v>
                </c:pt>
                <c:pt idx="5">
                  <c:v>3.6392450987886297E-5</c:v>
                </c:pt>
                <c:pt idx="6">
                  <c:v>6.6181450385056739E-6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EC3-46E1-A777-59F4F3833AB1}"/>
            </c:ext>
          </c:extLst>
        </c:ser>
        <c:ser>
          <c:idx val="8"/>
          <c:order val="6"/>
          <c:tx>
            <c:strRef>
              <c:f>'Figure 3'!$I$101</c:f>
              <c:strCache>
                <c:ptCount val="1"/>
                <c:pt idx="0">
                  <c:v>solid to 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3'!$I$168:$I$186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EC3-46E1-A777-59F4F3833AB1}"/>
            </c:ext>
          </c:extLst>
        </c:ser>
        <c:ser>
          <c:idx val="9"/>
          <c:order val="7"/>
          <c:tx>
            <c:strRef>
              <c:f>'Figure 3'!$J$101</c:f>
              <c:strCache>
                <c:ptCount val="1"/>
                <c:pt idx="0">
                  <c:v>biooil to chp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3'!$J$168:$J$186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EC3-46E1-A777-59F4F3833AB1}"/>
            </c:ext>
          </c:extLst>
        </c:ser>
        <c:ser>
          <c:idx val="10"/>
          <c:order val="8"/>
          <c:tx>
            <c:strRef>
              <c:f>'Figure 3'!$K$101</c:f>
              <c:strCache>
                <c:ptCount val="1"/>
                <c:pt idx="0">
                  <c:v>gas to 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3'!$K$168:$K$186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EC3-46E1-A777-59F4F3833AB1}"/>
            </c:ext>
          </c:extLst>
        </c:ser>
        <c:ser>
          <c:idx val="11"/>
          <c:order val="9"/>
          <c:tx>
            <c:strRef>
              <c:f>'Figure 3'!$L$101</c:f>
              <c:strCache>
                <c:ptCount val="1"/>
                <c:pt idx="0">
                  <c:v>gas to 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3'!$L$168:$L$186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EC3-46E1-A777-59F4F3833AB1}"/>
            </c:ext>
          </c:extLst>
        </c:ser>
        <c:ser>
          <c:idx val="12"/>
          <c:order val="10"/>
          <c:tx>
            <c:strRef>
              <c:f>'Figure 3'!$M$101</c:f>
              <c:strCache>
                <c:ptCount val="1"/>
                <c:pt idx="0">
                  <c:v>ap to 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3'!$M$168:$M$186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EC3-46E1-A777-59F4F3833AB1}"/>
            </c:ext>
          </c:extLst>
        </c:ser>
        <c:ser>
          <c:idx val="13"/>
          <c:order val="11"/>
          <c:tx>
            <c:strRef>
              <c:f>'Figure 3'!$N$101</c:f>
              <c:strCache>
                <c:ptCount val="1"/>
                <c:pt idx="0">
                  <c:v>htl-hydrochar-land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3'!$N$168:$N$186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4.8581132424215045E-9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EC3-46E1-A777-59F4F3833AB1}"/>
            </c:ext>
          </c:extLst>
        </c:ser>
        <c:ser>
          <c:idx val="14"/>
          <c:order val="12"/>
          <c:tx>
            <c:strRef>
              <c:f>'Figure 3'!$O$101</c:f>
              <c:strCache>
                <c:ptCount val="1"/>
                <c:pt idx="0">
                  <c:v>htl-hydrochar-chp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3'!$O$168:$O$186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1.1781762092028618</c:v>
                </c:pt>
                <c:pt idx="9">
                  <c:v>1.1959503640000015</c:v>
                </c:pt>
                <c:pt idx="10">
                  <c:v>1.177716241931134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EC3-46E1-A777-59F4F3833AB1}"/>
            </c:ext>
          </c:extLst>
        </c:ser>
        <c:ser>
          <c:idx val="15"/>
          <c:order val="13"/>
          <c:tx>
            <c:strRef>
              <c:f>'Figure 3'!$P$101</c:f>
              <c:strCache>
                <c:ptCount val="1"/>
                <c:pt idx="0">
                  <c:v>htl-hydrochar-disposal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3'!$P$168:$P$186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AEC3-46E1-A777-59F4F3833AB1}"/>
            </c:ext>
          </c:extLst>
        </c:ser>
        <c:ser>
          <c:idx val="16"/>
          <c:order val="14"/>
          <c:tx>
            <c:strRef>
              <c:f>'Figure 3'!$Q$101</c:f>
              <c:strCache>
                <c:ptCount val="1"/>
                <c:pt idx="0">
                  <c:v>htl-bio-oil-chp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3'!$Q$168:$Q$186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AEC3-46E1-A777-59F4F3833AB1}"/>
            </c:ext>
          </c:extLst>
        </c:ser>
        <c:ser>
          <c:idx val="17"/>
          <c:order val="15"/>
          <c:tx>
            <c:strRef>
              <c:f>'Figure 3'!$R$101</c:f>
              <c:strCache>
                <c:ptCount val="1"/>
                <c:pt idx="0">
                  <c:v>htl-gp-disposal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3'!$R$168:$R$186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AEC3-46E1-A777-59F4F3833AB1}"/>
            </c:ext>
          </c:extLst>
        </c:ser>
        <c:ser>
          <c:idx val="18"/>
          <c:order val="16"/>
          <c:tx>
            <c:strRef>
              <c:f>'Figure 3'!$S$101</c:f>
              <c:strCache>
                <c:ptCount val="1"/>
                <c:pt idx="0">
                  <c:v>htl-ap-disposal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3'!$S$168:$S$186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0.75502805835361131</c:v>
                </c:pt>
                <c:pt idx="9">
                  <c:v>0.76641853244444458</c:v>
                </c:pt>
                <c:pt idx="10">
                  <c:v>0.75501703183869862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AEC3-46E1-A777-59F4F3833AB1}"/>
            </c:ext>
          </c:extLst>
        </c:ser>
        <c:ser>
          <c:idx val="19"/>
          <c:order val="17"/>
          <c:tx>
            <c:strRef>
              <c:f>'Figure 3'!$T$101</c:f>
              <c:strCache>
                <c:ptCount val="1"/>
                <c:pt idx="0">
                  <c:v>htc-hydrochar-land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3'!$T$168:$T$186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AEC3-46E1-A777-59F4F3833AB1}"/>
            </c:ext>
          </c:extLst>
        </c:ser>
        <c:ser>
          <c:idx val="20"/>
          <c:order val="18"/>
          <c:tx>
            <c:strRef>
              <c:f>'Figure 3'!$U$101</c:f>
              <c:strCache>
                <c:ptCount val="1"/>
                <c:pt idx="0">
                  <c:v>htc-hydrochar-chp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3'!$U$168:$U$186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3.0230741812182016</c:v>
                </c:pt>
                <c:pt idx="13">
                  <c:v>3.0686807620000023</c:v>
                </c:pt>
                <c:pt idx="14">
                  <c:v>3.0227017856342684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AEC3-46E1-A777-59F4F3833AB1}"/>
            </c:ext>
          </c:extLst>
        </c:ser>
        <c:ser>
          <c:idx val="21"/>
          <c:order val="19"/>
          <c:tx>
            <c:strRef>
              <c:f>'Figure 3'!$V$101</c:f>
              <c:strCache>
                <c:ptCount val="1"/>
                <c:pt idx="0">
                  <c:v>htc-hydrochar-disposal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3'!$V$168:$V$186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AEC3-46E1-A777-59F4F3833AB1}"/>
            </c:ext>
          </c:extLst>
        </c:ser>
        <c:ser>
          <c:idx val="22"/>
          <c:order val="20"/>
          <c:tx>
            <c:strRef>
              <c:f>'Figure 3'!$W$101</c:f>
              <c:strCache>
                <c:ptCount val="1"/>
                <c:pt idx="0">
                  <c:v>htc-gp-disposal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3'!$W$168:$W$186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AEC3-46E1-A777-59F4F3833AB1}"/>
            </c:ext>
          </c:extLst>
        </c:ser>
        <c:ser>
          <c:idx val="23"/>
          <c:order val="21"/>
          <c:tx>
            <c:strRef>
              <c:f>'Figure 3'!$X$101</c:f>
              <c:strCache>
                <c:ptCount val="1"/>
                <c:pt idx="0">
                  <c:v>htc-ap-disposal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3'!$X$168:$X$186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0.42667588755991465</c:v>
                </c:pt>
                <c:pt idx="13">
                  <c:v>0.43311278826666688</c:v>
                </c:pt>
                <c:pt idx="14">
                  <c:v>0.42667034874853382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AEC3-46E1-A777-59F4F3833AB1}"/>
            </c:ext>
          </c:extLst>
        </c:ser>
        <c:ser>
          <c:idx val="24"/>
          <c:order val="22"/>
          <c:tx>
            <c:strRef>
              <c:f>'Figure 3'!$Y$101</c:f>
              <c:strCache>
                <c:ptCount val="1"/>
                <c:pt idx="0">
                  <c:v>digestate-land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3'!$Y$168:$Y$186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6.2264205434702435E-4</c:v>
                </c:pt>
                <c:pt idx="17">
                  <c:v>6.3203533199999973E-4</c:v>
                </c:pt>
                <c:pt idx="18">
                  <c:v>6.22630905817173E-4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AEC3-46E1-A777-59F4F3833AB1}"/>
            </c:ext>
          </c:extLst>
        </c:ser>
        <c:ser>
          <c:idx val="25"/>
          <c:order val="23"/>
          <c:tx>
            <c:strRef>
              <c:f>'Figure 3'!$Z$101</c:f>
              <c:strCache>
                <c:ptCount val="1"/>
                <c:pt idx="0">
                  <c:v>digestate-disposal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3'!$Z$168:$Z$186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AEC3-46E1-A777-59F4F3833AB1}"/>
            </c:ext>
          </c:extLst>
        </c:ser>
        <c:ser>
          <c:idx val="26"/>
          <c:order val="24"/>
          <c:tx>
            <c:strRef>
              <c:f>'Figure 3'!$AA$101</c:f>
              <c:strCache>
                <c:ptCount val="1"/>
                <c:pt idx="0">
                  <c:v>biogas-disposal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3'!$AA$168:$AA$186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AEC3-46E1-A777-59F4F3833AB1}"/>
            </c:ext>
          </c:extLst>
        </c:ser>
        <c:ser>
          <c:idx val="27"/>
          <c:order val="25"/>
          <c:tx>
            <c:strRef>
              <c:f>'Figure 3'!$AB$101</c:f>
              <c:strCache>
                <c:ptCount val="1"/>
                <c:pt idx="0">
                  <c:v>biogas-chp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3'!$AB$168:$AB$186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7.0289456925374917E-3</c:v>
                </c:pt>
                <c:pt idx="17">
                  <c:v>7.1349854918679985E-3</c:v>
                </c:pt>
                <c:pt idx="18">
                  <c:v>7.0195583315812143E-3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AEC3-46E1-A777-59F4F3833AB1}"/>
            </c:ext>
          </c:extLst>
        </c:ser>
        <c:ser>
          <c:idx val="28"/>
          <c:order val="26"/>
          <c:tx>
            <c:strRef>
              <c:f>'Figure 3'!$AC$101</c:f>
              <c:strCache>
                <c:ptCount val="1"/>
                <c:pt idx="0">
                  <c:v>manure-land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3'!$AC$168:$AC$186</c:f>
              <c:numCache>
                <c:formatCode>General</c:formatCode>
                <c:ptCount val="19"/>
                <c:pt idx="0">
                  <c:v>0.52371087264950966</c:v>
                </c:pt>
                <c:pt idx="1">
                  <c:v>0.53161165866666671</c:v>
                </c:pt>
                <c:pt idx="2">
                  <c:v>0.52370322431831895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AEC3-46E1-A777-59F4F3833AB1}"/>
            </c:ext>
          </c:extLst>
        </c:ser>
        <c:ser>
          <c:idx val="29"/>
          <c:order val="27"/>
          <c:tx>
            <c:strRef>
              <c:f>'Figure 3'!$AD$101</c:f>
              <c:strCache>
                <c:ptCount val="1"/>
                <c:pt idx="0">
                  <c:v>process facility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3'!$AD$168:$AD$186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6.9775547988498825E-3</c:v>
                </c:pt>
                <c:pt idx="5">
                  <c:v>2.1194982703232636E-2</c:v>
                </c:pt>
                <c:pt idx="6">
                  <c:v>1.1045038285385254E-2</c:v>
                </c:pt>
                <c:pt idx="8">
                  <c:v>7.8964190273834393E-3</c:v>
                </c:pt>
                <c:pt idx="9">
                  <c:v>2.5364371838254421E-2</c:v>
                </c:pt>
                <c:pt idx="10">
                  <c:v>1.2861498565499818E-2</c:v>
                </c:pt>
                <c:pt idx="12">
                  <c:v>7.896419027383441E-3</c:v>
                </c:pt>
                <c:pt idx="13">
                  <c:v>2.536437183825441E-2</c:v>
                </c:pt>
                <c:pt idx="14">
                  <c:v>1.293180942833091E-2</c:v>
                </c:pt>
                <c:pt idx="16">
                  <c:v>1.0856783448842759E-3</c:v>
                </c:pt>
                <c:pt idx="17">
                  <c:v>1.1020570621008889E-3</c:v>
                </c:pt>
                <c:pt idx="18">
                  <c:v>1.0856624895183061E-3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C3-46E1-A777-59F4F3833AB1}"/>
            </c:ext>
          </c:extLst>
        </c:ser>
        <c:ser>
          <c:idx val="30"/>
          <c:order val="28"/>
          <c:tx>
            <c:strRef>
              <c:f>'Figure 3'!$AE$101</c:f>
              <c:strCache>
                <c:ptCount val="1"/>
                <c:pt idx="0">
                  <c:v>N fertilizer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3'!$AE$168:$AE$186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AEC3-46E1-A777-59F4F3833AB1}"/>
            </c:ext>
          </c:extLst>
        </c:ser>
        <c:ser>
          <c:idx val="31"/>
          <c:order val="29"/>
          <c:tx>
            <c:strRef>
              <c:f>'Figure 3'!$AF$101</c:f>
              <c:strCache>
                <c:ptCount val="1"/>
                <c:pt idx="0">
                  <c:v>P fertilizer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3'!$AF$168:$AF$186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AEC3-46E1-A777-59F4F3833AB1}"/>
            </c:ext>
          </c:extLst>
        </c:ser>
        <c:ser>
          <c:idx val="32"/>
          <c:order val="30"/>
          <c:tx>
            <c:strRef>
              <c:f>'Figure 3'!$AG$101</c:f>
              <c:strCache>
                <c:ptCount val="1"/>
                <c:pt idx="0">
                  <c:v>K fertilizer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3'!$AG$168:$AG$186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AEC3-46E1-A777-59F4F3833AB1}"/>
            </c:ext>
          </c:extLst>
        </c:ser>
        <c:ser>
          <c:idx val="33"/>
          <c:order val="31"/>
          <c:tx>
            <c:strRef>
              <c:f>'Figure 3'!$AH$101</c:f>
              <c:strCache>
                <c:ptCount val="1"/>
                <c:pt idx="0">
                  <c:v>solid storage facility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3'!$AH$168:$AH$186</c:f>
              <c:numCache>
                <c:formatCode>General</c:formatCode>
                <c:ptCount val="19"/>
                <c:pt idx="0">
                  <c:v>9.4516613188801006E-4</c:v>
                </c:pt>
                <c:pt idx="1">
                  <c:v>9.5942505937777534E-4</c:v>
                </c:pt>
                <c:pt idx="2">
                  <c:v>9.4515232857785535E-4</c:v>
                </c:pt>
                <c:pt idx="4">
                  <c:v>3.717432534490398E-18</c:v>
                </c:pt>
                <c:pt idx="5">
                  <c:v>3.9664497036666845E-4</c:v>
                </c:pt>
                <c:pt idx="6">
                  <c:v>1.1616995282375468E-4</c:v>
                </c:pt>
                <c:pt idx="8">
                  <c:v>3.5721687409579141E-18</c:v>
                </c:pt>
                <c:pt idx="9">
                  <c:v>9.7992441888313431E-18</c:v>
                </c:pt>
                <c:pt idx="10">
                  <c:v>2.8153864822473995E-7</c:v>
                </c:pt>
                <c:pt idx="12">
                  <c:v>5.3318415126127836E-19</c:v>
                </c:pt>
                <c:pt idx="13">
                  <c:v>2.0865133495541323E-18</c:v>
                </c:pt>
                <c:pt idx="14">
                  <c:v>-5.6559089795587875E-19</c:v>
                </c:pt>
                <c:pt idx="16">
                  <c:v>6.0983706032003587E-4</c:v>
                </c:pt>
                <c:pt idx="17">
                  <c:v>5.9796166825719951E-4</c:v>
                </c:pt>
                <c:pt idx="18">
                  <c:v>7.6319252082065081E-4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AEC3-46E1-A777-59F4F3833AB1}"/>
            </c:ext>
          </c:extLst>
        </c:ser>
        <c:ser>
          <c:idx val="0"/>
          <c:order val="32"/>
          <c:tx>
            <c:strRef>
              <c:f>'Figure 3'!$AI$101</c:f>
              <c:strCache>
                <c:ptCount val="1"/>
                <c:pt idx="0">
                  <c:v>liquid storage facility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3'!$AI$168:$AI$186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1.7945619658362625E-25</c:v>
                </c:pt>
                <c:pt idx="12">
                  <c:v>0</c:v>
                </c:pt>
                <c:pt idx="13">
                  <c:v>0</c:v>
                </c:pt>
                <c:pt idx="14">
                  <c:v>3.0892585110231413E-16</c:v>
                </c:pt>
                <c:pt idx="16">
                  <c:v>0</c:v>
                </c:pt>
                <c:pt idx="17">
                  <c:v>-7.7646018326049669E-16</c:v>
                </c:pt>
                <c:pt idx="18">
                  <c:v>1.1783086664472147E-13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AEC3-46E1-A777-59F4F3833AB1}"/>
            </c:ext>
          </c:extLst>
        </c:ser>
        <c:ser>
          <c:idx val="1"/>
          <c:order val="33"/>
          <c:tx>
            <c:strRef>
              <c:f>'Figure 3'!$AJ$101</c:f>
              <c:strCache>
                <c:ptCount val="1"/>
                <c:pt idx="0">
                  <c:v>Biochar Market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3'!$AJ$168:$AJ$186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AEC3-46E1-A777-59F4F3833AB1}"/>
            </c:ext>
          </c:extLst>
        </c:ser>
        <c:ser>
          <c:idx val="34"/>
          <c:order val="34"/>
          <c:tx>
            <c:strRef>
              <c:f>'Figure 3'!$AK$101</c:f>
              <c:strCache>
                <c:ptCount val="1"/>
                <c:pt idx="0">
                  <c:v>Bio-oil Market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3'!$AK$168:$AK$186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AEC3-46E1-A777-59F4F3833AB1}"/>
            </c:ext>
          </c:extLst>
        </c:ser>
        <c:ser>
          <c:idx val="35"/>
          <c:order val="35"/>
          <c:tx>
            <c:strRef>
              <c:f>'Figure 3'!$AL$101</c:f>
              <c:strCache>
                <c:ptCount val="1"/>
                <c:pt idx="0">
                  <c:v>Hydrochar Market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3'!$AL$168:$AL$186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AEC3-46E1-A777-59F4F3833AB1}"/>
            </c:ext>
          </c:extLst>
        </c:ser>
        <c:ser>
          <c:idx val="36"/>
          <c:order val="36"/>
          <c:tx>
            <c:strRef>
              <c:f>'Figure 3'!$AM$101</c:f>
              <c:strCache>
                <c:ptCount val="1"/>
                <c:pt idx="0">
                  <c:v>Avoided Electricity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cat>
          <c:val>
            <c:numRef>
              <c:f>'Figure 3'!$AM$168:$AM$186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56910095"/>
        <c:axId val="656919663"/>
        <c:extLst/>
      </c:barChart>
      <c:scatterChart>
        <c:scatterStyle val="lineMarker"/>
        <c:varyColors val="0"/>
        <c:ser>
          <c:idx val="37"/>
          <c:order val="37"/>
          <c:tx>
            <c:strRef>
              <c:f>'Figure 3'!$AN$101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strRef>
              <c:f>'Figure 3'!$B$168:$B$186</c:f>
              <c:strCache>
                <c:ptCount val="19"/>
                <c:pt idx="0">
                  <c:v>Onondaga</c:v>
                </c:pt>
                <c:pt idx="1">
                  <c:v>Jefferson</c:v>
                </c:pt>
                <c:pt idx="2">
                  <c:v>Average</c:v>
                </c:pt>
                <c:pt idx="4">
                  <c:v>Onondaga</c:v>
                </c:pt>
                <c:pt idx="5">
                  <c:v>Jefferson</c:v>
                </c:pt>
                <c:pt idx="6">
                  <c:v>Average</c:v>
                </c:pt>
                <c:pt idx="8">
                  <c:v>Onondaga</c:v>
                </c:pt>
                <c:pt idx="9">
                  <c:v>Jefferson</c:v>
                </c:pt>
                <c:pt idx="10">
                  <c:v>Average</c:v>
                </c:pt>
                <c:pt idx="12">
                  <c:v>Onondaga</c:v>
                </c:pt>
                <c:pt idx="13">
                  <c:v>Jefferson</c:v>
                </c:pt>
                <c:pt idx="14">
                  <c:v>Average</c:v>
                </c:pt>
                <c:pt idx="16">
                  <c:v>Onondaga</c:v>
                </c:pt>
                <c:pt idx="17">
                  <c:v>Jefferson</c:v>
                </c:pt>
                <c:pt idx="18">
                  <c:v>Average</c:v>
                </c:pt>
              </c:strCache>
            </c:strRef>
          </c:xVal>
          <c:yVal>
            <c:numRef>
              <c:f>'Figure 3'!$AN$168:$AN$186</c:f>
              <c:numCache>
                <c:formatCode>General</c:formatCode>
                <c:ptCount val="19"/>
                <c:pt idx="0">
                  <c:v>0.5252748898821592</c:v>
                </c:pt>
                <c:pt idx="1">
                  <c:v>0.53356856883586468</c:v>
                </c:pt>
                <c:pt idx="2">
                  <c:v>0.52539623085226517</c:v>
                </c:pt>
                <c:pt idx="4">
                  <c:v>0.40690235801487545</c:v>
                </c:pt>
                <c:pt idx="5">
                  <c:v>4.7401402596011374E-2</c:v>
                </c:pt>
                <c:pt idx="6">
                  <c:v>0.34214371185742859</c:v>
                </c:pt>
                <c:pt idx="8">
                  <c:v>1.9933691332069325</c:v>
                </c:pt>
                <c:pt idx="9">
                  <c:v>2.0409820881308858</c:v>
                </c:pt>
                <c:pt idx="10">
                  <c:v>1.9979353166747646</c:v>
                </c:pt>
                <c:pt idx="12">
                  <c:v>3.459181467386685</c:v>
                </c:pt>
                <c:pt idx="13">
                  <c:v>3.5289079017102027</c:v>
                </c:pt>
                <c:pt idx="14">
                  <c:v>3.4639063750576953</c:v>
                </c:pt>
                <c:pt idx="16">
                  <c:v>9.9212478377977368E-3</c:v>
                </c:pt>
                <c:pt idx="17">
                  <c:v>1.0389153931922503E-2</c:v>
                </c:pt>
                <c:pt idx="18">
                  <c:v>1.0184001511415899E-2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AEC3-46E1-A777-59F4F383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10095"/>
        <c:axId val="656919663"/>
      </c:scatterChart>
      <c:catAx>
        <c:axId val="6569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3175">
                  <a:noFill/>
                </a:ln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9663"/>
        <c:crosses val="autoZero"/>
        <c:auto val="1"/>
        <c:lblAlgn val="ctr"/>
        <c:lblOffset val="100"/>
        <c:noMultiLvlLbl val="0"/>
      </c:catAx>
      <c:valAx>
        <c:axId val="656919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kg P-eq/ton manure</a:t>
                </a:r>
              </a:p>
            </c:rich>
          </c:tx>
          <c:layout>
            <c:manualLayout>
              <c:xMode val="edge"/>
              <c:yMode val="edge"/>
              <c:x val="6.8576718142675745E-3"/>
              <c:y val="0.26992734585380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Max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6'!$B$14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6'!$B$15:$B$23</c:f>
              <c:numCache>
                <c:formatCode>0.0%</c:formatCode>
                <c:ptCount val="9"/>
                <c:pt idx="0">
                  <c:v>-0.25644554758051519</c:v>
                </c:pt>
                <c:pt idx="1">
                  <c:v>-0.91008797797014229</c:v>
                </c:pt>
                <c:pt idx="2">
                  <c:v>-1.2185555403306376</c:v>
                </c:pt>
                <c:pt idx="3">
                  <c:v>0</c:v>
                </c:pt>
                <c:pt idx="4">
                  <c:v>-0.67297121239916624</c:v>
                </c:pt>
                <c:pt idx="5">
                  <c:v>-0.34507125302428571</c:v>
                </c:pt>
                <c:pt idx="6">
                  <c:v>-2.0641202906069717E-3</c:v>
                </c:pt>
                <c:pt idx="7">
                  <c:v>-0.26086319522180595</c:v>
                </c:pt>
                <c:pt idx="8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D-464B-9D9F-649838F73AB2}"/>
            </c:ext>
          </c:extLst>
        </c:ser>
        <c:ser>
          <c:idx val="2"/>
          <c:order val="2"/>
          <c:tx>
            <c:strRef>
              <c:f>'Figure 6'!$D$14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6'!$D$15:$D$23</c:f>
              <c:numCache>
                <c:formatCode>0.0%</c:formatCode>
                <c:ptCount val="9"/>
                <c:pt idx="0">
                  <c:v>0.25644554758051558</c:v>
                </c:pt>
                <c:pt idx="1">
                  <c:v>1.1115227297883858</c:v>
                </c:pt>
                <c:pt idx="2">
                  <c:v>0.17059777564628933</c:v>
                </c:pt>
                <c:pt idx="3">
                  <c:v>0</c:v>
                </c:pt>
                <c:pt idx="4">
                  <c:v>0.18176071264026694</c:v>
                </c:pt>
                <c:pt idx="5">
                  <c:v>0.34507125302428582</c:v>
                </c:pt>
                <c:pt idx="6">
                  <c:v>2.0641202906071764E-3</c:v>
                </c:pt>
                <c:pt idx="7">
                  <c:v>0.26086319522180607</c:v>
                </c:pt>
                <c:pt idx="8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D-464B-9D9F-649838F7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6'!$C$14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6'!$C$15:$C$23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1D-464B-9D9F-649838F73AB2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04177602799652"/>
          <c:y val="0.24131889763779527"/>
          <c:w val="0.2609851071986787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6'!$G$14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6'!$G$15:$G$23</c:f>
              <c:numCache>
                <c:formatCode>0.0%</c:formatCode>
                <c:ptCount val="9"/>
                <c:pt idx="0">
                  <c:v>-0.69608071502790447</c:v>
                </c:pt>
                <c:pt idx="1">
                  <c:v>-0.26417047341954902</c:v>
                </c:pt>
                <c:pt idx="2">
                  <c:v>-0.35056311430014137</c:v>
                </c:pt>
                <c:pt idx="3">
                  <c:v>-0.44212867423892088</c:v>
                </c:pt>
                <c:pt idx="4">
                  <c:v>-0.18743090665851936</c:v>
                </c:pt>
                <c:pt idx="5">
                  <c:v>-0.13810286949033479</c:v>
                </c:pt>
                <c:pt idx="6">
                  <c:v>-0.26956557386700836</c:v>
                </c:pt>
                <c:pt idx="7">
                  <c:v>-2.9580535920801992E-2</c:v>
                </c:pt>
                <c:pt idx="8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5-4F44-BD6B-8523675799B0}"/>
            </c:ext>
          </c:extLst>
        </c:ser>
        <c:ser>
          <c:idx val="2"/>
          <c:order val="2"/>
          <c:tx>
            <c:strRef>
              <c:f>'Figure 6'!$I$14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6'!$I$15:$I$23</c:f>
              <c:numCache>
                <c:formatCode>0.0%</c:formatCode>
                <c:ptCount val="9"/>
                <c:pt idx="0">
                  <c:v>0.69608071502790347</c:v>
                </c:pt>
                <c:pt idx="1">
                  <c:v>0.32261694576965277</c:v>
                </c:pt>
                <c:pt idx="2">
                  <c:v>4.9078836002019399E-2</c:v>
                </c:pt>
                <c:pt idx="3">
                  <c:v>0.37788818592920403</c:v>
                </c:pt>
                <c:pt idx="4">
                  <c:v>5.0279613104531433E-2</c:v>
                </c:pt>
                <c:pt idx="5">
                  <c:v>0.13810319378581401</c:v>
                </c:pt>
                <c:pt idx="6">
                  <c:v>0.26956557386700242</c:v>
                </c:pt>
                <c:pt idx="7">
                  <c:v>2.9580535920801392E-2</c:v>
                </c:pt>
                <c:pt idx="8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5-4F44-BD6B-852367579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6'!$H$14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6'!$H$15:$H$23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55-4F44-BD6B-8523675799B0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747230649620902"/>
          <c:y val="0.24131889763779527"/>
          <c:w val="0.27770805932109272"/>
          <c:h val="0.21238480606590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GWP</a:t>
            </a:r>
            <a:r>
              <a:rPr lang="en-US" baseline="0"/>
              <a:t> Min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48447069116359"/>
          <c:y val="0.11615740740740743"/>
          <c:w val="0.73353630796150482"/>
          <c:h val="0.7158869203849518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6'!$L$14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6'!$L$15:$L$23</c:f>
              <c:numCache>
                <c:formatCode>0.0%</c:formatCode>
                <c:ptCount val="9"/>
                <c:pt idx="0">
                  <c:v>-0.52113364050373823</c:v>
                </c:pt>
                <c:pt idx="1">
                  <c:v>-8.2949217363755587E-2</c:v>
                </c:pt>
                <c:pt idx="2">
                  <c:v>-0.18876539193423697</c:v>
                </c:pt>
                <c:pt idx="3">
                  <c:v>-0.27300557501161227</c:v>
                </c:pt>
                <c:pt idx="4">
                  <c:v>-5.4822330880680031E-2</c:v>
                </c:pt>
                <c:pt idx="5">
                  <c:v>-7.7431564062913905E-2</c:v>
                </c:pt>
                <c:pt idx="6">
                  <c:v>-0.2045188858321591</c:v>
                </c:pt>
                <c:pt idx="7">
                  <c:v>-1.2335426460520089E-2</c:v>
                </c:pt>
                <c:pt idx="8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5-427C-9954-68E70D2A9AEB}"/>
            </c:ext>
          </c:extLst>
        </c:ser>
        <c:ser>
          <c:idx val="2"/>
          <c:order val="2"/>
          <c:tx>
            <c:strRef>
              <c:f>'Figure 6'!$N$14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6'!$A$15:$A$23</c:f>
              <c:strCache>
                <c:ptCount val="9"/>
                <c:pt idx="0">
                  <c:v>CAPEX</c:v>
                </c:pt>
                <c:pt idx="1">
                  <c:v>Time Horizon</c:v>
                </c:pt>
                <c:pt idx="2">
                  <c:v>Fertilizer Price</c:v>
                </c:pt>
                <c:pt idx="3">
                  <c:v>Energy Content</c:v>
                </c:pt>
                <c:pt idx="4">
                  <c:v>Interest Rate</c:v>
                </c:pt>
                <c:pt idx="5">
                  <c:v>N content</c:v>
                </c:pt>
                <c:pt idx="6">
                  <c:v>OPEX</c:v>
                </c:pt>
                <c:pt idx="7">
                  <c:v>P Content</c:v>
                </c:pt>
                <c:pt idx="8">
                  <c:v>K Content</c:v>
                </c:pt>
              </c:strCache>
            </c:strRef>
          </c:cat>
          <c:val>
            <c:numRef>
              <c:f>'Figure 6'!$N$15:$N$23</c:f>
              <c:numCache>
                <c:formatCode>0.0%</c:formatCode>
                <c:ptCount val="9"/>
                <c:pt idx="0">
                  <c:v>0.52113363543507707</c:v>
                </c:pt>
                <c:pt idx="1">
                  <c:v>0.10127610428548384</c:v>
                </c:pt>
                <c:pt idx="2">
                  <c:v>2.6427154870792838E-2</c:v>
                </c:pt>
                <c:pt idx="3">
                  <c:v>0.23333836392151286</c:v>
                </c:pt>
                <c:pt idx="4">
                  <c:v>1.4564623408473244E-2</c:v>
                </c:pt>
                <c:pt idx="5">
                  <c:v>7.7728834356146637E-2</c:v>
                </c:pt>
                <c:pt idx="6">
                  <c:v>0.20451888583215591</c:v>
                </c:pt>
                <c:pt idx="7">
                  <c:v>1.2335426460519747E-2</c:v>
                </c:pt>
                <c:pt idx="8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5-427C-9954-68E70D2A9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 6'!$M$14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6'!$A$15:$A$23</c15:sqref>
                        </c15:formulaRef>
                      </c:ext>
                    </c:extLst>
                    <c:strCache>
                      <c:ptCount val="9"/>
                      <c:pt idx="0">
                        <c:v>CAPEX</c:v>
                      </c:pt>
                      <c:pt idx="1">
                        <c:v>Time Horizon</c:v>
                      </c:pt>
                      <c:pt idx="2">
                        <c:v>Fertilizer Price</c:v>
                      </c:pt>
                      <c:pt idx="3">
                        <c:v>Energy Content</c:v>
                      </c:pt>
                      <c:pt idx="4">
                        <c:v>Interest Rate</c:v>
                      </c:pt>
                      <c:pt idx="5">
                        <c:v>N content</c:v>
                      </c:pt>
                      <c:pt idx="6">
                        <c:v>OPEX</c:v>
                      </c:pt>
                      <c:pt idx="7">
                        <c:v>P Content</c:v>
                      </c:pt>
                      <c:pt idx="8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6'!$M$15:$M$23</c15:sqref>
                        </c15:formulaRef>
                      </c:ext>
                    </c:extLst>
                    <c:numCache>
                      <c:formatCode>0.0%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CB5-427C-9954-68E70D2A9AEB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change</a:t>
                </a:r>
                <a:r>
                  <a:rPr lang="en-US" baseline="0"/>
                  <a:t> from base 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39764368019019"/>
          <c:y val="0.24131889763779527"/>
          <c:w val="0.23978296434918733"/>
          <c:h val="0.26331073199183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2768830306116"/>
          <c:y val="3.0464868084945144E-2"/>
          <c:w val="0.82890547209796839"/>
          <c:h val="0.8566669697852621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'Figure 6'!$B$43</c:f>
              <c:strCache>
                <c:ptCount val="1"/>
                <c:pt idx="0">
                  <c:v>NPV Max Worst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6'!$B$44:$B$78</c:f>
              <c:numCache>
                <c:formatCode>0%</c:formatCode>
                <c:ptCount val="35"/>
                <c:pt idx="0">
                  <c:v>-0.25644554758051519</c:v>
                </c:pt>
                <c:pt idx="4">
                  <c:v>-0.91008797797014229</c:v>
                </c:pt>
                <c:pt idx="8">
                  <c:v>-1.2185555403306376</c:v>
                </c:pt>
                <c:pt idx="12">
                  <c:v>0</c:v>
                </c:pt>
                <c:pt idx="16">
                  <c:v>-0.67297121239916624</c:v>
                </c:pt>
                <c:pt idx="20">
                  <c:v>-0.34507125302428571</c:v>
                </c:pt>
                <c:pt idx="24">
                  <c:v>-2.0641202906069717E-3</c:v>
                </c:pt>
                <c:pt idx="28">
                  <c:v>-0.26086319522180595</c:v>
                </c:pt>
                <c:pt idx="32">
                  <c:v>-0.1983122083721289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1-4159-848C-6C1CD0156E8E}"/>
            </c:ext>
          </c:extLst>
        </c:ser>
        <c:ser>
          <c:idx val="3"/>
          <c:order val="3"/>
          <c:tx>
            <c:strRef>
              <c:f>'Figure 6'!$D$43</c:f>
              <c:strCache>
                <c:ptCount val="1"/>
                <c:pt idx="0">
                  <c:v>NPV Max Best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6'!$D$44:$D$78</c:f>
              <c:numCache>
                <c:formatCode>0%</c:formatCode>
                <c:ptCount val="35"/>
                <c:pt idx="0">
                  <c:v>0.25644554758051558</c:v>
                </c:pt>
                <c:pt idx="4">
                  <c:v>1.1115227297883858</c:v>
                </c:pt>
                <c:pt idx="8">
                  <c:v>0.17059777564628933</c:v>
                </c:pt>
                <c:pt idx="12">
                  <c:v>0</c:v>
                </c:pt>
                <c:pt idx="16">
                  <c:v>0.18176071264026694</c:v>
                </c:pt>
                <c:pt idx="20">
                  <c:v>0.34507125302428582</c:v>
                </c:pt>
                <c:pt idx="24">
                  <c:v>2.0641202906071764E-3</c:v>
                </c:pt>
                <c:pt idx="28">
                  <c:v>0.26086319522180607</c:v>
                </c:pt>
                <c:pt idx="32">
                  <c:v>0.19831220837212912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1-4159-848C-6C1CD0156E8E}"/>
            </c:ext>
          </c:extLst>
        </c:ser>
        <c:ser>
          <c:idx val="6"/>
          <c:order val="6"/>
          <c:tx>
            <c:strRef>
              <c:f>'Figure 6'!$G$43</c:f>
              <c:strCache>
                <c:ptCount val="1"/>
                <c:pt idx="0">
                  <c:v>Tradeoff Worst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6'!$G$44:$G$78</c:f>
              <c:numCache>
                <c:formatCode>0%</c:formatCode>
                <c:ptCount val="35"/>
                <c:pt idx="1">
                  <c:v>-0.69608071502790447</c:v>
                </c:pt>
                <c:pt idx="5">
                  <c:v>-0.26417047341954902</c:v>
                </c:pt>
                <c:pt idx="9">
                  <c:v>-0.35056311430014137</c:v>
                </c:pt>
                <c:pt idx="13">
                  <c:v>-0.44212867423892088</c:v>
                </c:pt>
                <c:pt idx="17">
                  <c:v>-0.18743090665851936</c:v>
                </c:pt>
                <c:pt idx="21">
                  <c:v>-0.13810286949033479</c:v>
                </c:pt>
                <c:pt idx="25">
                  <c:v>-0.26956557386700836</c:v>
                </c:pt>
                <c:pt idx="29">
                  <c:v>-2.9580535920801992E-2</c:v>
                </c:pt>
                <c:pt idx="33">
                  <c:v>-6.368825002695773E-2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1-4159-848C-6C1CD0156E8E}"/>
            </c:ext>
          </c:extLst>
        </c:ser>
        <c:ser>
          <c:idx val="8"/>
          <c:order val="8"/>
          <c:tx>
            <c:strRef>
              <c:f>'Figure 6'!$I$43</c:f>
              <c:strCache>
                <c:ptCount val="1"/>
                <c:pt idx="0">
                  <c:v>Tradeoff Best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6'!$I$44:$I$78</c:f>
              <c:numCache>
                <c:formatCode>0%</c:formatCode>
                <c:ptCount val="35"/>
                <c:pt idx="1">
                  <c:v>0.69608071502790347</c:v>
                </c:pt>
                <c:pt idx="5">
                  <c:v>0.32261694576965277</c:v>
                </c:pt>
                <c:pt idx="9">
                  <c:v>4.9078836002019399E-2</c:v>
                </c:pt>
                <c:pt idx="13">
                  <c:v>0.37788818592920403</c:v>
                </c:pt>
                <c:pt idx="17">
                  <c:v>5.0279613104531433E-2</c:v>
                </c:pt>
                <c:pt idx="21">
                  <c:v>0.13810319378581401</c:v>
                </c:pt>
                <c:pt idx="25">
                  <c:v>0.26956557386700242</c:v>
                </c:pt>
                <c:pt idx="29">
                  <c:v>2.9580535920801392E-2</c:v>
                </c:pt>
                <c:pt idx="33">
                  <c:v>6.3688250026957521E-2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1-4159-848C-6C1CD0156E8E}"/>
            </c:ext>
          </c:extLst>
        </c:ser>
        <c:ser>
          <c:idx val="11"/>
          <c:order val="11"/>
          <c:tx>
            <c:strRef>
              <c:f>'Figure 6'!$L$43</c:f>
              <c:strCache>
                <c:ptCount val="1"/>
                <c:pt idx="0">
                  <c:v>GWP Min Worst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6'!$L$44:$L$78</c:f>
              <c:numCache>
                <c:formatCode>0%</c:formatCode>
                <c:ptCount val="35"/>
                <c:pt idx="2">
                  <c:v>-0.52113364050373823</c:v>
                </c:pt>
                <c:pt idx="6">
                  <c:v>-8.2949217363755587E-2</c:v>
                </c:pt>
                <c:pt idx="10">
                  <c:v>-0.18876539193423697</c:v>
                </c:pt>
                <c:pt idx="14">
                  <c:v>-0.27300557501161227</c:v>
                </c:pt>
                <c:pt idx="18">
                  <c:v>-5.4822330880680031E-2</c:v>
                </c:pt>
                <c:pt idx="22">
                  <c:v>-7.7431564062913905E-2</c:v>
                </c:pt>
                <c:pt idx="26">
                  <c:v>-0.2045188858321591</c:v>
                </c:pt>
                <c:pt idx="30">
                  <c:v>-1.2335426460520089E-2</c:v>
                </c:pt>
                <c:pt idx="34">
                  <c:v>-3.4818168153162722E-2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1-4159-848C-6C1CD0156E8E}"/>
            </c:ext>
          </c:extLst>
        </c:ser>
        <c:ser>
          <c:idx val="13"/>
          <c:order val="13"/>
          <c:tx>
            <c:strRef>
              <c:f>'Figure 6'!$N$43</c:f>
              <c:strCache>
                <c:ptCount val="1"/>
                <c:pt idx="0">
                  <c:v>GWP Min Best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6'!$A$45:$A$78</c:f>
              <c:strCache>
                <c:ptCount val="33"/>
                <c:pt idx="0">
                  <c:v>CAPEX</c:v>
                </c:pt>
                <c:pt idx="4">
                  <c:v>Time Horizon</c:v>
                </c:pt>
                <c:pt idx="8">
                  <c:v>Fertilizer Price</c:v>
                </c:pt>
                <c:pt idx="12">
                  <c:v>Energy Content</c:v>
                </c:pt>
                <c:pt idx="16">
                  <c:v>Interest Rate</c:v>
                </c:pt>
                <c:pt idx="20">
                  <c:v>N content</c:v>
                </c:pt>
                <c:pt idx="24">
                  <c:v>OPEX</c:v>
                </c:pt>
                <c:pt idx="28">
                  <c:v>P Content</c:v>
                </c:pt>
                <c:pt idx="32">
                  <c:v>K Content</c:v>
                </c:pt>
              </c:strCache>
            </c:strRef>
          </c:cat>
          <c:val>
            <c:numRef>
              <c:f>'Figure 6'!$N$44:$N$78</c:f>
              <c:numCache>
                <c:formatCode>0%</c:formatCode>
                <c:ptCount val="35"/>
                <c:pt idx="2">
                  <c:v>0.52113363543507707</c:v>
                </c:pt>
                <c:pt idx="6">
                  <c:v>0.10127610428548384</c:v>
                </c:pt>
                <c:pt idx="10">
                  <c:v>2.6427154870792838E-2</c:v>
                </c:pt>
                <c:pt idx="14">
                  <c:v>0.23333836392151286</c:v>
                </c:pt>
                <c:pt idx="18">
                  <c:v>1.4564623408473244E-2</c:v>
                </c:pt>
                <c:pt idx="22">
                  <c:v>7.7728834356146637E-2</c:v>
                </c:pt>
                <c:pt idx="26">
                  <c:v>0.20451888583215591</c:v>
                </c:pt>
                <c:pt idx="30">
                  <c:v>1.2335426460519747E-2</c:v>
                </c:pt>
                <c:pt idx="34">
                  <c:v>3.4818168153162493E-2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1-4159-848C-6C1CD015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91960224"/>
        <c:axId val="1191960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 6'!$A$43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721-4159-848C-6C1CD0156E8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6'!$C$44:$C$78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4">
                        <c:v>0</c:v>
                      </c:pt>
                      <c:pt idx="8">
                        <c:v>0</c:v>
                      </c:pt>
                      <c:pt idx="12">
                        <c:v>0</c:v>
                      </c:pt>
                      <c:pt idx="16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3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721-4159-848C-6C1CD0156E8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6'!$E$44:$E$78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-0.51289109516103071</c:v>
                      </c:pt>
                      <c:pt idx="4">
                        <c:v>-2.0216107077585281</c:v>
                      </c:pt>
                      <c:pt idx="8">
                        <c:v>-1.3891533159769269</c:v>
                      </c:pt>
                      <c:pt idx="12">
                        <c:v>0</c:v>
                      </c:pt>
                      <c:pt idx="16">
                        <c:v>-0.85473192503943318</c:v>
                      </c:pt>
                      <c:pt idx="20">
                        <c:v>-0.69014250604857152</c:v>
                      </c:pt>
                      <c:pt idx="24">
                        <c:v>-4.128240581214148E-3</c:v>
                      </c:pt>
                      <c:pt idx="28">
                        <c:v>-0.52172639044361202</c:v>
                      </c:pt>
                      <c:pt idx="32">
                        <c:v>-0.39662441674425802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721-4159-848C-6C1CD0156E8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6'!$F$44:$F$78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721-4159-848C-6C1CD0156E8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6'!$H$44:$H$78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0</c:v>
                      </c:pt>
                      <c:pt idx="5">
                        <c:v>0</c:v>
                      </c:pt>
                      <c:pt idx="9">
                        <c:v>0</c:v>
                      </c:pt>
                      <c:pt idx="13">
                        <c:v>0</c:v>
                      </c:pt>
                      <c:pt idx="17">
                        <c:v>0</c:v>
                      </c:pt>
                      <c:pt idx="21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721-4159-848C-6C1CD0156E8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6'!$J$44:$J$78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1">
                        <c:v>1.3921614300558081</c:v>
                      </c:pt>
                      <c:pt idx="5">
                        <c:v>0.58678741918920174</c:v>
                      </c:pt>
                      <c:pt idx="9">
                        <c:v>0.39964195030216076</c:v>
                      </c:pt>
                      <c:pt idx="13">
                        <c:v>0.82001686016812492</c:v>
                      </c:pt>
                      <c:pt idx="17">
                        <c:v>0.2377105197630508</c:v>
                      </c:pt>
                      <c:pt idx="21">
                        <c:v>0.27620606327614877</c:v>
                      </c:pt>
                      <c:pt idx="25">
                        <c:v>0.53913114773401072</c:v>
                      </c:pt>
                      <c:pt idx="29">
                        <c:v>5.916107184160338E-2</c:v>
                      </c:pt>
                      <c:pt idx="33">
                        <c:v>0.12737650005391524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721-4159-848C-6C1CD0156E8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6'!$K$44:$K$78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721-4159-848C-6C1CD0156E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6'!$M$43</c15:sqref>
                        </c15:formulaRef>
                      </c:ext>
                    </c:extLst>
                    <c:strCache>
                      <c:ptCount val="1"/>
                      <c:pt idx="0">
                        <c:v>Level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6'!$M$44:$M$78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0</c:v>
                      </c:pt>
                      <c:pt idx="6">
                        <c:v>0</c:v>
                      </c:pt>
                      <c:pt idx="10">
                        <c:v>0</c:v>
                      </c:pt>
                      <c:pt idx="14">
                        <c:v>0</c:v>
                      </c:pt>
                      <c:pt idx="18">
                        <c:v>0</c:v>
                      </c:pt>
                      <c:pt idx="22">
                        <c:v>0</c:v>
                      </c:pt>
                      <c:pt idx="26">
                        <c:v>0</c:v>
                      </c:pt>
                      <c:pt idx="30">
                        <c:v>0</c:v>
                      </c:pt>
                      <c:pt idx="3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721-4159-848C-6C1CD0156E8E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6'!$O$43</c15:sqref>
                        </c15:formulaRef>
                      </c:ext>
                    </c:extLst>
                    <c:strCache>
                      <c:ptCount val="1"/>
                      <c:pt idx="0">
                        <c:v>Range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6'!$A$45:$A$78</c15:sqref>
                        </c15:formulaRef>
                      </c:ext>
                    </c:extLst>
                    <c:strCache>
                      <c:ptCount val="33"/>
                      <c:pt idx="0">
                        <c:v>CAPEX</c:v>
                      </c:pt>
                      <c:pt idx="4">
                        <c:v>Time Horizon</c:v>
                      </c:pt>
                      <c:pt idx="8">
                        <c:v>Fertilizer Price</c:v>
                      </c:pt>
                      <c:pt idx="12">
                        <c:v>Energy Content</c:v>
                      </c:pt>
                      <c:pt idx="16">
                        <c:v>Interest Rate</c:v>
                      </c:pt>
                      <c:pt idx="20">
                        <c:v>N content</c:v>
                      </c:pt>
                      <c:pt idx="24">
                        <c:v>OPEX</c:v>
                      </c:pt>
                      <c:pt idx="28">
                        <c:v>P Content</c:v>
                      </c:pt>
                      <c:pt idx="32">
                        <c:v>K Content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6'!$O$44:$O$78</c15:sqref>
                        </c15:formulaRef>
                      </c:ext>
                    </c:extLst>
                    <c:numCache>
                      <c:formatCode>0%</c:formatCode>
                      <c:ptCount val="35"/>
                      <c:pt idx="2">
                        <c:v>1.0422672759388152</c:v>
                      </c:pt>
                      <c:pt idx="6">
                        <c:v>0.18422532164923941</c:v>
                      </c:pt>
                      <c:pt idx="10">
                        <c:v>0.21519254680502981</c:v>
                      </c:pt>
                      <c:pt idx="14">
                        <c:v>0.50634393893312513</c:v>
                      </c:pt>
                      <c:pt idx="18">
                        <c:v>6.9386954289153271E-2</c:v>
                      </c:pt>
                      <c:pt idx="22">
                        <c:v>0.15516039841906054</c:v>
                      </c:pt>
                      <c:pt idx="26">
                        <c:v>0.40903777166431499</c:v>
                      </c:pt>
                      <c:pt idx="30">
                        <c:v>2.4670852921039835E-2</c:v>
                      </c:pt>
                      <c:pt idx="34">
                        <c:v>6.9636336306325208E-2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721-4159-848C-6C1CD0156E8E}"/>
                  </c:ext>
                </c:extLst>
              </c15:ser>
            </c15:filteredBarSeries>
          </c:ext>
        </c:extLst>
      </c:barChart>
      <c:catAx>
        <c:axId val="1191960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704"/>
        <c:crosses val="autoZero"/>
        <c:auto val="1"/>
        <c:lblAlgn val="ctr"/>
        <c:lblOffset val="100"/>
        <c:noMultiLvlLbl val="0"/>
      </c:catAx>
      <c:valAx>
        <c:axId val="1191960704"/>
        <c:scaling>
          <c:orientation val="minMax"/>
          <c:min val="-1.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Percentage change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from base case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40680234048518932"/>
              <c:y val="0.942431681001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96022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33238948579706"/>
          <c:y val="0.72241740245169295"/>
          <c:w val="0.29796459761649463"/>
          <c:h val="0.13520885278580891"/>
        </c:manualLayout>
      </c:layout>
      <c:overlay val="0"/>
      <c:spPr>
        <a:solidFill>
          <a:schemeClr val="lt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90817278051388"/>
          <c:y val="3.3975154187581069E-2"/>
          <c:w val="0.74757773061184296"/>
          <c:h val="0.83830513255757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6'!$A$3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C-4E0E-839A-33386E7BEC2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C-4E0E-839A-33386E7BEC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C-4E0E-839A-33386E7BEC2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'Figure 6'!$B$1:$O$2</c15:sqref>
                  </c15:fullRef>
                </c:ext>
              </c:extLst>
              <c:f>('Figure 6'!$C$1:$C$2,'Figure 6'!$H$1:$H$2,'Figure 6'!$M$1:$M$2)</c:f>
              <c:multiLvlStrCache>
                <c:ptCount val="3"/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6'!$B$3:$O$3</c15:sqref>
                  </c15:fullRef>
                </c:ext>
              </c:extLst>
              <c:f>('Figure 6'!$C$3,'Figure 6'!$H$3,'Figure 6'!$M$3)</c:f>
              <c:numCache>
                <c:formatCode>General</c:formatCode>
                <c:ptCount val="3"/>
                <c:pt idx="0">
                  <c:v>18172432.187790003</c:v>
                </c:pt>
                <c:pt idx="1">
                  <c:v>-37354081.556383103</c:v>
                </c:pt>
                <c:pt idx="2">
                  <c:v>-65446979.157139212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C-4E0E-839A-33386E7B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650373743"/>
        <c:axId val="1650372303"/>
      </c:barChart>
      <c:catAx>
        <c:axId val="16503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2303"/>
        <c:crosses val="autoZero"/>
        <c:auto val="1"/>
        <c:lblAlgn val="ctr"/>
        <c:lblOffset val="100"/>
        <c:noMultiLvlLbl val="0"/>
      </c:catAx>
      <c:valAx>
        <c:axId val="1650372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Statewide NPV (Million $USD)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503737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5'!$AS$20:$AS$25</c:f>
              <c:numCache>
                <c:formatCode>General</c:formatCode>
                <c:ptCount val="6"/>
                <c:pt idx="0">
                  <c:v>94.416469210634872</c:v>
                </c:pt>
                <c:pt idx="1">
                  <c:v>99.248636764565319</c:v>
                </c:pt>
                <c:pt idx="2">
                  <c:v>75.240496828143435</c:v>
                </c:pt>
                <c:pt idx="3">
                  <c:v>94.416469210634872</c:v>
                </c:pt>
                <c:pt idx="4">
                  <c:v>99.248636764564068</c:v>
                </c:pt>
                <c:pt idx="5">
                  <c:v>96.026082503553837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6-44F9-8E2A-D2ED38F22C84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5'!$AT$20:$AT$25</c:f>
              <c:numCache>
                <c:formatCode>General</c:formatCode>
                <c:ptCount val="6"/>
                <c:pt idx="0">
                  <c:v>5.974492230944491E-8</c:v>
                </c:pt>
                <c:pt idx="1">
                  <c:v>0</c:v>
                </c:pt>
                <c:pt idx="2">
                  <c:v>0</c:v>
                </c:pt>
                <c:pt idx="3">
                  <c:v>5.974492230944491E-8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6-44F9-8E2A-D2ED38F22C84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5'!$AU$20:$AU$25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6-44F9-8E2A-D2ED38F22C84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5'!$AV$20:$AV$25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6-44F9-8E2A-D2ED38F22C84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5'!$AW$20:$AW$25</c:f>
              <c:numCache>
                <c:formatCode>General</c:formatCode>
                <c:ptCount val="6"/>
                <c:pt idx="0">
                  <c:v>4.8249634368122694</c:v>
                </c:pt>
                <c:pt idx="1">
                  <c:v>0.74620901650339966</c:v>
                </c:pt>
                <c:pt idx="2">
                  <c:v>1.8290883224033487</c:v>
                </c:pt>
                <c:pt idx="3">
                  <c:v>4.8249634368122694</c:v>
                </c:pt>
                <c:pt idx="4">
                  <c:v>0.74620901650341986</c:v>
                </c:pt>
                <c:pt idx="5">
                  <c:v>0.95410733825670102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6-44F9-8E2A-D2ED38F22C84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5'!$AX$20:$AX$25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6-44F9-8E2A-D2ED38F22C84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5'!$AR$20:$AR$25</c:f>
              <c:strCache>
                <c:ptCount val="6"/>
                <c:pt idx="0">
                  <c:v>CLCA-A GWP min</c:v>
                </c:pt>
                <c:pt idx="1">
                  <c:v>CLCA-B GWP min</c:v>
                </c:pt>
                <c:pt idx="2">
                  <c:v>CLCA-C GWP min</c:v>
                </c:pt>
                <c:pt idx="3">
                  <c:v>ALCA-A GWP min</c:v>
                </c:pt>
                <c:pt idx="4">
                  <c:v>ALCA-B GWP min</c:v>
                </c:pt>
                <c:pt idx="5">
                  <c:v>ALCA-C GWP min</c:v>
                </c:pt>
              </c:strCache>
            </c:strRef>
          </c:cat>
          <c:val>
            <c:numRef>
              <c:f>'Figure 5'!$AY$20:$AY$25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1.2530694137874009E-12</c:v>
                </c:pt>
                <c:pt idx="5">
                  <c:v>2.8535670019987904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16-44F9-8E2A-D2ED38F22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615773201662783"/>
          <c:y val="2.7765806374124812E-3"/>
          <c:w val="0.24425060166989887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5'!$AS$29:$AS$34</c:f>
              <c:numCache>
                <c:formatCode>General</c:formatCode>
                <c:ptCount val="6"/>
                <c:pt idx="0">
                  <c:v>96.623521295593889</c:v>
                </c:pt>
                <c:pt idx="1">
                  <c:v>0</c:v>
                </c:pt>
                <c:pt idx="2">
                  <c:v>0</c:v>
                </c:pt>
                <c:pt idx="3">
                  <c:v>96.623521295593932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63B-9D89-45DD78B34CB1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5'!$AT$29:$AT$34</c:f>
              <c:numCache>
                <c:formatCode>General</c:formatCode>
                <c:ptCount val="6"/>
                <c:pt idx="0">
                  <c:v>1.9907492828912532</c:v>
                </c:pt>
                <c:pt idx="1">
                  <c:v>0</c:v>
                </c:pt>
                <c:pt idx="2">
                  <c:v>0</c:v>
                </c:pt>
                <c:pt idx="3">
                  <c:v>1.9907492828912503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63B-9D89-45DD78B34CB1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5'!$AU$29:$AU$34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8-463B-9D89-45DD78B34CB1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5'!$AV$29:$AV$34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8-463B-9D89-45DD78B34CB1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5'!$AW$29:$AW$34</c:f>
              <c:numCache>
                <c:formatCode>General</c:formatCode>
                <c:ptCount val="6"/>
                <c:pt idx="0">
                  <c:v>1.3834576697324181</c:v>
                </c:pt>
                <c:pt idx="1">
                  <c:v>0</c:v>
                </c:pt>
                <c:pt idx="2">
                  <c:v>0</c:v>
                </c:pt>
                <c:pt idx="3">
                  <c:v>1.3834576697324157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8-463B-9D89-45DD78B34CB1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5'!$AX$29:$AX$34</c:f>
              <c:numCache>
                <c:formatCode>General</c:formatCode>
                <c:ptCount val="6"/>
                <c:pt idx="0">
                  <c:v>2.2717517824287609E-3</c:v>
                </c:pt>
                <c:pt idx="1">
                  <c:v>0</c:v>
                </c:pt>
                <c:pt idx="2">
                  <c:v>0</c:v>
                </c:pt>
                <c:pt idx="3">
                  <c:v>2.2717517824315885E-3</c:v>
                </c:pt>
                <c:pt idx="4">
                  <c:v>0</c:v>
                </c:pt>
                <c:pt idx="5">
                  <c:v>1.4209886885345508E-14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8-463B-9D89-45DD78B34CB1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5'!$AR$29:$AR$34</c:f>
              <c:strCache>
                <c:ptCount val="6"/>
                <c:pt idx="0">
                  <c:v>CLCA-A NPV max</c:v>
                </c:pt>
                <c:pt idx="1">
                  <c:v>CLCA-B NPV max</c:v>
                </c:pt>
                <c:pt idx="2">
                  <c:v>CLCA-C NPV max</c:v>
                </c:pt>
                <c:pt idx="3">
                  <c:v>ALCA-A NPV max</c:v>
                </c:pt>
                <c:pt idx="4">
                  <c:v>ALCA-B NPV max</c:v>
                </c:pt>
                <c:pt idx="5">
                  <c:v>ALCA-C NPV max</c:v>
                </c:pt>
              </c:strCache>
            </c:strRef>
          </c:cat>
          <c:val>
            <c:numRef>
              <c:f>'Figure 5'!$AY$29:$AY$34</c:f>
              <c:numCache>
                <c:formatCode>General</c:formatCode>
                <c:ptCount val="6"/>
                <c:pt idx="0">
                  <c:v>2.7860102578495501E-14</c:v>
                </c:pt>
                <c:pt idx="1">
                  <c:v>98.754209449827485</c:v>
                </c:pt>
                <c:pt idx="2">
                  <c:v>98.754209449827442</c:v>
                </c:pt>
                <c:pt idx="3">
                  <c:v>6.7473685932293852E-15</c:v>
                </c:pt>
                <c:pt idx="4">
                  <c:v>98.754209449827485</c:v>
                </c:pt>
                <c:pt idx="5">
                  <c:v>98.754209449660905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8-463B-9D89-45DD78B3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779593510556276"/>
          <c:y val="2.7765806374124812E-3"/>
          <c:w val="0.2326123985809639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5'!$AS$36:$AS$41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97.073073454205556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C-4D57-BAA0-23E2BEE3674A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5'!$AT$36:$AT$41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1.8948625610115504</c:v>
                </c:pt>
                <c:pt idx="4">
                  <c:v>69.945006965744071</c:v>
                </c:pt>
                <c:pt idx="5">
                  <c:v>77.461253035848088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C-4D57-BAA0-23E2BEE3674A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5'!$AU$36:$AU$41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8C-4D57-BAA0-23E2BEE3674A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5'!$AV$36:$AV$41</c:f>
              <c:numCache>
                <c:formatCode>General</c:formatCode>
                <c:ptCount val="6"/>
                <c:pt idx="0">
                  <c:v>62.456840462640919</c:v>
                </c:pt>
                <c:pt idx="1">
                  <c:v>73.395802697895576</c:v>
                </c:pt>
                <c:pt idx="2">
                  <c:v>92.233227752590992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8C-4D57-BAA0-23E2BEE3674A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5'!$AW$36:$AW$41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1.0295666999459301</c:v>
                </c:pt>
                <c:pt idx="4">
                  <c:v>4.4885993823269166</c:v>
                </c:pt>
                <c:pt idx="5">
                  <c:v>8.0943530312647614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D57-BAA0-23E2BEE3674A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5'!$AX$36:$AX$41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2.5371083740022695E-2</c:v>
                </c:pt>
                <c:pt idx="5">
                  <c:v>0.1604002788962276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C-4D57-BAA0-23E2BEE3674A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5'!$AR$36:$AR$41</c:f>
              <c:strCache>
                <c:ptCount val="6"/>
                <c:pt idx="0">
                  <c:v>CLCA-A tradeoff</c:v>
                </c:pt>
                <c:pt idx="1">
                  <c:v>CLCA-B tradeoff</c:v>
                </c:pt>
                <c:pt idx="2">
                  <c:v>CLCA-C tradeoff</c:v>
                </c:pt>
                <c:pt idx="3">
                  <c:v>ALCA-A tradeoff</c:v>
                </c:pt>
                <c:pt idx="4">
                  <c:v>ALCA-B tradeoff</c:v>
                </c:pt>
                <c:pt idx="5">
                  <c:v>ALCA-C tradeoff</c:v>
                </c:pt>
              </c:strCache>
            </c:strRef>
          </c:cat>
          <c:val>
            <c:numRef>
              <c:f>'Figure 5'!$AY$36:$AY$41</c:f>
              <c:numCache>
                <c:formatCode>General</c:formatCode>
                <c:ptCount val="6"/>
                <c:pt idx="0">
                  <c:v>37.07545040360646</c:v>
                </c:pt>
                <c:pt idx="1">
                  <c:v>26.272764726165558</c:v>
                </c:pt>
                <c:pt idx="2">
                  <c:v>7.6700145326973583</c:v>
                </c:pt>
                <c:pt idx="3">
                  <c:v>0</c:v>
                </c:pt>
                <c:pt idx="4">
                  <c:v>25.222834922617061</c:v>
                </c:pt>
                <c:pt idx="5">
                  <c:v>14.106045010862257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8C-4D57-BAA0-23E2BEE3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5'!$AS$5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5'!$AS$43:$AS$48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541-9AC6-538BF2EE10FC}"/>
            </c:ext>
          </c:extLst>
        </c:ser>
        <c:ser>
          <c:idx val="1"/>
          <c:order val="1"/>
          <c:tx>
            <c:strRef>
              <c:f>'Figure 5'!$AT$5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5'!$AT$43:$AT$48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95.107453211214448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A-4541-9AC6-538BF2EE10FC}"/>
            </c:ext>
          </c:extLst>
        </c:ser>
        <c:ser>
          <c:idx val="2"/>
          <c:order val="2"/>
          <c:tx>
            <c:strRef>
              <c:f>'Figure 5'!$AU$5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5'!$AU$43:$AU$48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A-4541-9AC6-538BF2EE10FC}"/>
            </c:ext>
          </c:extLst>
        </c:ser>
        <c:ser>
          <c:idx val="3"/>
          <c:order val="3"/>
          <c:tx>
            <c:strRef>
              <c:f>'Figure 5'!$AV$5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5'!$AV$43:$AV$48</c:f>
              <c:numCache>
                <c:formatCode>General</c:formatCode>
                <c:ptCount val="6"/>
                <c:pt idx="0">
                  <c:v>92.627229330091225</c:v>
                </c:pt>
                <c:pt idx="1">
                  <c:v>96.239678229622157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A-4541-9AC6-538BF2EE10FC}"/>
            </c:ext>
          </c:extLst>
        </c:ser>
        <c:ser>
          <c:idx val="4"/>
          <c:order val="4"/>
          <c:tx>
            <c:strRef>
              <c:f>'Figure 5'!$AW$5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5'!$AW$43:$AW$48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4.8925467887855474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1A-4541-9AC6-538BF2EE10FC}"/>
            </c:ext>
          </c:extLst>
        </c:ser>
        <c:ser>
          <c:idx val="5"/>
          <c:order val="5"/>
          <c:tx>
            <c:strRef>
              <c:f>'Figure 5'!$AX$5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5'!$AX$43:$AX$48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1A-4541-9AC6-538BF2EE10FC}"/>
            </c:ext>
          </c:extLst>
        </c:ser>
        <c:ser>
          <c:idx val="6"/>
          <c:order val="6"/>
          <c:tx>
            <c:strRef>
              <c:f>'Figure 5'!$AY$5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5'!$AR$43:$AR$48</c:f>
              <c:strCache>
                <c:ptCount val="6"/>
                <c:pt idx="0">
                  <c:v>CLCA-A FE min</c:v>
                </c:pt>
                <c:pt idx="1">
                  <c:v>CLCA-B FE min</c:v>
                </c:pt>
                <c:pt idx="2">
                  <c:v>CLCA-C FE min</c:v>
                </c:pt>
                <c:pt idx="3">
                  <c:v>ALCA-A FE min</c:v>
                </c:pt>
                <c:pt idx="4">
                  <c:v>ALCA-B FE min</c:v>
                </c:pt>
                <c:pt idx="5">
                  <c:v>ALCA-C FE min</c:v>
                </c:pt>
              </c:strCache>
            </c:strRef>
          </c:cat>
          <c:val>
            <c:numRef>
              <c:f>'Figure 5'!$AY$43:$AY$48</c:f>
              <c:numCache>
                <c:formatCode>General</c:formatCode>
                <c:ptCount val="6"/>
                <c:pt idx="0">
                  <c:v>7.0186098546490632</c:v>
                </c:pt>
                <c:pt idx="1">
                  <c:v>3.7134760371063837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A-4541-9AC6-538BF2EE1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100"/>
        <c:noMultiLvlLbl val="0"/>
      </c:catAx>
      <c:valAx>
        <c:axId val="938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549372467560348"/>
          <c:y val="2.7765806374124812E-3"/>
          <c:w val="0.23547116135070784"/>
          <c:h val="0.9944468387251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10328530151035E-2"/>
          <c:y val="1.689185746376105E-2"/>
          <c:w val="0.88699786138473247"/>
          <c:h val="0.8819968437863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6.0204653755723072</c:v>
                </c:pt>
                <c:pt idx="1">
                  <c:v>8.1020090103464604</c:v>
                </c:pt>
                <c:pt idx="2">
                  <c:v>10.284541075120069</c:v>
                </c:pt>
                <c:pt idx="3">
                  <c:v>12.424433082647994</c:v>
                </c:pt>
                <c:pt idx="4">
                  <c:v>12.818546952878906</c:v>
                </c:pt>
                <c:pt idx="5">
                  <c:v>13.189901156622422</c:v>
                </c:pt>
                <c:pt idx="6">
                  <c:v>14.924353191048272</c:v>
                </c:pt>
                <c:pt idx="7">
                  <c:v>15.364488480523688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-1593.7793280660969</c:v>
                </c:pt>
                <c:pt idx="1">
                  <c:v>-1577.1669013163553</c:v>
                </c:pt>
                <c:pt idx="2">
                  <c:v>-1507.6840972492644</c:v>
                </c:pt>
                <c:pt idx="3">
                  <c:v>-1404.9434037245549</c:v>
                </c:pt>
                <c:pt idx="4">
                  <c:v>-1190.0621419663546</c:v>
                </c:pt>
                <c:pt idx="5">
                  <c:v>-958.62933688550436</c:v>
                </c:pt>
                <c:pt idx="6">
                  <c:v>379.86725340198927</c:v>
                </c:pt>
                <c:pt idx="7">
                  <c:v>656.15859302369438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4-4F1B-8571-8AB806D3A7CF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-20.304355269501457</c:v>
                </c:pt>
                <c:pt idx="1">
                  <c:v>-15.965473399020318</c:v>
                </c:pt>
                <c:pt idx="2">
                  <c:v>-12.90150740631589</c:v>
                </c:pt>
                <c:pt idx="3">
                  <c:v>-9.4101117895467468</c:v>
                </c:pt>
                <c:pt idx="4">
                  <c:v>-3.1996030434463236</c:v>
                </c:pt>
                <c:pt idx="5">
                  <c:v>3.8421046839164532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-1601.4475105048875</c:v>
                </c:pt>
                <c:pt idx="1">
                  <c:v>-1421.6309524840628</c:v>
                </c:pt>
                <c:pt idx="2">
                  <c:v>-873.32507107548508</c:v>
                </c:pt>
                <c:pt idx="3">
                  <c:v>-643.84611781436854</c:v>
                </c:pt>
                <c:pt idx="4">
                  <c:v>-389.39152689680282</c:v>
                </c:pt>
                <c:pt idx="5">
                  <c:v>-209.03228975078824</c:v>
                </c:pt>
                <c:pt idx="6">
                  <c:v>-46.726673786447293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4-4F1B-8571-8AB806D3A7CF}"/>
            </c:ext>
          </c:extLst>
        </c:ser>
        <c:ser>
          <c:idx val="2"/>
          <c:order val="2"/>
          <c:tx>
            <c:strRef>
              <c:f>'Figure 5'!$G$1:$G$2</c:f>
              <c:strCache>
                <c:ptCount val="2"/>
                <c:pt idx="0">
                  <c:v>CLCA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'Figure 5'!$F$3:$F$15</c:f>
              <c:numCache>
                <c:formatCode>General</c:formatCode>
                <c:ptCount val="13"/>
                <c:pt idx="0">
                  <c:v>-206.16431226968351</c:v>
                </c:pt>
                <c:pt idx="1">
                  <c:v>-177.29930361134413</c:v>
                </c:pt>
                <c:pt idx="2">
                  <c:v>-153.96452026879857</c:v>
                </c:pt>
                <c:pt idx="3">
                  <c:v>-131.51604298624969</c:v>
                </c:pt>
                <c:pt idx="4">
                  <c:v>-108.77079410259091</c:v>
                </c:pt>
                <c:pt idx="5">
                  <c:v>-82.000818967446776</c:v>
                </c:pt>
                <c:pt idx="6">
                  <c:v>-48.66854322990018</c:v>
                </c:pt>
                <c:pt idx="7">
                  <c:v>19.965446059587109</c:v>
                </c:pt>
              </c:numCache>
            </c:numRef>
          </c:xVal>
          <c:yVal>
            <c:numRef>
              <c:f>'Figure 5'!$G$3:$G$15</c:f>
              <c:numCache>
                <c:formatCode>General</c:formatCode>
                <c:ptCount val="13"/>
                <c:pt idx="0">
                  <c:v>-1608.2805163840528</c:v>
                </c:pt>
                <c:pt idx="1">
                  <c:v>-1276.9571882628929</c:v>
                </c:pt>
                <c:pt idx="2">
                  <c:v>-1030.7373542054322</c:v>
                </c:pt>
                <c:pt idx="3">
                  <c:v>-817.28162749720934</c:v>
                </c:pt>
                <c:pt idx="4">
                  <c:v>-611.68556730630905</c:v>
                </c:pt>
                <c:pt idx="5">
                  <c:v>-421.70208838992437</c:v>
                </c:pt>
                <c:pt idx="6">
                  <c:v>-232.16785337570042</c:v>
                </c:pt>
                <c:pt idx="7">
                  <c:v>-44.63500870787766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4-4F1B-8571-8AB806D3A7CF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8.1020090103464604</c:v>
                </c:pt>
                <c:pt idx="1">
                  <c:v>10.284541075120069</c:v>
                </c:pt>
                <c:pt idx="2">
                  <c:v>12.424433082647994</c:v>
                </c:pt>
                <c:pt idx="3">
                  <c:v>12.818546952878906</c:v>
                </c:pt>
                <c:pt idx="4">
                  <c:v>13.189901156622422</c:v>
                </c:pt>
                <c:pt idx="5">
                  <c:v>14.924353191048272</c:v>
                </c:pt>
                <c:pt idx="6">
                  <c:v>15.364488480523688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-847.33234930774802</c:v>
                </c:pt>
                <c:pt idx="1">
                  <c:v>-793.69202809727494</c:v>
                </c:pt>
                <c:pt idx="2">
                  <c:v>-752.30577490368637</c:v>
                </c:pt>
                <c:pt idx="3">
                  <c:v>-557.53256793605988</c:v>
                </c:pt>
                <c:pt idx="4">
                  <c:v>-346.18773739658297</c:v>
                </c:pt>
                <c:pt idx="5">
                  <c:v>852.055105589395</c:v>
                </c:pt>
                <c:pt idx="6">
                  <c:v>1099.143199349199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4-4F1B-8571-8AB806D3A7CF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-20.741475205723152</c:v>
                </c:pt>
                <c:pt idx="1">
                  <c:v>-15.317937724435637</c:v>
                </c:pt>
                <c:pt idx="2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-869.42565334255187</c:v>
                </c:pt>
                <c:pt idx="1">
                  <c:v>-674.46427305458133</c:v>
                </c:pt>
                <c:pt idx="2">
                  <c:v>106.82046790219741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4-4F1B-8571-8AB806D3A7CF}"/>
            </c:ext>
          </c:extLst>
        </c:ser>
        <c:ser>
          <c:idx val="5"/>
          <c:order val="5"/>
          <c:tx>
            <c:strRef>
              <c:f>'Figure 5'!$M$1:$M$2</c:f>
              <c:strCache>
                <c:ptCount val="2"/>
                <c:pt idx="0">
                  <c:v>ALCA</c:v>
                </c:pt>
                <c:pt idx="1">
                  <c:v>C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5'!$L$3:$L$15</c:f>
              <c:numCache>
                <c:formatCode>General</c:formatCode>
                <c:ptCount val="13"/>
                <c:pt idx="0">
                  <c:v>-211.09748632988178</c:v>
                </c:pt>
                <c:pt idx="1">
                  <c:v>-179.32207300963455</c:v>
                </c:pt>
                <c:pt idx="2">
                  <c:v>-156.30744505156454</c:v>
                </c:pt>
                <c:pt idx="3">
                  <c:v>-134.08895443541567</c:v>
                </c:pt>
                <c:pt idx="4">
                  <c:v>-107.95911089888122</c:v>
                </c:pt>
                <c:pt idx="5">
                  <c:v>-81.306671003652156</c:v>
                </c:pt>
                <c:pt idx="6">
                  <c:v>-48.074646597868593</c:v>
                </c:pt>
                <c:pt idx="7">
                  <c:v>19.965446055835791</c:v>
                </c:pt>
              </c:numCache>
            </c:numRef>
          </c:xVal>
          <c:yVal>
            <c:numRef>
              <c:f>'Figure 5'!$M$3:$M$15</c:f>
              <c:numCache>
                <c:formatCode>General</c:formatCode>
                <c:ptCount val="13"/>
                <c:pt idx="0">
                  <c:v>-874.08898444362933</c:v>
                </c:pt>
                <c:pt idx="1">
                  <c:v>-671.08976459299834</c:v>
                </c:pt>
                <c:pt idx="2">
                  <c:v>-517.26537946971712</c:v>
                </c:pt>
                <c:pt idx="3">
                  <c:v>-385.28512849647569</c:v>
                </c:pt>
                <c:pt idx="4">
                  <c:v>-238.32111071969476</c:v>
                </c:pt>
                <c:pt idx="5">
                  <c:v>-120.90063921528152</c:v>
                </c:pt>
                <c:pt idx="6">
                  <c:v>-3.9083946833502163</c:v>
                </c:pt>
                <c:pt idx="7">
                  <c:v>111.04295017227312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4-4F1B-8571-8AB806D3A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</c:scatterChart>
      <c:valAx>
        <c:axId val="1745257632"/>
        <c:scaling>
          <c:orientation val="minMax"/>
          <c:max val="25"/>
          <c:min val="-2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NPV ($USD/ton manure)</a:t>
                </a:r>
              </a:p>
            </c:rich>
          </c:tx>
          <c:layout>
            <c:manualLayout>
              <c:xMode val="edge"/>
              <c:yMode val="edge"/>
              <c:x val="0.41556907737756482"/>
              <c:y val="0.9484158151343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GWP (kg CO</a:t>
                </a:r>
                <a:r>
                  <a:rPr lang="en-US" sz="12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2-eq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/ton</a:t>
                </a:r>
                <a:r>
                  <a:rPr lang="en-US" sz="12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manure)</a:t>
                </a:r>
                <a:endParaRPr lang="en-US" sz="12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8.1599972431912575E-3"/>
              <c:y val="0.26623146197621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  <c:majorUnit val="2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67756025216375"/>
          <c:y val="0.79828170640260043"/>
          <c:w val="0.33076383067447301"/>
          <c:h val="6.0822260623468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186045074927384E-2"/>
          <c:y val="1.689185746376105E-2"/>
          <c:w val="0.9117220482873899"/>
          <c:h val="0.92913036321911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5'!$C$1:$C$2</c:f>
              <c:strCache>
                <c:ptCount val="2"/>
                <c:pt idx="0">
                  <c:v>CLCA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5'!$B$3:$B$14</c:f>
              <c:numCache>
                <c:formatCode>General</c:formatCode>
                <c:ptCount val="12"/>
                <c:pt idx="0">
                  <c:v>6.0204653755723072</c:v>
                </c:pt>
                <c:pt idx="1">
                  <c:v>8.1020090103464604</c:v>
                </c:pt>
                <c:pt idx="2">
                  <c:v>10.284541075120069</c:v>
                </c:pt>
                <c:pt idx="3">
                  <c:v>12.424433082647994</c:v>
                </c:pt>
                <c:pt idx="4">
                  <c:v>12.818546952878906</c:v>
                </c:pt>
                <c:pt idx="5">
                  <c:v>13.189901156622422</c:v>
                </c:pt>
                <c:pt idx="6">
                  <c:v>14.924353191048272</c:v>
                </c:pt>
                <c:pt idx="7">
                  <c:v>15.364488480523688</c:v>
                </c:pt>
              </c:numCache>
            </c:numRef>
          </c:xVal>
          <c:yVal>
            <c:numRef>
              <c:f>'Figure 5'!$C$3:$C$14</c:f>
              <c:numCache>
                <c:formatCode>General</c:formatCode>
                <c:ptCount val="12"/>
                <c:pt idx="0">
                  <c:v>-1593.7793280660969</c:v>
                </c:pt>
                <c:pt idx="1">
                  <c:v>-1577.1669013163553</c:v>
                </c:pt>
                <c:pt idx="2">
                  <c:v>-1507.6840972492644</c:v>
                </c:pt>
                <c:pt idx="3">
                  <c:v>-1404.9434037245549</c:v>
                </c:pt>
                <c:pt idx="4">
                  <c:v>-1190.0621419663546</c:v>
                </c:pt>
                <c:pt idx="5">
                  <c:v>-958.62933688550436</c:v>
                </c:pt>
                <c:pt idx="6">
                  <c:v>379.86725340198927</c:v>
                </c:pt>
                <c:pt idx="7">
                  <c:v>656.15859302369438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5-4C74-A275-76F1EF0B221B}"/>
            </c:ext>
          </c:extLst>
        </c:ser>
        <c:ser>
          <c:idx val="1"/>
          <c:order val="1"/>
          <c:tx>
            <c:strRef>
              <c:f>'Figure 5'!$E$1:$E$2</c:f>
              <c:strCache>
                <c:ptCount val="2"/>
                <c:pt idx="0">
                  <c:v>CLCA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'Figure 5'!$D$3:$D$15</c:f>
              <c:numCache>
                <c:formatCode>General</c:formatCode>
                <c:ptCount val="13"/>
                <c:pt idx="0">
                  <c:v>-20.304355269501457</c:v>
                </c:pt>
                <c:pt idx="1">
                  <c:v>-15.965473399020318</c:v>
                </c:pt>
                <c:pt idx="2">
                  <c:v>-12.90150740631589</c:v>
                </c:pt>
                <c:pt idx="3">
                  <c:v>-9.4101117895467468</c:v>
                </c:pt>
                <c:pt idx="4">
                  <c:v>-3.1996030434463236</c:v>
                </c:pt>
                <c:pt idx="5">
                  <c:v>3.8421046839164532</c:v>
                </c:pt>
                <c:pt idx="6">
                  <c:v>21.032914890989744</c:v>
                </c:pt>
              </c:numCache>
            </c:numRef>
          </c:xVal>
          <c:yVal>
            <c:numRef>
              <c:f>'Figure 5'!$E$3:$E$15</c:f>
              <c:numCache>
                <c:formatCode>General</c:formatCode>
                <c:ptCount val="13"/>
                <c:pt idx="0">
                  <c:v>-1601.4475105048875</c:v>
                </c:pt>
                <c:pt idx="1">
                  <c:v>-1421.6309524840628</c:v>
                </c:pt>
                <c:pt idx="2">
                  <c:v>-873.32507107548508</c:v>
                </c:pt>
                <c:pt idx="3">
                  <c:v>-643.84611781436854</c:v>
                </c:pt>
                <c:pt idx="4">
                  <c:v>-389.39152689680282</c:v>
                </c:pt>
                <c:pt idx="5">
                  <c:v>-209.03228975078824</c:v>
                </c:pt>
                <c:pt idx="6">
                  <c:v>-46.726673786447293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5-4C74-A275-76F1EF0B221B}"/>
            </c:ext>
          </c:extLst>
        </c:ser>
        <c:ser>
          <c:idx val="3"/>
          <c:order val="3"/>
          <c:tx>
            <c:strRef>
              <c:f>'Figure 5'!$I$1:$I$2</c:f>
              <c:strCache>
                <c:ptCount val="2"/>
                <c:pt idx="0">
                  <c:v>ALCA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'Figure 5'!$H$3:$H$15</c:f>
              <c:numCache>
                <c:formatCode>General</c:formatCode>
                <c:ptCount val="13"/>
                <c:pt idx="0">
                  <c:v>8.1020090103464604</c:v>
                </c:pt>
                <c:pt idx="1">
                  <c:v>10.284541075120069</c:v>
                </c:pt>
                <c:pt idx="2">
                  <c:v>12.424433082647994</c:v>
                </c:pt>
                <c:pt idx="3">
                  <c:v>12.818546952878906</c:v>
                </c:pt>
                <c:pt idx="4">
                  <c:v>13.189901156622422</c:v>
                </c:pt>
                <c:pt idx="5">
                  <c:v>14.924353191048272</c:v>
                </c:pt>
                <c:pt idx="6">
                  <c:v>15.364488480523688</c:v>
                </c:pt>
              </c:numCache>
            </c:numRef>
          </c:xVal>
          <c:yVal>
            <c:numRef>
              <c:f>'Figure 5'!$I$3:$I$15</c:f>
              <c:numCache>
                <c:formatCode>General</c:formatCode>
                <c:ptCount val="13"/>
                <c:pt idx="0">
                  <c:v>-847.33234930774802</c:v>
                </c:pt>
                <c:pt idx="1">
                  <c:v>-793.69202809727494</c:v>
                </c:pt>
                <c:pt idx="2">
                  <c:v>-752.30577490368637</c:v>
                </c:pt>
                <c:pt idx="3">
                  <c:v>-557.53256793605988</c:v>
                </c:pt>
                <c:pt idx="4">
                  <c:v>-346.18773739658297</c:v>
                </c:pt>
                <c:pt idx="5">
                  <c:v>852.055105589395</c:v>
                </c:pt>
                <c:pt idx="6">
                  <c:v>1099.143199349199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5-4C74-A275-76F1EF0B221B}"/>
            </c:ext>
          </c:extLst>
        </c:ser>
        <c:ser>
          <c:idx val="4"/>
          <c:order val="4"/>
          <c:tx>
            <c:strRef>
              <c:f>'Figure 5'!$K$1:$K$2</c:f>
              <c:strCache>
                <c:ptCount val="2"/>
                <c:pt idx="0">
                  <c:v>ALCA</c:v>
                </c:pt>
                <c:pt idx="1">
                  <c:v>B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'Figure 5'!$J$3:$J$15</c:f>
              <c:numCache>
                <c:formatCode>General</c:formatCode>
                <c:ptCount val="13"/>
                <c:pt idx="0">
                  <c:v>-20.741475205723152</c:v>
                </c:pt>
                <c:pt idx="1">
                  <c:v>-15.317937724435637</c:v>
                </c:pt>
                <c:pt idx="2">
                  <c:v>21.032914890989744</c:v>
                </c:pt>
              </c:numCache>
            </c:numRef>
          </c:xVal>
          <c:yVal>
            <c:numRef>
              <c:f>'Figure 5'!$K$3:$K$15</c:f>
              <c:numCache>
                <c:formatCode>General</c:formatCode>
                <c:ptCount val="13"/>
                <c:pt idx="0">
                  <c:v>-869.42565334255187</c:v>
                </c:pt>
                <c:pt idx="1">
                  <c:v>-674.46427305458133</c:v>
                </c:pt>
                <c:pt idx="2">
                  <c:v>106.82046790219741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5-4C74-A275-76F1EF0B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57632"/>
        <c:axId val="174525619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'Figure 5'!$G$1:$G$2</c15:sqref>
                        </c15:formulaRef>
                      </c:ext>
                    </c:extLst>
                    <c:strCache>
                      <c:ptCount val="2"/>
                      <c:pt idx="0">
                        <c:v>CLCA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'Figure 5'!$F$3:$F$15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-206.16431226968351</c:v>
                      </c:pt>
                      <c:pt idx="1">
                        <c:v>-177.29930361134413</c:v>
                      </c:pt>
                      <c:pt idx="2">
                        <c:v>-153.96452026879857</c:v>
                      </c:pt>
                      <c:pt idx="3">
                        <c:v>-131.51604298624969</c:v>
                      </c:pt>
                      <c:pt idx="4">
                        <c:v>-108.77079410259091</c:v>
                      </c:pt>
                      <c:pt idx="5">
                        <c:v>-82.000818967446776</c:v>
                      </c:pt>
                      <c:pt idx="6">
                        <c:v>-48.66854322990018</c:v>
                      </c:pt>
                      <c:pt idx="7">
                        <c:v>19.965446059587109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'Figure 5'!$G$3:$G$15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-1608.2805163840528</c:v>
                      </c:pt>
                      <c:pt idx="1">
                        <c:v>-1276.9571882628929</c:v>
                      </c:pt>
                      <c:pt idx="2">
                        <c:v>-1030.7373542054322</c:v>
                      </c:pt>
                      <c:pt idx="3">
                        <c:v>-817.28162749720934</c:v>
                      </c:pt>
                      <c:pt idx="4">
                        <c:v>-611.68556730630905</c:v>
                      </c:pt>
                      <c:pt idx="5">
                        <c:v>-421.70208838992437</c:v>
                      </c:pt>
                      <c:pt idx="6">
                        <c:v>-232.16785337570042</c:v>
                      </c:pt>
                      <c:pt idx="7">
                        <c:v>-44.63500870787766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5A5-4C74-A275-76F1EF0B221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5'!$M$1:$M$2</c15:sqref>
                        </c15:formulaRef>
                      </c:ext>
                    </c:extLst>
                    <c:strCache>
                      <c:ptCount val="2"/>
                      <c:pt idx="0">
                        <c:v>ALCA</c:v>
                      </c:pt>
                      <c:pt idx="1">
                        <c:v>C</c:v>
                      </c:pt>
                    </c:strCache>
                  </c:strRef>
                </c:tx>
                <c:spPr>
                  <a:ln w="2540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5'!$L$3:$L$15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-211.09748632988178</c:v>
                      </c:pt>
                      <c:pt idx="1">
                        <c:v>-179.32207300963455</c:v>
                      </c:pt>
                      <c:pt idx="2">
                        <c:v>-156.30744505156454</c:v>
                      </c:pt>
                      <c:pt idx="3">
                        <c:v>-134.08895443541567</c:v>
                      </c:pt>
                      <c:pt idx="4">
                        <c:v>-107.95911089888122</c:v>
                      </c:pt>
                      <c:pt idx="5">
                        <c:v>-81.306671003652156</c:v>
                      </c:pt>
                      <c:pt idx="6">
                        <c:v>-48.074646597868593</c:v>
                      </c:pt>
                      <c:pt idx="7">
                        <c:v>19.965446055835791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 5'!$M$3:$M$15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-874.08898444362933</c:v>
                      </c:pt>
                      <c:pt idx="1">
                        <c:v>-671.08976459299834</c:v>
                      </c:pt>
                      <c:pt idx="2">
                        <c:v>-517.26537946971712</c:v>
                      </c:pt>
                      <c:pt idx="3">
                        <c:v>-385.28512849647569</c:v>
                      </c:pt>
                      <c:pt idx="4">
                        <c:v>-238.32111071969476</c:v>
                      </c:pt>
                      <c:pt idx="5">
                        <c:v>-120.90063921528152</c:v>
                      </c:pt>
                      <c:pt idx="6">
                        <c:v>-3.9083946833502163</c:v>
                      </c:pt>
                      <c:pt idx="7">
                        <c:v>111.04295017227312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5A5-4C74-A275-76F1EF0B221B}"/>
                  </c:ext>
                </c:extLst>
              </c15:ser>
            </c15:filteredScatterSeries>
          </c:ext>
        </c:extLst>
      </c:scatterChart>
      <c:valAx>
        <c:axId val="1745257632"/>
        <c:scaling>
          <c:orientation val="minMax"/>
          <c:max val="22"/>
          <c:min val="-2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6192"/>
        <c:crossesAt val="-2000"/>
        <c:crossBetween val="midCat"/>
        <c:majorUnit val="11"/>
      </c:valAx>
      <c:valAx>
        <c:axId val="1745256192"/>
        <c:scaling>
          <c:orientation val="minMax"/>
          <c:min val="-1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5257632"/>
        <c:crossesAt val="-25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1152350718321"/>
          <c:y val="0.12534576988347199"/>
          <c:w val="0.56785823586441919"/>
          <c:h val="0.21463321017259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'Figure 5'!$BH$5</c:f>
              <c:strCache>
                <c:ptCount val="1"/>
                <c:pt idx="0">
                  <c:v>Pyrolysis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5'!$BH$6:$BH$9</c:f>
              <c:numCache>
                <c:formatCode>General</c:formatCode>
                <c:ptCount val="4"/>
                <c:pt idx="0">
                  <c:v>96.623521295593932</c:v>
                </c:pt>
                <c:pt idx="1">
                  <c:v>1.9430988695447597E-8</c:v>
                </c:pt>
                <c:pt idx="2">
                  <c:v>90.492268270705608</c:v>
                </c:pt>
                <c:pt idx="3">
                  <c:v>94.416469210634872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1C3-BA90-93CE606B701F}"/>
            </c:ext>
          </c:extLst>
        </c:ser>
        <c:ser>
          <c:idx val="1"/>
          <c:order val="1"/>
          <c:tx>
            <c:strRef>
              <c:f>'Figure 5'!$BI$5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5'!$BI$6:$BI$9</c:f>
              <c:numCache>
                <c:formatCode>General</c:formatCode>
                <c:ptCount val="4"/>
                <c:pt idx="0">
                  <c:v>1.9907492828912501</c:v>
                </c:pt>
                <c:pt idx="1">
                  <c:v>0</c:v>
                </c:pt>
                <c:pt idx="2">
                  <c:v>0</c:v>
                </c:pt>
                <c:pt idx="3">
                  <c:v>5.974492230944491E-8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1C3-BA90-93CE606B701F}"/>
            </c:ext>
          </c:extLst>
        </c:ser>
        <c:ser>
          <c:idx val="2"/>
          <c:order val="2"/>
          <c:tx>
            <c:strRef>
              <c:f>'Figure 5'!$BJ$5</c:f>
              <c:strCache>
                <c:ptCount val="1"/>
                <c:pt idx="0">
                  <c:v>HTL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5'!$BJ$6:$BJ$9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1C3-BA90-93CE606B701F}"/>
            </c:ext>
          </c:extLst>
        </c:ser>
        <c:ser>
          <c:idx val="3"/>
          <c:order val="3"/>
          <c:tx>
            <c:strRef>
              <c:f>'Figure 5'!$BK$5</c:f>
              <c:strCache>
                <c:ptCount val="1"/>
                <c:pt idx="0">
                  <c:v>HTC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5'!$BK$6:$BK$9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1C3-BA90-93CE606B701F}"/>
            </c:ext>
          </c:extLst>
        </c:ser>
        <c:ser>
          <c:idx val="4"/>
          <c:order val="4"/>
          <c:tx>
            <c:strRef>
              <c:f>'Figure 5'!$BL$5</c:f>
              <c:strCache>
                <c:ptCount val="1"/>
                <c:pt idx="0">
                  <c:v>CHP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5'!$BL$6:$BL$9</c:f>
              <c:numCache>
                <c:formatCode>General</c:formatCode>
                <c:ptCount val="4"/>
                <c:pt idx="0">
                  <c:v>1.3834576697324168</c:v>
                </c:pt>
                <c:pt idx="1">
                  <c:v>1.3598623939943398E-10</c:v>
                </c:pt>
                <c:pt idx="2">
                  <c:v>0.96586288587561142</c:v>
                </c:pt>
                <c:pt idx="3">
                  <c:v>4.8249634368122694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1C3-BA90-93CE606B701F}"/>
            </c:ext>
          </c:extLst>
        </c:ser>
        <c:ser>
          <c:idx val="5"/>
          <c:order val="5"/>
          <c:tx>
            <c:strRef>
              <c:f>'Figure 5'!$BM$5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5'!$BM$6:$BM$9</c:f>
              <c:numCache>
                <c:formatCode>General</c:formatCode>
                <c:ptCount val="4"/>
                <c:pt idx="0">
                  <c:v>2.2717517824315881E-3</c:v>
                </c:pt>
                <c:pt idx="1">
                  <c:v>1.1863143804356749E-14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A3-41C3-BA90-93CE606B701F}"/>
            </c:ext>
          </c:extLst>
        </c:ser>
        <c:ser>
          <c:idx val="6"/>
          <c:order val="6"/>
          <c:tx>
            <c:strRef>
              <c:f>'Figure 5'!$BN$5</c:f>
              <c:strCache>
                <c:ptCount val="1"/>
                <c:pt idx="0">
                  <c:v>Feedstock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 5'!$BG$6:$BG$9</c:f>
              <c:strCache>
                <c:ptCount val="4"/>
                <c:pt idx="0">
                  <c:v>A/CLCA-A NPV max</c:v>
                </c:pt>
                <c:pt idx="1">
                  <c:v>Other NPV max</c:v>
                </c:pt>
                <c:pt idx="2">
                  <c:v>tradeoff</c:v>
                </c:pt>
                <c:pt idx="3">
                  <c:v>GWP min</c:v>
                </c:pt>
              </c:strCache>
            </c:strRef>
          </c:cat>
          <c:val>
            <c:numRef>
              <c:f>'Figure 5'!$BN$6:$BN$9</c:f>
              <c:numCache>
                <c:formatCode>General</c:formatCode>
                <c:ptCount val="4"/>
                <c:pt idx="0">
                  <c:v>0</c:v>
                </c:pt>
                <c:pt idx="1">
                  <c:v>98.754209430385885</c:v>
                </c:pt>
                <c:pt idx="2">
                  <c:v>8.4054183951313917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A3-41C3-BA90-93CE606B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93876447"/>
        <c:axId val="93875487"/>
      </c:barChart>
      <c:catAx>
        <c:axId val="938764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5487"/>
        <c:crosses val="autoZero"/>
        <c:auto val="1"/>
        <c:lblAlgn val="ctr"/>
        <c:lblOffset val="0"/>
        <c:noMultiLvlLbl val="0"/>
      </c:catAx>
      <c:valAx>
        <c:axId val="938754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387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30</xdr:row>
      <xdr:rowOff>36635</xdr:rowOff>
    </xdr:from>
    <xdr:to>
      <xdr:col>9</xdr:col>
      <xdr:colOff>586153</xdr:colOff>
      <xdr:row>33</xdr:row>
      <xdr:rowOff>120894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2B0BE06-F5C8-801C-EBBE-A3C07EC6BF15}"/>
            </a:ext>
          </a:extLst>
        </xdr:cNvPr>
        <xdr:cNvCxnSpPr/>
      </xdr:nvCxnSpPr>
      <xdr:spPr>
        <a:xfrm>
          <a:off x="5568462" y="5421923"/>
          <a:ext cx="853586" cy="62278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416869</xdr:colOff>
      <xdr:row>31</xdr:row>
      <xdr:rowOff>41523</xdr:rowOff>
    </xdr:from>
    <xdr:to>
      <xdr:col>10</xdr:col>
      <xdr:colOff>272897</xdr:colOff>
      <xdr:row>32</xdr:row>
      <xdr:rowOff>76043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318CE84-DDDD-42F4-AF4A-BC04249AB580}"/>
            </a:ext>
          </a:extLst>
        </xdr:cNvPr>
        <xdr:cNvSpPr txBox="1"/>
      </xdr:nvSpPr>
      <xdr:spPr>
        <a:xfrm rot="2270600">
          <a:off x="5604331" y="5606321"/>
          <a:ext cx="1152893" cy="214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utopia point</a:t>
          </a:r>
        </a:p>
      </xdr:txBody>
    </xdr:sp>
    <xdr:clientData/>
  </xdr:twoCellAnchor>
  <xdr:twoCellAnchor>
    <xdr:from>
      <xdr:col>51</xdr:col>
      <xdr:colOff>21328</xdr:colOff>
      <xdr:row>5</xdr:row>
      <xdr:rowOff>9935</xdr:rowOff>
    </xdr:from>
    <xdr:to>
      <xdr:col>57</xdr:col>
      <xdr:colOff>505240</xdr:colOff>
      <xdr:row>25</xdr:row>
      <xdr:rowOff>164000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7C614D76-78AB-F4A7-7F6C-66EB3CE9A3C8}"/>
            </a:ext>
          </a:extLst>
        </xdr:cNvPr>
        <xdr:cNvGrpSpPr/>
      </xdr:nvGrpSpPr>
      <xdr:grpSpPr>
        <a:xfrm>
          <a:off x="33375393" y="921022"/>
          <a:ext cx="4360173" cy="3798413"/>
          <a:chOff x="33378914" y="921022"/>
          <a:chExt cx="4364935" cy="3798413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728DF0C8-1A1D-26EB-0391-1DB7B54C4DA6}"/>
              </a:ext>
            </a:extLst>
          </xdr:cNvPr>
          <xdr:cNvGraphicFramePr/>
        </xdr:nvGraphicFramePr>
        <xdr:xfrm>
          <a:off x="33380154" y="921022"/>
          <a:ext cx="4355411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6498B221-30A0-45B3-BDB4-C20028BB0702}"/>
              </a:ext>
            </a:extLst>
          </xdr:cNvPr>
          <xdr:cNvGraphicFramePr>
            <a:graphicFrameLocks/>
          </xdr:cNvGraphicFramePr>
        </xdr:nvGraphicFramePr>
        <xdr:xfrm>
          <a:off x="33383674" y="2194891"/>
          <a:ext cx="4360173" cy="12786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8" name="Chart 27">
            <a:extLst>
              <a:ext uri="{FF2B5EF4-FFF2-40B4-BE49-F238E27FC236}">
                <a16:creationId xmlns:a16="http://schemas.microsoft.com/office/drawing/2014/main" id="{C6D2E041-8D22-4738-A771-BC97403451F3}"/>
              </a:ext>
            </a:extLst>
          </xdr:cNvPr>
          <xdr:cNvGraphicFramePr>
            <a:graphicFrameLocks/>
          </xdr:cNvGraphicFramePr>
        </xdr:nvGraphicFramePr>
        <xdr:xfrm>
          <a:off x="33378914" y="3450328"/>
          <a:ext cx="4364935" cy="126910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>
    <xdr:from>
      <xdr:col>51</xdr:col>
      <xdr:colOff>21327</xdr:colOff>
      <xdr:row>28</xdr:row>
      <xdr:rowOff>0</xdr:rowOff>
    </xdr:from>
    <xdr:to>
      <xdr:col>57</xdr:col>
      <xdr:colOff>513521</xdr:colOff>
      <xdr:row>48</xdr:row>
      <xdr:rowOff>181805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5B958442-8200-EC85-1680-DD66D6A1FA6C}"/>
            </a:ext>
          </a:extLst>
        </xdr:cNvPr>
        <xdr:cNvGrpSpPr/>
      </xdr:nvGrpSpPr>
      <xdr:grpSpPr>
        <a:xfrm>
          <a:off x="33375392" y="5102087"/>
          <a:ext cx="4368455" cy="3826153"/>
          <a:chOff x="33383675" y="5102087"/>
          <a:chExt cx="4368455" cy="3826153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620E9E96-9DCD-4A49-94FA-A16B0ECBCBEC}"/>
              </a:ext>
            </a:extLst>
          </xdr:cNvPr>
          <xdr:cNvGraphicFramePr>
            <a:graphicFrameLocks/>
          </xdr:cNvGraphicFramePr>
        </xdr:nvGraphicFramePr>
        <xdr:xfrm>
          <a:off x="33383675" y="5102087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13E043F8-4CF8-4CEF-B4F0-B6BE3CB1BE3A}"/>
              </a:ext>
            </a:extLst>
          </xdr:cNvPr>
          <xdr:cNvGraphicFramePr>
            <a:graphicFrameLocks/>
          </xdr:cNvGraphicFramePr>
        </xdr:nvGraphicFramePr>
        <xdr:xfrm>
          <a:off x="33391957" y="6377608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1" name="Chart 30">
            <a:extLst>
              <a:ext uri="{FF2B5EF4-FFF2-40B4-BE49-F238E27FC236}">
                <a16:creationId xmlns:a16="http://schemas.microsoft.com/office/drawing/2014/main" id="{4565061C-32B5-48EE-95F7-7F00B7916344}"/>
              </a:ext>
            </a:extLst>
          </xdr:cNvPr>
          <xdr:cNvGraphicFramePr>
            <a:graphicFrameLocks/>
          </xdr:cNvGraphicFramePr>
        </xdr:nvGraphicFramePr>
        <xdr:xfrm>
          <a:off x="33383675" y="7654371"/>
          <a:ext cx="4360173" cy="127386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0</xdr:col>
      <xdr:colOff>622424</xdr:colOff>
      <xdr:row>14</xdr:row>
      <xdr:rowOff>115766</xdr:rowOff>
    </xdr:from>
    <xdr:to>
      <xdr:col>12</xdr:col>
      <xdr:colOff>549519</xdr:colOff>
      <xdr:row>45</xdr:row>
      <xdr:rowOff>3663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590269CA-28A7-901F-C7F3-0234D988DB95}"/>
            </a:ext>
          </a:extLst>
        </xdr:cNvPr>
        <xdr:cNvGrpSpPr/>
      </xdr:nvGrpSpPr>
      <xdr:grpSpPr>
        <a:xfrm>
          <a:off x="622424" y="2666809"/>
          <a:ext cx="7679617" cy="5536637"/>
          <a:chOff x="622424" y="2628901"/>
          <a:chExt cx="7708287" cy="545269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60FDD30D-05E2-75FE-AC52-98E0FADD2B2C}"/>
              </a:ext>
            </a:extLst>
          </xdr:cNvPr>
          <xdr:cNvGraphicFramePr/>
        </xdr:nvGraphicFramePr>
        <xdr:xfrm>
          <a:off x="625718" y="2692645"/>
          <a:ext cx="7704993" cy="53889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8A75FAF-7B29-4DFB-AB04-4FD8EF2051BA}"/>
              </a:ext>
            </a:extLst>
          </xdr:cNvPr>
          <xdr:cNvSpPr txBox="1"/>
        </xdr:nvSpPr>
        <xdr:spPr>
          <a:xfrm>
            <a:off x="622424" y="2628901"/>
            <a:ext cx="319088" cy="290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E9C350A1-B290-8175-8C56-1356EA0E13C1}"/>
              </a:ext>
            </a:extLst>
          </xdr:cNvPr>
          <xdr:cNvGrpSpPr/>
        </xdr:nvGrpSpPr>
        <xdr:grpSpPr>
          <a:xfrm>
            <a:off x="7415936" y="5674693"/>
            <a:ext cx="241788" cy="378343"/>
            <a:chOff x="9460777" y="3073087"/>
            <a:chExt cx="246550" cy="385670"/>
          </a:xfrm>
        </xdr:grpSpPr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D37CFA1-BD11-FD0B-335C-0E59BBAE1854}"/>
                </a:ext>
              </a:extLst>
            </xdr:cNvPr>
            <xdr:cNvSpPr/>
          </xdr:nvSpPr>
          <xdr:spPr>
            <a:xfrm rot="2132957">
              <a:off x="9469806" y="3187664"/>
              <a:ext cx="55243" cy="271093"/>
            </a:xfrm>
            <a:prstGeom prst="rect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F642995A-4026-93E4-AFFB-5C6DB01338CD}"/>
                </a:ext>
              </a:extLst>
            </xdr:cNvPr>
            <xdr:cNvSpPr/>
          </xdr:nvSpPr>
          <xdr:spPr>
            <a:xfrm>
              <a:off x="9460777" y="3073087"/>
              <a:ext cx="246550" cy="241789"/>
            </a:xfrm>
            <a:prstGeom prst="ellipse">
              <a:avLst/>
            </a:prstGeom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bg1">
                    <a:lumMod val="85000"/>
                  </a:schemeClr>
                </a:gs>
                <a:gs pos="83000">
                  <a:schemeClr val="bg1">
                    <a:lumMod val="75000"/>
                  </a:schemeClr>
                </a:gs>
                <a:gs pos="100000">
                  <a:schemeClr val="bg1">
                    <a:lumMod val="5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 w="63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22A20E37-95D3-4D2D-BEEC-3A9FF36488A6}"/>
              </a:ext>
            </a:extLst>
          </xdr:cNvPr>
          <xdr:cNvGraphicFramePr>
            <a:graphicFrameLocks/>
          </xdr:cNvGraphicFramePr>
        </xdr:nvGraphicFramePr>
        <xdr:xfrm>
          <a:off x="1422524" y="2701804"/>
          <a:ext cx="3077672" cy="21467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CBFC464B-06D5-4B54-AA6F-2A4AB975EC61}"/>
              </a:ext>
            </a:extLst>
          </xdr:cNvPr>
          <xdr:cNvSpPr txBox="1"/>
        </xdr:nvSpPr>
        <xdr:spPr>
          <a:xfrm>
            <a:off x="1920391" y="2688614"/>
            <a:ext cx="354623" cy="2751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  <xdr:grpSp>
        <xdr:nvGrpSpPr>
          <xdr:cNvPr id="37" name="Group 36">
            <a:extLst>
              <a:ext uri="{FF2B5EF4-FFF2-40B4-BE49-F238E27FC236}">
                <a16:creationId xmlns:a16="http://schemas.microsoft.com/office/drawing/2014/main" id="{20D46DEB-654C-0147-1E69-6D38D8A3B39B}"/>
              </a:ext>
            </a:extLst>
          </xdr:cNvPr>
          <xdr:cNvGrpSpPr/>
        </xdr:nvGrpSpPr>
        <xdr:grpSpPr>
          <a:xfrm>
            <a:off x="4509721" y="2701515"/>
            <a:ext cx="3309571" cy="1503407"/>
            <a:chOff x="4510189" y="2714376"/>
            <a:chExt cx="3310039" cy="1510266"/>
          </a:xfrm>
        </xdr:grpSpPr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E852C360-4201-47A6-A9FF-78E894934613}"/>
                </a:ext>
              </a:extLst>
            </xdr:cNvPr>
            <xdr:cNvGraphicFramePr>
              <a:graphicFrameLocks/>
            </xdr:cNvGraphicFramePr>
          </xdr:nvGraphicFramePr>
          <xdr:xfrm>
            <a:off x="4510189" y="2714376"/>
            <a:ext cx="3310039" cy="151026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pic>
          <xdr:nvPicPr>
            <xdr:cNvPr id="36" name="Picture 35">
              <a:extLst>
                <a:ext uri="{FF2B5EF4-FFF2-40B4-BE49-F238E27FC236}">
                  <a16:creationId xmlns:a16="http://schemas.microsoft.com/office/drawing/2014/main" id="{DC618EE0-4277-8A2F-94C7-043B667E7B2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535522" y="2772597"/>
              <a:ext cx="3238499" cy="191396"/>
            </a:xfrm>
            <a:prstGeom prst="rect">
              <a:avLst/>
            </a:prstGeom>
          </xdr:spPr>
        </xdr:pic>
      </xdr:grp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1687A4A1-C38E-451C-8ACC-0CC0B665DAEC}"/>
              </a:ext>
            </a:extLst>
          </xdr:cNvPr>
          <xdr:cNvSpPr txBox="1"/>
        </xdr:nvSpPr>
        <xdr:spPr>
          <a:xfrm>
            <a:off x="4476753" y="3967529"/>
            <a:ext cx="307731" cy="3077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c)</a:t>
            </a:r>
          </a:p>
        </xdr:txBody>
      </xdr:sp>
    </xdr:grpSp>
    <xdr:clientData/>
  </xdr:twoCellAnchor>
  <xdr:twoCellAnchor>
    <xdr:from>
      <xdr:col>15</xdr:col>
      <xdr:colOff>0</xdr:colOff>
      <xdr:row>16</xdr:row>
      <xdr:rowOff>135549</xdr:rowOff>
    </xdr:from>
    <xdr:to>
      <xdr:col>26</xdr:col>
      <xdr:colOff>572234</xdr:colOff>
      <xdr:row>47</xdr:row>
      <xdr:rowOff>3663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2D9F9AC-20F4-C195-A1ED-ADBBCA2EA093}"/>
            </a:ext>
          </a:extLst>
        </xdr:cNvPr>
        <xdr:cNvGrpSpPr/>
      </xdr:nvGrpSpPr>
      <xdr:grpSpPr>
        <a:xfrm>
          <a:off x="9690652" y="3051027"/>
          <a:ext cx="7678712" cy="5516853"/>
          <a:chOff x="9690652" y="3051027"/>
          <a:chExt cx="7678712" cy="5516853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DD78116-2C2F-4A16-BCBA-DA88FCDFF536}"/>
              </a:ext>
            </a:extLst>
          </xdr:cNvPr>
          <xdr:cNvGraphicFramePr>
            <a:graphicFrameLocks/>
          </xdr:cNvGraphicFramePr>
        </xdr:nvGraphicFramePr>
        <xdr:xfrm>
          <a:off x="9690652" y="3097696"/>
          <a:ext cx="7678712" cy="547018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B5557234-3332-264D-C000-749355CC0605}"/>
              </a:ext>
            </a:extLst>
          </xdr:cNvPr>
          <xdr:cNvGrpSpPr/>
        </xdr:nvGrpSpPr>
        <xdr:grpSpPr>
          <a:xfrm>
            <a:off x="10528146" y="3173902"/>
            <a:ext cx="4351136" cy="1457733"/>
            <a:chOff x="10566373" y="3127870"/>
            <a:chExt cx="4367861" cy="1436071"/>
          </a:xfrm>
        </xdr:grpSpPr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E709FC75-7EB9-4C75-918B-E72930EF3B8A}"/>
                </a:ext>
              </a:extLst>
            </xdr:cNvPr>
            <xdr:cNvGraphicFramePr>
              <a:graphicFrameLocks/>
            </xdr:cNvGraphicFramePr>
          </xdr:nvGraphicFramePr>
          <xdr:xfrm>
            <a:off x="10566373" y="3127870"/>
            <a:ext cx="4367861" cy="143607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0045C1B0-496F-41E4-88AD-B3CBD79311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107616" y="3212856"/>
              <a:ext cx="3238041" cy="190527"/>
            </a:xfrm>
            <a:prstGeom prst="rect">
              <a:avLst/>
            </a:prstGeom>
          </xdr:spPr>
        </xdr:pic>
      </xdr:grp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23C5B7C2-5607-4F6C-85B3-E3FD88A1BFD9}"/>
              </a:ext>
            </a:extLst>
          </xdr:cNvPr>
          <xdr:cNvSpPr txBox="1"/>
        </xdr:nvSpPr>
        <xdr:spPr>
          <a:xfrm>
            <a:off x="9734613" y="3051027"/>
            <a:ext cx="319088" cy="2962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a)</a:t>
            </a: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5DD64E3E-7E2B-49BC-9938-5982C0B9124E}"/>
              </a:ext>
            </a:extLst>
          </xdr:cNvPr>
          <xdr:cNvSpPr txBox="1"/>
        </xdr:nvSpPr>
        <xdr:spPr>
          <a:xfrm>
            <a:off x="10544048" y="3202472"/>
            <a:ext cx="319088" cy="296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/>
              <a:t>b)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503464</xdr:colOff>
      <xdr:row>67</xdr:row>
      <xdr:rowOff>172110</xdr:rowOff>
    </xdr:from>
    <xdr:to>
      <xdr:col>10</xdr:col>
      <xdr:colOff>358547</xdr:colOff>
      <xdr:row>72</xdr:row>
      <xdr:rowOff>95814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B1A4B5A2-4C38-4B37-B709-8994D1E327E9}"/>
            </a:ext>
          </a:extLst>
        </xdr:cNvPr>
        <xdr:cNvGrpSpPr/>
      </xdr:nvGrpSpPr>
      <xdr:grpSpPr>
        <a:xfrm>
          <a:off x="7153646" y="12355452"/>
          <a:ext cx="504516" cy="832907"/>
          <a:chOff x="9371135" y="4066442"/>
          <a:chExt cx="246550" cy="385647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8BBA8EFA-18F1-BAD8-7FB7-5AB63C33102A}"/>
              </a:ext>
            </a:extLst>
          </xdr:cNvPr>
          <xdr:cNvSpPr/>
        </xdr:nvSpPr>
        <xdr:spPr>
          <a:xfrm rot="2132957">
            <a:off x="9380164" y="4180993"/>
            <a:ext cx="55243" cy="271096"/>
          </a:xfrm>
          <a:prstGeom prst="rect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A2FCDD22-3426-A8A9-639E-DC803C4D532A}"/>
              </a:ext>
            </a:extLst>
          </xdr:cNvPr>
          <xdr:cNvSpPr/>
        </xdr:nvSpPr>
        <xdr:spPr>
          <a:xfrm>
            <a:off x="9371135" y="4066442"/>
            <a:ext cx="246550" cy="241789"/>
          </a:xfrm>
          <a:prstGeom prst="ellipse">
            <a:avLst/>
          </a:prstGeom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bg1">
                  <a:lumMod val="85000"/>
                </a:schemeClr>
              </a:gs>
              <a:gs pos="83000">
                <a:schemeClr val="bg1">
                  <a:lumMod val="75000"/>
                </a:schemeClr>
              </a:gs>
              <a:gs pos="100000">
                <a:schemeClr val="bg1">
                  <a:lumMod val="5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</xdr:col>
      <xdr:colOff>381000</xdr:colOff>
      <xdr:row>58</xdr:row>
      <xdr:rowOff>17685</xdr:rowOff>
    </xdr:from>
    <xdr:to>
      <xdr:col>27</xdr:col>
      <xdr:colOff>133366</xdr:colOff>
      <xdr:row>120</xdr:row>
      <xdr:rowOff>160422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FDA3EBF4-8AC4-B893-B6E0-EB99E059C54C}"/>
            </a:ext>
          </a:extLst>
        </xdr:cNvPr>
        <xdr:cNvGrpSpPr/>
      </xdr:nvGrpSpPr>
      <xdr:grpSpPr>
        <a:xfrm>
          <a:off x="3134591" y="10564458"/>
          <a:ext cx="15338730" cy="11416873"/>
          <a:chOff x="3129643" y="10672078"/>
          <a:chExt cx="15264509" cy="11531915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576E0E11-4F99-8FEC-152D-DA7FA027CC62}"/>
              </a:ext>
            </a:extLst>
          </xdr:cNvPr>
          <xdr:cNvGrpSpPr/>
        </xdr:nvGrpSpPr>
        <xdr:grpSpPr>
          <a:xfrm>
            <a:off x="3129643" y="10672078"/>
            <a:ext cx="15264509" cy="11531915"/>
            <a:chOff x="2758074" y="10354352"/>
            <a:chExt cx="15427330" cy="11114856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835067-0484-46FA-8E2F-5C00203A463A}"/>
                </a:ext>
              </a:extLst>
            </xdr:cNvPr>
            <xdr:cNvGraphicFramePr>
              <a:graphicFrameLocks/>
            </xdr:cNvGraphicFramePr>
          </xdr:nvGraphicFramePr>
          <xdr:xfrm>
            <a:off x="2758074" y="10436679"/>
            <a:ext cx="15427330" cy="110325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2C1B760-C4D0-5B10-2F26-421DD0177045}"/>
                </a:ext>
              </a:extLst>
            </xdr:cNvPr>
            <xdr:cNvGraphicFramePr>
              <a:graphicFrameLocks/>
            </xdr:cNvGraphicFramePr>
          </xdr:nvGraphicFramePr>
          <xdr:xfrm>
            <a:off x="4200388" y="13101276"/>
            <a:ext cx="2520958" cy="69168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8E29BB5F-CE92-41AA-AD63-2796703C81AB}"/>
                </a:ext>
              </a:extLst>
            </xdr:cNvPr>
            <xdr:cNvGraphicFramePr>
              <a:graphicFrameLocks/>
            </xdr:cNvGraphicFramePr>
          </xdr:nvGraphicFramePr>
          <xdr:xfrm>
            <a:off x="7009560" y="13110799"/>
            <a:ext cx="2524667" cy="69052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86E2676B-836B-C25E-DB54-DC36AAFC12B5}"/>
                </a:ext>
              </a:extLst>
            </xdr:cNvPr>
            <xdr:cNvSpPr txBox="1"/>
          </xdr:nvSpPr>
          <xdr:spPr>
            <a:xfrm>
              <a:off x="7679191" y="10968036"/>
              <a:ext cx="1673678" cy="513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AD + CHP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41216F58-AD34-4F93-A64C-E07252AD38AC}"/>
                </a:ext>
              </a:extLst>
            </xdr:cNvPr>
            <xdr:cNvSpPr txBox="1"/>
          </xdr:nvSpPr>
          <xdr:spPr>
            <a:xfrm>
              <a:off x="4086906" y="10689769"/>
              <a:ext cx="3192916" cy="47557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Direct Land Application</a:t>
              </a: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66155C0-A724-4891-BD19-6CCC42621E50}"/>
                </a:ext>
              </a:extLst>
            </xdr:cNvPr>
            <xdr:cNvSpPr txBox="1"/>
          </xdr:nvSpPr>
          <xdr:spPr>
            <a:xfrm>
              <a:off x="10101262" y="10354352"/>
              <a:ext cx="2458131" cy="4946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Pyrolysis + CHP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361C9D83-B824-4533-B524-299D13A633C0}"/>
                </a:ext>
              </a:extLst>
            </xdr:cNvPr>
            <xdr:cNvSpPr txBox="1"/>
          </xdr:nvSpPr>
          <xdr:spPr>
            <a:xfrm>
              <a:off x="13316627" y="11043555"/>
              <a:ext cx="1678440" cy="4850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HTC + CHP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55443240-ABB4-49DF-923B-338E8B2927E4}"/>
                </a:ext>
              </a:extLst>
            </xdr:cNvPr>
            <xdr:cNvSpPr txBox="1"/>
          </xdr:nvSpPr>
          <xdr:spPr>
            <a:xfrm>
              <a:off x="16073436" y="10444841"/>
              <a:ext cx="1678440" cy="4993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2000" b="1">
                  <a:latin typeface="Arial" panose="020B0604020202020204" pitchFamily="34" charset="0"/>
                  <a:cs typeface="Arial" panose="020B0604020202020204" pitchFamily="34" charset="0"/>
                </a:rPr>
                <a:t>HTL + CHP</a:t>
              </a:r>
            </a:p>
          </xdr:txBody>
        </xdr:sp>
      </xdr:grp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4904683B-21C3-41C3-88D8-AF4EB6E40762}"/>
              </a:ext>
            </a:extLst>
          </xdr:cNvPr>
          <xdr:cNvSpPr txBox="1"/>
        </xdr:nvSpPr>
        <xdr:spPr>
          <a:xfrm>
            <a:off x="3394982" y="11178268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D1E3B5C5-C448-4DA4-8B56-F9B4FC1AF7EF}"/>
              </a:ext>
            </a:extLst>
          </xdr:cNvPr>
          <xdr:cNvSpPr txBox="1"/>
        </xdr:nvSpPr>
        <xdr:spPr>
          <a:xfrm>
            <a:off x="4479472" y="13684703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B1383CE5-E6DF-4F20-961B-5F743FA17AD4}"/>
              </a:ext>
            </a:extLst>
          </xdr:cNvPr>
          <xdr:cNvSpPr txBox="1"/>
        </xdr:nvSpPr>
        <xdr:spPr>
          <a:xfrm>
            <a:off x="7252607" y="13736412"/>
            <a:ext cx="553116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c)</a:t>
            </a:r>
          </a:p>
        </xdr:txBody>
      </xdr:sp>
    </xdr:grpSp>
    <xdr:clientData/>
  </xdr:twoCellAnchor>
  <xdr:twoCellAnchor>
    <xdr:from>
      <xdr:col>40</xdr:col>
      <xdr:colOff>204106</xdr:colOff>
      <xdr:row>83</xdr:row>
      <xdr:rowOff>54428</xdr:rowOff>
    </xdr:from>
    <xdr:to>
      <xdr:col>51</xdr:col>
      <xdr:colOff>616419</xdr:colOff>
      <xdr:row>145</xdr:row>
      <xdr:rowOff>111748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D010F02D-362C-4C36-9618-97E2BAEC0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0.07587</cdr:x>
      <cdr:y>0.88556</cdr:y>
    </cdr:from>
    <cdr:to>
      <cdr:x>0.99078</cdr:x>
      <cdr:y>0.88679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DBE7A3CC-A3C4-4F58-504E-455B89072A55}"/>
            </a:ext>
          </a:extLst>
        </cdr:cNvPr>
        <cdr:cNvCxnSpPr/>
      </cdr:nvCxnSpPr>
      <cdr:spPr>
        <a:xfrm xmlns:a="http://schemas.openxmlformats.org/drawingml/2006/main" flipV="1">
          <a:off x="1170214" y="9769928"/>
          <a:ext cx="14110607" cy="1360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397809</xdr:colOff>
      <xdr:row>99</xdr:row>
      <xdr:rowOff>71566</xdr:rowOff>
    </xdr:from>
    <xdr:to>
      <xdr:col>51</xdr:col>
      <xdr:colOff>638735</xdr:colOff>
      <xdr:row>141</xdr:row>
      <xdr:rowOff>135892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55CC1915-19EC-EDB1-6219-2784AB8558AB}"/>
            </a:ext>
          </a:extLst>
        </xdr:cNvPr>
        <xdr:cNvGrpSpPr/>
      </xdr:nvGrpSpPr>
      <xdr:grpSpPr>
        <a:xfrm>
          <a:off x="26395456" y="17821684"/>
          <a:ext cx="7390279" cy="7594679"/>
          <a:chOff x="26395456" y="17821684"/>
          <a:chExt cx="7390279" cy="7594679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FD4E2098-C0D1-DF3B-873D-68A6EEDA9F05}"/>
              </a:ext>
            </a:extLst>
          </xdr:cNvPr>
          <xdr:cNvGrpSpPr/>
        </xdr:nvGrpSpPr>
        <xdr:grpSpPr>
          <a:xfrm>
            <a:off x="26395456" y="17821684"/>
            <a:ext cx="7390279" cy="7594679"/>
            <a:chOff x="26395456" y="17821684"/>
            <a:chExt cx="7390279" cy="7594679"/>
          </a:xfrm>
        </xdr:grpSpPr>
        <xdr:grpSp>
          <xdr:nvGrpSpPr>
            <xdr:cNvPr id="50" name="Group 49">
              <a:extLst>
                <a:ext uri="{FF2B5EF4-FFF2-40B4-BE49-F238E27FC236}">
                  <a16:creationId xmlns:a16="http://schemas.microsoft.com/office/drawing/2014/main" id="{36B2AF3B-879D-5751-273A-1EC185AC0E0C}"/>
                </a:ext>
              </a:extLst>
            </xdr:cNvPr>
            <xdr:cNvGrpSpPr/>
          </xdr:nvGrpSpPr>
          <xdr:grpSpPr>
            <a:xfrm>
              <a:off x="26492948" y="17994255"/>
              <a:ext cx="7292787" cy="3702151"/>
              <a:chOff x="26286070" y="18382151"/>
              <a:chExt cx="8028108" cy="3783609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77029022-E74A-41FC-8E6B-86E9B87A537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86070" y="18382151"/>
              <a:ext cx="6523893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36C8A207-2CBB-4754-82C2-36A9CB05E36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2782481" y="18383237"/>
              <a:ext cx="1531697" cy="3782523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pSp>
            <xdr:nvGrpSpPr>
              <xdr:cNvPr id="10" name="Group 9">
                <a:extLst>
                  <a:ext uri="{FF2B5EF4-FFF2-40B4-BE49-F238E27FC236}">
                    <a16:creationId xmlns:a16="http://schemas.microsoft.com/office/drawing/2014/main" id="{B7271036-F310-0E07-B1B6-B879D21C7B36}"/>
                  </a:ext>
                </a:extLst>
              </xdr:cNvPr>
              <xdr:cNvGrpSpPr/>
            </xdr:nvGrpSpPr>
            <xdr:grpSpPr>
              <a:xfrm>
                <a:off x="27015612" y="18392030"/>
                <a:ext cx="7267559" cy="1861263"/>
                <a:chOff x="27015502" y="18387268"/>
                <a:chExt cx="7262869" cy="1866025"/>
              </a:xfrm>
            </xdr:grpSpPr>
            <xdr:sp macro="" textlink="">
              <xdr:nvSpPr>
                <xdr:cNvPr id="4" name="TextBox 3">
                  <a:extLst>
                    <a:ext uri="{FF2B5EF4-FFF2-40B4-BE49-F238E27FC236}">
                      <a16:creationId xmlns:a16="http://schemas.microsoft.com/office/drawing/2014/main" id="{16241FA1-1923-4381-A8E4-5521432BD12E}"/>
                    </a:ext>
                  </a:extLst>
                </xdr:cNvPr>
                <xdr:cNvSpPr txBox="1"/>
              </xdr:nvSpPr>
              <xdr:spPr>
                <a:xfrm>
                  <a:off x="27015502" y="18484862"/>
                  <a:ext cx="1228580" cy="48489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5" name="TextBox 4">
                  <a:extLst>
                    <a:ext uri="{FF2B5EF4-FFF2-40B4-BE49-F238E27FC236}">
                      <a16:creationId xmlns:a16="http://schemas.microsoft.com/office/drawing/2014/main" id="{7F67A3DE-4A66-48CF-A169-12B39B2AAF61}"/>
                    </a:ext>
                  </a:extLst>
                </xdr:cNvPr>
                <xdr:cNvSpPr txBox="1"/>
              </xdr:nvSpPr>
              <xdr:spPr>
                <a:xfrm>
                  <a:off x="28354089" y="19156971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A6CB181D-29F8-4ABD-9901-18BD735A982D}"/>
                    </a:ext>
                  </a:extLst>
                </xdr:cNvPr>
                <xdr:cNvSpPr txBox="1"/>
              </xdr:nvSpPr>
              <xdr:spPr>
                <a:xfrm>
                  <a:off x="29878456" y="19772432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94A6EB6A-2F29-4BBD-93C6-47A93CEFA1D8}"/>
                    </a:ext>
                  </a:extLst>
                </xdr:cNvPr>
                <xdr:cNvSpPr txBox="1"/>
              </xdr:nvSpPr>
              <xdr:spPr>
                <a:xfrm>
                  <a:off x="31407950" y="19763640"/>
                  <a:ext cx="1599834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1F00A600-2D2D-4B11-BDD1-512417FBCD3D}"/>
                    </a:ext>
                  </a:extLst>
                </xdr:cNvPr>
                <xdr:cNvSpPr txBox="1"/>
              </xdr:nvSpPr>
              <xdr:spPr>
                <a:xfrm>
                  <a:off x="33218348" y="18387268"/>
                  <a:ext cx="1060023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17" name="Group 16">
              <a:extLst>
                <a:ext uri="{FF2B5EF4-FFF2-40B4-BE49-F238E27FC236}">
                  <a16:creationId xmlns:a16="http://schemas.microsoft.com/office/drawing/2014/main" id="{E46B09BD-C0E8-8417-A2BC-C0E5593FB514}"/>
                </a:ext>
              </a:extLst>
            </xdr:cNvPr>
            <xdr:cNvGrpSpPr/>
          </xdr:nvGrpSpPr>
          <xdr:grpSpPr>
            <a:xfrm>
              <a:off x="26490747" y="21720060"/>
              <a:ext cx="7289385" cy="3696303"/>
              <a:chOff x="26227819" y="22491088"/>
              <a:chExt cx="8128123" cy="3777761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4F84E927-F127-4A6F-868C-0E9BD9E09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227819" y="22491088"/>
              <a:ext cx="8128123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A3F8FA7C-3A32-49EB-B13C-7F6B68E48EF3}"/>
                  </a:ext>
                </a:extLst>
              </xdr:cNvPr>
              <xdr:cNvGrpSpPr/>
            </xdr:nvGrpSpPr>
            <xdr:grpSpPr>
              <a:xfrm>
                <a:off x="26722687" y="22577667"/>
                <a:ext cx="7520236" cy="2205489"/>
                <a:chOff x="26784065" y="18328497"/>
                <a:chExt cx="7543487" cy="2228188"/>
              </a:xfrm>
            </xdr:grpSpPr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A80A98CF-F25C-2362-9C3F-941D22249EE1}"/>
                    </a:ext>
                  </a:extLst>
                </xdr:cNvPr>
                <xdr:cNvSpPr txBox="1"/>
              </xdr:nvSpPr>
              <xdr:spPr>
                <a:xfrm>
                  <a:off x="28346935" y="18497891"/>
                  <a:ext cx="1595072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ADD2D13E-B42A-499E-3B41-0FC77FD432BF}"/>
                    </a:ext>
                  </a:extLst>
                </xdr:cNvPr>
                <xdr:cNvSpPr txBox="1"/>
              </xdr:nvSpPr>
              <xdr:spPr>
                <a:xfrm>
                  <a:off x="26784065" y="20076556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90CFC813-49A7-35D0-2182-0D84D56D9008}"/>
                    </a:ext>
                  </a:extLst>
                </xdr:cNvPr>
                <xdr:cNvSpPr txBox="1"/>
              </xdr:nvSpPr>
              <xdr:spPr>
                <a:xfrm>
                  <a:off x="31474207" y="18480424"/>
                  <a:ext cx="159507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BE8B1E19-137F-96EA-28AD-6FF991383AAA}"/>
                    </a:ext>
                  </a:extLst>
                </xdr:cNvPr>
                <xdr:cNvSpPr txBox="1"/>
              </xdr:nvSpPr>
              <xdr:spPr>
                <a:xfrm>
                  <a:off x="33344215" y="19856126"/>
                  <a:ext cx="983337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40D6845B-E455-754A-FB95-616301806F60}"/>
                    </a:ext>
                  </a:extLst>
                </xdr:cNvPr>
                <xdr:cNvSpPr txBox="1"/>
              </xdr:nvSpPr>
              <xdr:spPr>
                <a:xfrm>
                  <a:off x="30148070" y="18328497"/>
                  <a:ext cx="1127849" cy="3928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5ED1B773-2AC2-4280-9E96-59D5BBE26AB8}"/>
                </a:ext>
              </a:extLst>
            </xdr:cNvPr>
            <xdr:cNvSpPr txBox="1"/>
          </xdr:nvSpPr>
          <xdr:spPr>
            <a:xfrm>
              <a:off x="26395456" y="21608152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c)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AD6A193B-6DFF-4CEC-A780-0F2C0D0EA729}"/>
                </a:ext>
              </a:extLst>
            </xdr:cNvPr>
            <xdr:cNvSpPr txBox="1"/>
          </xdr:nvSpPr>
          <xdr:spPr>
            <a:xfrm>
              <a:off x="32094767" y="17821684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DAF4E149-75BD-4BB0-907F-7BD9DC151039}"/>
                </a:ext>
              </a:extLst>
            </xdr:cNvPr>
            <xdr:cNvSpPr txBox="1"/>
          </xdr:nvSpPr>
          <xdr:spPr>
            <a:xfrm>
              <a:off x="26464932" y="17934864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</xdr:grp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64660301-A14A-4937-8E98-0173AC1F5C6A}"/>
              </a:ext>
            </a:extLst>
          </xdr:cNvPr>
          <xdr:cNvSpPr txBox="1"/>
        </xdr:nvSpPr>
        <xdr:spPr>
          <a:xfrm>
            <a:off x="28477509" y="18020028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CLCA</a:t>
            </a:r>
          </a:p>
        </xdr:txBody>
      </xdr:sp>
    </xdr:grpSp>
    <xdr:clientData/>
  </xdr:twoCellAnchor>
  <xdr:twoCellAnchor>
    <xdr:from>
      <xdr:col>52</xdr:col>
      <xdr:colOff>476250</xdr:colOff>
      <xdr:row>99</xdr:row>
      <xdr:rowOff>150650</xdr:rowOff>
    </xdr:from>
    <xdr:to>
      <xdr:col>63</xdr:col>
      <xdr:colOff>639085</xdr:colOff>
      <xdr:row>141</xdr:row>
      <xdr:rowOff>88789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4164B85B-CFB7-4C7B-04CA-030EFA40006D}"/>
            </a:ext>
          </a:extLst>
        </xdr:cNvPr>
        <xdr:cNvGrpSpPr/>
      </xdr:nvGrpSpPr>
      <xdr:grpSpPr>
        <a:xfrm>
          <a:off x="34273191" y="17900768"/>
          <a:ext cx="7312188" cy="7468492"/>
          <a:chOff x="34273191" y="17900768"/>
          <a:chExt cx="7312188" cy="7468492"/>
        </a:xfrm>
      </xdr:grpSpPr>
      <xdr:grpSp>
        <xdr:nvGrpSpPr>
          <xdr:cNvPr id="61" name="Group 60">
            <a:extLst>
              <a:ext uri="{FF2B5EF4-FFF2-40B4-BE49-F238E27FC236}">
                <a16:creationId xmlns:a16="http://schemas.microsoft.com/office/drawing/2014/main" id="{D698A075-192F-FB65-541D-B2C7492416B8}"/>
              </a:ext>
            </a:extLst>
          </xdr:cNvPr>
          <xdr:cNvGrpSpPr/>
        </xdr:nvGrpSpPr>
        <xdr:grpSpPr>
          <a:xfrm>
            <a:off x="34273191" y="17900768"/>
            <a:ext cx="7312188" cy="7468492"/>
            <a:chOff x="34418868" y="17900768"/>
            <a:chExt cx="7312188" cy="7468492"/>
          </a:xfrm>
        </xdr:grpSpPr>
        <xdr:grpSp>
          <xdr:nvGrpSpPr>
            <xdr:cNvPr id="51" name="Group 50">
              <a:extLst>
                <a:ext uri="{FF2B5EF4-FFF2-40B4-BE49-F238E27FC236}">
                  <a16:creationId xmlns:a16="http://schemas.microsoft.com/office/drawing/2014/main" id="{328D551D-3B1D-55D5-722D-C024CF5ABC19}"/>
                </a:ext>
              </a:extLst>
            </xdr:cNvPr>
            <xdr:cNvGrpSpPr/>
          </xdr:nvGrpSpPr>
          <xdr:grpSpPr>
            <a:xfrm>
              <a:off x="34612839" y="17900768"/>
              <a:ext cx="7075670" cy="3744363"/>
              <a:chOff x="26198512" y="26537468"/>
              <a:chExt cx="7018363" cy="3829702"/>
            </a:xfrm>
          </xdr:grpSpPr>
          <xdr:graphicFrame macro="">
            <xdr:nvGraphicFramePr>
              <xdr:cNvPr id="19" name="Chart 18">
                <a:extLst>
                  <a:ext uri="{FF2B5EF4-FFF2-40B4-BE49-F238E27FC236}">
                    <a16:creationId xmlns:a16="http://schemas.microsoft.com/office/drawing/2014/main" id="{5EFE2F77-7F70-32CB-425F-15113B01699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198512" y="26608255"/>
              <a:ext cx="2836475" cy="375891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pSp>
            <xdr:nvGrpSpPr>
              <xdr:cNvPr id="20" name="Group 19">
                <a:extLst>
                  <a:ext uri="{FF2B5EF4-FFF2-40B4-BE49-F238E27FC236}">
                    <a16:creationId xmlns:a16="http://schemas.microsoft.com/office/drawing/2014/main" id="{A3E70840-7EEC-3B04-D690-FEE4D0EC8DB8}"/>
                  </a:ext>
                </a:extLst>
              </xdr:cNvPr>
              <xdr:cNvGrpSpPr/>
            </xdr:nvGrpSpPr>
            <xdr:grpSpPr>
              <a:xfrm>
                <a:off x="26676359" y="26537468"/>
                <a:ext cx="2533077" cy="1019515"/>
                <a:chOff x="27676958" y="17463477"/>
                <a:chExt cx="5922966" cy="1033864"/>
              </a:xfrm>
            </xdr:grpSpPr>
            <xdr:sp macro="" textlink="">
              <xdr:nvSpPr>
                <xdr:cNvPr id="22" name="TextBox 21">
                  <a:extLst>
                    <a:ext uri="{FF2B5EF4-FFF2-40B4-BE49-F238E27FC236}">
                      <a16:creationId xmlns:a16="http://schemas.microsoft.com/office/drawing/2014/main" id="{67701F50-F7C7-A747-64CB-2E2593541186}"/>
                    </a:ext>
                  </a:extLst>
                </xdr:cNvPr>
                <xdr:cNvSpPr txBox="1"/>
              </xdr:nvSpPr>
              <xdr:spPr>
                <a:xfrm>
                  <a:off x="30492742" y="17463477"/>
                  <a:ext cx="3107182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24" name="TextBox 23">
                  <a:extLst>
                    <a:ext uri="{FF2B5EF4-FFF2-40B4-BE49-F238E27FC236}">
                      <a16:creationId xmlns:a16="http://schemas.microsoft.com/office/drawing/2014/main" id="{11758CC1-BEE8-7B06-3DA9-CB9E9B04C704}"/>
                    </a:ext>
                  </a:extLst>
                </xdr:cNvPr>
                <xdr:cNvSpPr txBox="1"/>
              </xdr:nvSpPr>
              <xdr:spPr>
                <a:xfrm>
                  <a:off x="27676958" y="18007688"/>
                  <a:ext cx="2491340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</xdr:grpSp>
          <xdr:graphicFrame macro="">
            <xdr:nvGraphicFramePr>
              <xdr:cNvPr id="35" name="Chart 34">
                <a:extLst>
                  <a:ext uri="{FF2B5EF4-FFF2-40B4-BE49-F238E27FC236}">
                    <a16:creationId xmlns:a16="http://schemas.microsoft.com/office/drawing/2014/main" id="{C3F0DAA1-E058-9B3E-283E-4C907AE5EA4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9018542" y="26588853"/>
              <a:ext cx="4179059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grpSp>
            <xdr:nvGrpSpPr>
              <xdr:cNvPr id="36" name="Group 35">
                <a:extLst>
                  <a:ext uri="{FF2B5EF4-FFF2-40B4-BE49-F238E27FC236}">
                    <a16:creationId xmlns:a16="http://schemas.microsoft.com/office/drawing/2014/main" id="{22A4F84C-4A56-2869-52AE-FA3B5F879CEA}"/>
                  </a:ext>
                </a:extLst>
              </xdr:cNvPr>
              <xdr:cNvGrpSpPr/>
            </xdr:nvGrpSpPr>
            <xdr:grpSpPr>
              <a:xfrm>
                <a:off x="29545561" y="27534727"/>
                <a:ext cx="3671314" cy="1701281"/>
                <a:chOff x="34364237" y="18329624"/>
                <a:chExt cx="6364982" cy="1718789"/>
              </a:xfrm>
            </xdr:grpSpPr>
            <xdr:sp macro="" textlink="">
              <xdr:nvSpPr>
                <xdr:cNvPr id="37" name="TextBox 36">
                  <a:extLst>
                    <a:ext uri="{FF2B5EF4-FFF2-40B4-BE49-F238E27FC236}">
                      <a16:creationId xmlns:a16="http://schemas.microsoft.com/office/drawing/2014/main" id="{E173E219-0F87-9F97-85FD-6E4B881909C8}"/>
                    </a:ext>
                  </a:extLst>
                </xdr:cNvPr>
                <xdr:cNvSpPr txBox="1"/>
              </xdr:nvSpPr>
              <xdr:spPr>
                <a:xfrm>
                  <a:off x="34364237" y="18329624"/>
                  <a:ext cx="1774109" cy="48489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39" name="TextBox 38">
                  <a:extLst>
                    <a:ext uri="{FF2B5EF4-FFF2-40B4-BE49-F238E27FC236}">
                      <a16:creationId xmlns:a16="http://schemas.microsoft.com/office/drawing/2014/main" id="{A09EE534-036A-3B51-4EF6-67B1AB740D2A}"/>
                    </a:ext>
                  </a:extLst>
                </xdr:cNvPr>
                <xdr:cNvSpPr txBox="1"/>
              </xdr:nvSpPr>
              <xdr:spPr>
                <a:xfrm>
                  <a:off x="36436090" y="19568284"/>
                  <a:ext cx="2189551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41" name="TextBox 40">
                  <a:extLst>
                    <a:ext uri="{FF2B5EF4-FFF2-40B4-BE49-F238E27FC236}">
                      <a16:creationId xmlns:a16="http://schemas.microsoft.com/office/drawing/2014/main" id="{5799F530-CD08-8444-4958-BD464990A89F}"/>
                    </a:ext>
                  </a:extLst>
                </xdr:cNvPr>
                <xdr:cNvSpPr txBox="1"/>
              </xdr:nvSpPr>
              <xdr:spPr>
                <a:xfrm>
                  <a:off x="38956971" y="19597227"/>
                  <a:ext cx="1772248" cy="39283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grpSp>
          <xdr:nvGrpSpPr>
            <xdr:cNvPr id="42" name="Group 41">
              <a:extLst>
                <a:ext uri="{FF2B5EF4-FFF2-40B4-BE49-F238E27FC236}">
                  <a16:creationId xmlns:a16="http://schemas.microsoft.com/office/drawing/2014/main" id="{8D4CE130-63F4-46E6-A31E-BB9667B608E0}"/>
                </a:ext>
              </a:extLst>
            </xdr:cNvPr>
            <xdr:cNvGrpSpPr/>
          </xdr:nvGrpSpPr>
          <xdr:grpSpPr>
            <a:xfrm>
              <a:off x="34469310" y="21707201"/>
              <a:ext cx="7261746" cy="3662059"/>
              <a:chOff x="25084819" y="20424896"/>
              <a:chExt cx="8166332" cy="3777761"/>
            </a:xfrm>
          </xdr:grpSpPr>
          <xdr:graphicFrame macro="">
            <xdr:nvGraphicFramePr>
              <xdr:cNvPr id="43" name="Chart 42">
                <a:extLst>
                  <a:ext uri="{FF2B5EF4-FFF2-40B4-BE49-F238E27FC236}">
                    <a16:creationId xmlns:a16="http://schemas.microsoft.com/office/drawing/2014/main" id="{14BE5329-A778-6B51-0CF9-345E3665257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084819" y="20424896"/>
              <a:ext cx="8128123" cy="377776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pSp>
            <xdr:nvGrpSpPr>
              <xdr:cNvPr id="44" name="Group 43">
                <a:extLst>
                  <a:ext uri="{FF2B5EF4-FFF2-40B4-BE49-F238E27FC236}">
                    <a16:creationId xmlns:a16="http://schemas.microsoft.com/office/drawing/2014/main" id="{546960C8-17D4-84CB-69A2-65B563A52C08}"/>
                  </a:ext>
                </a:extLst>
              </xdr:cNvPr>
              <xdr:cNvGrpSpPr/>
            </xdr:nvGrpSpPr>
            <xdr:grpSpPr>
              <a:xfrm>
                <a:off x="25579077" y="21421142"/>
                <a:ext cx="7672074" cy="2129016"/>
                <a:chOff x="25636930" y="17160079"/>
                <a:chExt cx="7695797" cy="2150929"/>
              </a:xfrm>
            </xdr:grpSpPr>
            <xdr:sp macro="" textlink="">
              <xdr:nvSpPr>
                <xdr:cNvPr id="45" name="TextBox 44">
                  <a:extLst>
                    <a:ext uri="{FF2B5EF4-FFF2-40B4-BE49-F238E27FC236}">
                      <a16:creationId xmlns:a16="http://schemas.microsoft.com/office/drawing/2014/main" id="{4F271AC7-DFD4-693B-C657-94E8E32511D6}"/>
                    </a:ext>
                  </a:extLst>
                </xdr:cNvPr>
                <xdr:cNvSpPr txBox="1"/>
              </xdr:nvSpPr>
              <xdr:spPr>
                <a:xfrm>
                  <a:off x="27192446" y="18075958"/>
                  <a:ext cx="1595072" cy="48489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Pyrolysis + CHP</a:t>
                  </a:r>
                </a:p>
              </xdr:txBody>
            </xdr:sp>
            <xdr:sp macro="" textlink="">
              <xdr:nvSpPr>
                <xdr:cNvPr id="46" name="TextBox 45">
                  <a:extLst>
                    <a:ext uri="{FF2B5EF4-FFF2-40B4-BE49-F238E27FC236}">
                      <a16:creationId xmlns:a16="http://schemas.microsoft.com/office/drawing/2014/main" id="{E58DAEBF-74E4-097A-0E2E-F7816EF8957D}"/>
                    </a:ext>
                  </a:extLst>
                </xdr:cNvPr>
                <xdr:cNvSpPr txBox="1"/>
              </xdr:nvSpPr>
              <xdr:spPr>
                <a:xfrm>
                  <a:off x="25636930" y="17937282"/>
                  <a:ext cx="1590310" cy="480129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Direct Land Application</a:t>
                  </a:r>
                </a:p>
              </xdr:txBody>
            </xdr:sp>
            <xdr:sp macro="" textlink="">
              <xdr:nvSpPr>
                <xdr:cNvPr id="47" name="TextBox 46">
                  <a:extLst>
                    <a:ext uri="{FF2B5EF4-FFF2-40B4-BE49-F238E27FC236}">
                      <a16:creationId xmlns:a16="http://schemas.microsoft.com/office/drawing/2014/main" id="{399D7E39-CC7F-3047-44E5-826389E3D26C}"/>
                    </a:ext>
                  </a:extLst>
                </xdr:cNvPr>
                <xdr:cNvSpPr txBox="1"/>
              </xdr:nvSpPr>
              <xdr:spPr>
                <a:xfrm>
                  <a:off x="30334424" y="18830878"/>
                  <a:ext cx="1595072" cy="48013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HTC + CHP</a:t>
                  </a:r>
                </a:p>
              </xdr:txBody>
            </xdr:sp>
            <xdr:sp macro="" textlink="">
              <xdr:nvSpPr>
                <xdr:cNvPr id="48" name="TextBox 47">
                  <a:extLst>
                    <a:ext uri="{FF2B5EF4-FFF2-40B4-BE49-F238E27FC236}">
                      <a16:creationId xmlns:a16="http://schemas.microsoft.com/office/drawing/2014/main" id="{C47391D0-D560-EABE-2693-C9290D951A89}"/>
                    </a:ext>
                  </a:extLst>
                </xdr:cNvPr>
                <xdr:cNvSpPr txBox="1"/>
              </xdr:nvSpPr>
              <xdr:spPr>
                <a:xfrm>
                  <a:off x="32055590" y="18360417"/>
                  <a:ext cx="1277137" cy="4896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AD + CHP</a:t>
                  </a:r>
                </a:p>
              </xdr:txBody>
            </xdr:sp>
            <xdr:sp macro="" textlink="">
              <xdr:nvSpPr>
                <xdr:cNvPr id="49" name="TextBox 48">
                  <a:extLst>
                    <a:ext uri="{FF2B5EF4-FFF2-40B4-BE49-F238E27FC236}">
                      <a16:creationId xmlns:a16="http://schemas.microsoft.com/office/drawing/2014/main" id="{6F5CB846-3FA4-789C-9364-3BDD0A4F6265}"/>
                    </a:ext>
                  </a:extLst>
                </xdr:cNvPr>
                <xdr:cNvSpPr txBox="1"/>
              </xdr:nvSpPr>
              <xdr:spPr>
                <a:xfrm>
                  <a:off x="29002854" y="17160079"/>
                  <a:ext cx="1108747" cy="39283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100" b="1">
                      <a:latin typeface="Arial" panose="020B0604020202020204" pitchFamily="34" charset="0"/>
                      <a:cs typeface="Arial" panose="020B0604020202020204" pitchFamily="34" charset="0"/>
                    </a:rPr>
                    <a:t>HTL + CHP</a:t>
                  </a:r>
                </a:p>
              </xdr:txBody>
            </xdr:sp>
          </xdr:grpSp>
        </xdr:grp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D5352C51-A329-4678-992F-F037A5DF4802}"/>
                </a:ext>
              </a:extLst>
            </xdr:cNvPr>
            <xdr:cNvSpPr txBox="1"/>
          </xdr:nvSpPr>
          <xdr:spPr>
            <a:xfrm>
              <a:off x="34495068" y="18008823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a)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3A4B5DF8-3991-4024-9036-9C26B6B64103}"/>
                </a:ext>
              </a:extLst>
            </xdr:cNvPr>
            <xdr:cNvSpPr txBox="1"/>
          </xdr:nvSpPr>
          <xdr:spPr>
            <a:xfrm>
              <a:off x="37919586" y="17953914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b)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25835812-CFF1-4372-A7BE-4FCC81710A2B}"/>
                </a:ext>
              </a:extLst>
            </xdr:cNvPr>
            <xdr:cNvSpPr txBox="1"/>
          </xdr:nvSpPr>
          <xdr:spPr>
            <a:xfrm>
              <a:off x="34418868" y="21647373"/>
              <a:ext cx="553116" cy="47324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100" b="1">
                  <a:latin typeface="Arial" panose="020B0604020202020204" pitchFamily="34" charset="0"/>
                  <a:cs typeface="Arial" panose="020B0604020202020204" pitchFamily="34" charset="0"/>
                </a:rPr>
                <a:t>c)</a:t>
              </a:r>
            </a:p>
          </xdr:txBody>
        </xdr:sp>
      </xdr:grp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F12DC22D-2BC5-4CB2-A8B1-4B8A659516DA}"/>
              </a:ext>
            </a:extLst>
          </xdr:cNvPr>
          <xdr:cNvSpPr txBox="1"/>
        </xdr:nvSpPr>
        <xdr:spPr>
          <a:xfrm>
            <a:off x="35420673" y="18009943"/>
            <a:ext cx="1033182" cy="473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latin typeface="Arial" panose="020B0604020202020204" pitchFamily="34" charset="0"/>
                <a:cs typeface="Arial" panose="020B0604020202020204" pitchFamily="34" charset="0"/>
              </a:rPr>
              <a:t>ALCA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8930</xdr:colOff>
      <xdr:row>0</xdr:row>
      <xdr:rowOff>44139</xdr:rowOff>
    </xdr:from>
    <xdr:to>
      <xdr:col>14</xdr:col>
      <xdr:colOff>363735</xdr:colOff>
      <xdr:row>37</xdr:row>
      <xdr:rowOff>98534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62C839F0-3BDD-CD00-B31E-BE77D79B0383}"/>
            </a:ext>
          </a:extLst>
        </xdr:cNvPr>
        <xdr:cNvGrpSpPr/>
      </xdr:nvGrpSpPr>
      <xdr:grpSpPr>
        <a:xfrm>
          <a:off x="8930" y="44139"/>
          <a:ext cx="9439274" cy="6772497"/>
          <a:chOff x="8930" y="44139"/>
          <a:chExt cx="9439274" cy="6772497"/>
        </a:xfrm>
      </xdr:grpSpPr>
      <xdr:grpSp>
        <xdr:nvGrpSpPr>
          <xdr:cNvPr id="23" name="Group 22">
            <a:extLst>
              <a:ext uri="{FF2B5EF4-FFF2-40B4-BE49-F238E27FC236}">
                <a16:creationId xmlns:a16="http://schemas.microsoft.com/office/drawing/2014/main" id="{34A29B46-CF7D-D1D3-D682-874C94BAA5A0}"/>
              </a:ext>
            </a:extLst>
          </xdr:cNvPr>
          <xdr:cNvGrpSpPr/>
        </xdr:nvGrpSpPr>
        <xdr:grpSpPr>
          <a:xfrm>
            <a:off x="8930" y="44139"/>
            <a:ext cx="9439274" cy="6059952"/>
            <a:chOff x="8930" y="44139"/>
            <a:chExt cx="9413408" cy="6029468"/>
          </a:xfrm>
        </xdr:grpSpPr>
        <xdr:grpSp>
          <xdr:nvGrpSpPr>
            <xdr:cNvPr id="11" name="Group 10">
              <a:extLst>
                <a:ext uri="{FF2B5EF4-FFF2-40B4-BE49-F238E27FC236}">
                  <a16:creationId xmlns:a16="http://schemas.microsoft.com/office/drawing/2014/main" id="{97CFAB3A-C574-CBF8-6247-707F095BE6BF}"/>
                </a:ext>
              </a:extLst>
            </xdr:cNvPr>
            <xdr:cNvGrpSpPr/>
          </xdr:nvGrpSpPr>
          <xdr:grpSpPr>
            <a:xfrm>
              <a:off x="8930" y="47625"/>
              <a:ext cx="9413408" cy="6025982"/>
              <a:chOff x="-1" y="-3433"/>
              <a:chExt cx="9422605" cy="6036820"/>
            </a:xfrm>
          </xdr:grpSpPr>
          <xdr:pic>
            <xdr:nvPicPr>
              <xdr:cNvPr id="12" name="Picture 11">
                <a:extLst>
                  <a:ext uri="{FF2B5EF4-FFF2-40B4-BE49-F238E27FC236}">
                    <a16:creationId xmlns:a16="http://schemas.microsoft.com/office/drawing/2014/main" id="{166CA972-C909-4B9F-3F4D-3942F68438AB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1744" r="2371"/>
              <a:stretch/>
            </xdr:blipFill>
            <xdr:spPr>
              <a:xfrm>
                <a:off x="2380" y="0"/>
                <a:ext cx="4455318" cy="3136454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3" name="Picture 12">
                <a:extLst>
                  <a:ext uri="{FF2B5EF4-FFF2-40B4-BE49-F238E27FC236}">
                    <a16:creationId xmlns:a16="http://schemas.microsoft.com/office/drawing/2014/main" id="{9FE86FA1-9296-4D7F-1058-4A856412B22D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2"/>
              <a:srcRect l="4896" t="8186" r="1317" b="4049"/>
              <a:stretch/>
            </xdr:blipFill>
            <xdr:spPr>
              <a:xfrm>
                <a:off x="4457698" y="-3433"/>
                <a:ext cx="4964906" cy="313645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4" name="Picture 13">
                <a:extLst>
                  <a:ext uri="{FF2B5EF4-FFF2-40B4-BE49-F238E27FC236}">
                    <a16:creationId xmlns:a16="http://schemas.microsoft.com/office/drawing/2014/main" id="{9D30FABA-A828-877E-88D2-532C97A9FD93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3"/>
              <a:srcRect l="2769" t="4431" r="2593" b="2147"/>
              <a:stretch/>
            </xdr:blipFill>
            <xdr:spPr>
              <a:xfrm>
                <a:off x="-1" y="3133022"/>
                <a:ext cx="4633914" cy="290036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pic>
            <xdr:nvPicPr>
              <xdr:cNvPr id="15" name="Picture 14">
                <a:extLst>
                  <a:ext uri="{FF2B5EF4-FFF2-40B4-BE49-F238E27FC236}">
                    <a16:creationId xmlns:a16="http://schemas.microsoft.com/office/drawing/2014/main" id="{FEA56F06-5A30-E7A3-4844-7530DD317C20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4"/>
              <a:srcRect l="4780" t="5833" r="5034" b="4653"/>
              <a:stretch/>
            </xdr:blipFill>
            <xdr:spPr>
              <a:xfrm>
                <a:off x="4617244" y="3130361"/>
                <a:ext cx="4800596" cy="2902425"/>
              </a:xfrm>
              <a:prstGeom prst="rect">
                <a:avLst/>
              </a:prstGeom>
              <a:ln>
                <a:solidFill>
                  <a:schemeClr val="bg1"/>
                </a:solidFill>
              </a:ln>
            </xdr:spPr>
          </xdr:pic>
          <xdr:sp macro="" textlink="">
            <xdr:nvSpPr>
              <xdr:cNvPr id="16" name="TextBox 14">
                <a:extLst>
                  <a:ext uri="{FF2B5EF4-FFF2-40B4-BE49-F238E27FC236}">
                    <a16:creationId xmlns:a16="http://schemas.microsoft.com/office/drawing/2014/main" id="{DB6760D6-8F34-B199-F491-2BFA1E66B430}"/>
                  </a:ext>
                </a:extLst>
              </xdr:cNvPr>
              <xdr:cNvSpPr txBox="1"/>
            </xdr:nvSpPr>
            <xdr:spPr>
              <a:xfrm>
                <a:off x="-1" y="51423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a)</a:t>
                </a:r>
              </a:p>
            </xdr:txBody>
          </xdr:sp>
          <xdr:sp macro="" textlink="">
            <xdr:nvSpPr>
              <xdr:cNvPr id="17" name="TextBox 15">
                <a:extLst>
                  <a:ext uri="{FF2B5EF4-FFF2-40B4-BE49-F238E27FC236}">
                    <a16:creationId xmlns:a16="http://schemas.microsoft.com/office/drawing/2014/main" id="{61CA4837-D62B-E49D-591B-68C4689CFBCC}"/>
                  </a:ext>
                </a:extLst>
              </xdr:cNvPr>
              <xdr:cNvSpPr txBox="1"/>
            </xdr:nvSpPr>
            <xdr:spPr>
              <a:xfrm>
                <a:off x="4457698" y="0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b)</a:t>
                </a:r>
              </a:p>
            </xdr:txBody>
          </xdr:sp>
          <xdr:sp macro="" textlink="">
            <xdr:nvSpPr>
              <xdr:cNvPr id="18" name="TextBox 16">
                <a:extLst>
                  <a:ext uri="{FF2B5EF4-FFF2-40B4-BE49-F238E27FC236}">
                    <a16:creationId xmlns:a16="http://schemas.microsoft.com/office/drawing/2014/main" id="{0978512D-10FD-B4F4-5B55-6D7BF2C7F8CE}"/>
                  </a:ext>
                </a:extLst>
              </xdr:cNvPr>
              <xdr:cNvSpPr txBox="1"/>
            </xdr:nvSpPr>
            <xdr:spPr>
              <a:xfrm>
                <a:off x="2380" y="3130361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c)</a:t>
                </a:r>
              </a:p>
            </xdr:txBody>
          </xdr:sp>
          <xdr:sp macro="" textlink="">
            <xdr:nvSpPr>
              <xdr:cNvPr id="19" name="TextBox 17">
                <a:extLst>
                  <a:ext uri="{FF2B5EF4-FFF2-40B4-BE49-F238E27FC236}">
                    <a16:creationId xmlns:a16="http://schemas.microsoft.com/office/drawing/2014/main" id="{33DDC0FA-82F2-5D91-F5D9-4F9F09C9A213}"/>
                  </a:ext>
                </a:extLst>
              </xdr:cNvPr>
              <xdr:cNvSpPr txBox="1"/>
            </xdr:nvSpPr>
            <xdr:spPr>
              <a:xfrm>
                <a:off x="4633913" y="3136454"/>
                <a:ext cx="1276350" cy="3693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d)</a:t>
                </a:r>
              </a:p>
            </xdr:txBody>
          </xdr:sp>
        </xdr:grpSp>
        <xdr:sp macro="" textlink="">
          <xdr:nvSpPr>
            <xdr:cNvPr id="2" name="Arrow: Circular 1">
              <a:extLst>
                <a:ext uri="{FF2B5EF4-FFF2-40B4-BE49-F238E27FC236}">
                  <a16:creationId xmlns:a16="http://schemas.microsoft.com/office/drawing/2014/main" id="{6F5003E5-8AB0-B7FB-4BA9-33D0C9C51561}"/>
                </a:ext>
              </a:extLst>
            </xdr:cNvPr>
            <xdr:cNvSpPr/>
          </xdr:nvSpPr>
          <xdr:spPr>
            <a:xfrm>
              <a:off x="526852" y="4189399"/>
              <a:ext cx="814859" cy="590755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1140786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3" name="Arrow: Circular 2">
              <a:extLst>
                <a:ext uri="{FF2B5EF4-FFF2-40B4-BE49-F238E27FC236}">
                  <a16:creationId xmlns:a16="http://schemas.microsoft.com/office/drawing/2014/main" id="{E22F0C0D-A713-45EE-84E9-7C7B8CB9DCE4}"/>
                </a:ext>
              </a:extLst>
            </xdr:cNvPr>
            <xdr:cNvSpPr/>
          </xdr:nvSpPr>
          <xdr:spPr>
            <a:xfrm rot="5400000">
              <a:off x="717949" y="3375136"/>
              <a:ext cx="1167220" cy="1418445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700933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4" name="Arrow: Circular 3">
              <a:extLst>
                <a:ext uri="{FF2B5EF4-FFF2-40B4-BE49-F238E27FC236}">
                  <a16:creationId xmlns:a16="http://schemas.microsoft.com/office/drawing/2014/main" id="{3BCBF36B-8599-4608-B890-3A0FFE714B6A}"/>
                </a:ext>
              </a:extLst>
            </xdr:cNvPr>
            <xdr:cNvSpPr/>
          </xdr:nvSpPr>
          <xdr:spPr>
            <a:xfrm rot="5400000">
              <a:off x="5777610" y="3511729"/>
              <a:ext cx="770209" cy="1038102"/>
            </a:xfrm>
            <a:prstGeom prst="circularArrow">
              <a:avLst>
                <a:gd name="adj1" fmla="val 6311"/>
                <a:gd name="adj2" fmla="val 657255"/>
                <a:gd name="adj3" fmla="val 20525026"/>
                <a:gd name="adj4" fmla="val 14700933"/>
                <a:gd name="adj5" fmla="val 12083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5" name="Arrow: Circular 4">
              <a:extLst>
                <a:ext uri="{FF2B5EF4-FFF2-40B4-BE49-F238E27FC236}">
                  <a16:creationId xmlns:a16="http://schemas.microsoft.com/office/drawing/2014/main" id="{9C26C50D-78A0-40D3-885F-93FADB4BD55D}"/>
                </a:ext>
              </a:extLst>
            </xdr:cNvPr>
            <xdr:cNvSpPr/>
          </xdr:nvSpPr>
          <xdr:spPr>
            <a:xfrm rot="14688314">
              <a:off x="7070837" y="3194161"/>
              <a:ext cx="1167220" cy="1420291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154754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6" name="Arrow: Circular 5">
              <a:extLst>
                <a:ext uri="{FF2B5EF4-FFF2-40B4-BE49-F238E27FC236}">
                  <a16:creationId xmlns:a16="http://schemas.microsoft.com/office/drawing/2014/main" id="{3F3486BE-1AE7-431C-977F-A94706749AE9}"/>
                </a:ext>
              </a:extLst>
            </xdr:cNvPr>
            <xdr:cNvSpPr/>
          </xdr:nvSpPr>
          <xdr:spPr>
            <a:xfrm rot="5400000">
              <a:off x="6747710" y="4702304"/>
              <a:ext cx="646123" cy="730386"/>
            </a:xfrm>
            <a:prstGeom prst="circularArrow">
              <a:avLst>
                <a:gd name="adj1" fmla="val 6311"/>
                <a:gd name="adj2" fmla="val 657255"/>
                <a:gd name="adj3" fmla="val 20525026"/>
                <a:gd name="adj4" fmla="val 14700933"/>
                <a:gd name="adj5" fmla="val 12083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" name="Arrow: Circular 6">
              <a:extLst>
                <a:ext uri="{FF2B5EF4-FFF2-40B4-BE49-F238E27FC236}">
                  <a16:creationId xmlns:a16="http://schemas.microsoft.com/office/drawing/2014/main" id="{7773E51E-10E3-4164-958B-5356987DE9DE}"/>
                </a:ext>
              </a:extLst>
            </xdr:cNvPr>
            <xdr:cNvSpPr/>
          </xdr:nvSpPr>
          <xdr:spPr>
            <a:xfrm rot="10257727">
              <a:off x="6942517" y="4629871"/>
              <a:ext cx="1169067" cy="1416597"/>
            </a:xfrm>
            <a:prstGeom prst="circularArrow">
              <a:avLst>
                <a:gd name="adj1" fmla="val 3175"/>
                <a:gd name="adj2" fmla="val 657255"/>
                <a:gd name="adj3" fmla="val 20633049"/>
                <a:gd name="adj4" fmla="val 14154754"/>
                <a:gd name="adj5" fmla="val 770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Arrow: Circular 7">
              <a:extLst>
                <a:ext uri="{FF2B5EF4-FFF2-40B4-BE49-F238E27FC236}">
                  <a16:creationId xmlns:a16="http://schemas.microsoft.com/office/drawing/2014/main" id="{C21DCE44-FF0A-476A-AA38-5B664D392F2A}"/>
                </a:ext>
              </a:extLst>
            </xdr:cNvPr>
            <xdr:cNvSpPr/>
          </xdr:nvSpPr>
          <xdr:spPr>
            <a:xfrm rot="14688314">
              <a:off x="6896100" y="1012612"/>
              <a:ext cx="1045232" cy="1074739"/>
            </a:xfrm>
            <a:prstGeom prst="circularArrow">
              <a:avLst>
                <a:gd name="adj1" fmla="val 2911"/>
                <a:gd name="adj2" fmla="val 657255"/>
                <a:gd name="adj3" fmla="val 20649163"/>
                <a:gd name="adj4" fmla="val 13698101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Arrow: Circular 8">
              <a:extLst>
                <a:ext uri="{FF2B5EF4-FFF2-40B4-BE49-F238E27FC236}">
                  <a16:creationId xmlns:a16="http://schemas.microsoft.com/office/drawing/2014/main" id="{C31188ED-9F3A-4CC7-97EF-F7124B809616}"/>
                </a:ext>
              </a:extLst>
            </xdr:cNvPr>
            <xdr:cNvSpPr/>
          </xdr:nvSpPr>
          <xdr:spPr>
            <a:xfrm rot="4637631">
              <a:off x="6684324" y="154356"/>
              <a:ext cx="1045231" cy="1075861"/>
            </a:xfrm>
            <a:prstGeom prst="circularArrow">
              <a:avLst>
                <a:gd name="adj1" fmla="val 2911"/>
                <a:gd name="adj2" fmla="val 657255"/>
                <a:gd name="adj3" fmla="val 20649163"/>
                <a:gd name="adj4" fmla="val 13698101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Arrow: Circular 9">
              <a:extLst>
                <a:ext uri="{FF2B5EF4-FFF2-40B4-BE49-F238E27FC236}">
                  <a16:creationId xmlns:a16="http://schemas.microsoft.com/office/drawing/2014/main" id="{FC1BEAB9-7351-4D22-85C5-F1A7B963A496}"/>
                </a:ext>
              </a:extLst>
            </xdr:cNvPr>
            <xdr:cNvSpPr/>
          </xdr:nvSpPr>
          <xdr:spPr>
            <a:xfrm rot="10800000">
              <a:off x="5761784" y="44139"/>
              <a:ext cx="1766314" cy="2609513"/>
            </a:xfrm>
            <a:prstGeom prst="circularArrow">
              <a:avLst>
                <a:gd name="adj1" fmla="val 1953"/>
                <a:gd name="adj2" fmla="val 657255"/>
                <a:gd name="adj3" fmla="val 20574101"/>
                <a:gd name="adj4" fmla="val 14892031"/>
                <a:gd name="adj5" fmla="val 3531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0" name="Arrow: Circular 19">
              <a:extLst>
                <a:ext uri="{FF2B5EF4-FFF2-40B4-BE49-F238E27FC236}">
                  <a16:creationId xmlns:a16="http://schemas.microsoft.com/office/drawing/2014/main" id="{0360202A-6A01-4E98-BC6D-404A162E7B42}"/>
                </a:ext>
              </a:extLst>
            </xdr:cNvPr>
            <xdr:cNvSpPr/>
          </xdr:nvSpPr>
          <xdr:spPr>
            <a:xfrm rot="9971301">
              <a:off x="7201812" y="828653"/>
              <a:ext cx="460903" cy="541214"/>
            </a:xfrm>
            <a:prstGeom prst="circularArrow">
              <a:avLst>
                <a:gd name="adj1" fmla="val 7302"/>
                <a:gd name="adj2" fmla="val 657255"/>
                <a:gd name="adj3" fmla="val 20424419"/>
                <a:gd name="adj4" fmla="val 16511627"/>
                <a:gd name="adj5" fmla="val 10288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1" name="Arrow: Circular 20">
              <a:extLst>
                <a:ext uri="{FF2B5EF4-FFF2-40B4-BE49-F238E27FC236}">
                  <a16:creationId xmlns:a16="http://schemas.microsoft.com/office/drawing/2014/main" id="{51C8E766-5742-478B-8A61-02C5812F8F7D}"/>
                </a:ext>
              </a:extLst>
            </xdr:cNvPr>
            <xdr:cNvSpPr/>
          </xdr:nvSpPr>
          <xdr:spPr>
            <a:xfrm rot="20300409">
              <a:off x="5007367" y="1105849"/>
              <a:ext cx="815981" cy="590756"/>
            </a:xfrm>
            <a:prstGeom prst="circularArrow">
              <a:avLst>
                <a:gd name="adj1" fmla="val 6746"/>
                <a:gd name="adj2" fmla="val 1016844"/>
                <a:gd name="adj3" fmla="val 20801224"/>
                <a:gd name="adj4" fmla="val 11407869"/>
                <a:gd name="adj5" fmla="val 12500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2" name="Arrow: Circular 21">
              <a:extLst>
                <a:ext uri="{FF2B5EF4-FFF2-40B4-BE49-F238E27FC236}">
                  <a16:creationId xmlns:a16="http://schemas.microsoft.com/office/drawing/2014/main" id="{56776505-DF06-4350-9015-B93398AE5F52}"/>
                </a:ext>
              </a:extLst>
            </xdr:cNvPr>
            <xdr:cNvSpPr/>
          </xdr:nvSpPr>
          <xdr:spPr>
            <a:xfrm rot="5400000" flipH="1">
              <a:off x="4055815" y="334095"/>
              <a:ext cx="3068669" cy="4860955"/>
            </a:xfrm>
            <a:prstGeom prst="circularArrow">
              <a:avLst>
                <a:gd name="adj1" fmla="val 1230"/>
                <a:gd name="adj2" fmla="val 327149"/>
                <a:gd name="adj3" fmla="val 20588089"/>
                <a:gd name="adj4" fmla="val 16073983"/>
                <a:gd name="adj5" fmla="val 3224"/>
              </a:avLst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24" name="Arrow: Circular 23">
            <a:extLst>
              <a:ext uri="{FF2B5EF4-FFF2-40B4-BE49-F238E27FC236}">
                <a16:creationId xmlns:a16="http://schemas.microsoft.com/office/drawing/2014/main" id="{4DCADB5D-98C0-4F26-B22D-EF2C8F0BC708}"/>
              </a:ext>
            </a:extLst>
          </xdr:cNvPr>
          <xdr:cNvSpPr/>
        </xdr:nvSpPr>
        <xdr:spPr>
          <a:xfrm rot="17197734">
            <a:off x="1989178" y="4849545"/>
            <a:ext cx="720059" cy="592605"/>
          </a:xfrm>
          <a:prstGeom prst="circularArrow">
            <a:avLst>
              <a:gd name="adj1" fmla="val 6746"/>
              <a:gd name="adj2" fmla="val 1016844"/>
              <a:gd name="adj3" fmla="val 20801224"/>
              <a:gd name="adj4" fmla="val 9440259"/>
              <a:gd name="adj5" fmla="val 12500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5" name="Arrow: Circular 24">
            <a:extLst>
              <a:ext uri="{FF2B5EF4-FFF2-40B4-BE49-F238E27FC236}">
                <a16:creationId xmlns:a16="http://schemas.microsoft.com/office/drawing/2014/main" id="{0129B2BB-2F9C-453C-8A5F-D037D33CEAAA}"/>
              </a:ext>
            </a:extLst>
          </xdr:cNvPr>
          <xdr:cNvSpPr/>
        </xdr:nvSpPr>
        <xdr:spPr>
          <a:xfrm rot="5400000" flipH="1">
            <a:off x="1352021" y="4694295"/>
            <a:ext cx="2066248" cy="2178433"/>
          </a:xfrm>
          <a:prstGeom prst="circularArrow">
            <a:avLst>
              <a:gd name="adj1" fmla="val 1230"/>
              <a:gd name="adj2" fmla="val 327149"/>
              <a:gd name="adj3" fmla="val 20588089"/>
              <a:gd name="adj4" fmla="val 16073983"/>
              <a:gd name="adj5" fmla="val 3224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26" name="Arrow: Circular 25">
            <a:extLst>
              <a:ext uri="{FF2B5EF4-FFF2-40B4-BE49-F238E27FC236}">
                <a16:creationId xmlns:a16="http://schemas.microsoft.com/office/drawing/2014/main" id="{D9D1AE80-4156-4C16-9B0B-EFD445A17C46}"/>
              </a:ext>
            </a:extLst>
          </xdr:cNvPr>
          <xdr:cNvSpPr/>
        </xdr:nvSpPr>
        <xdr:spPr>
          <a:xfrm rot="20900049" flipH="1">
            <a:off x="2463061" y="4357941"/>
            <a:ext cx="864116" cy="750097"/>
          </a:xfrm>
          <a:prstGeom prst="circularArrow">
            <a:avLst>
              <a:gd name="adj1" fmla="val 2887"/>
              <a:gd name="adj2" fmla="val 671598"/>
              <a:gd name="adj3" fmla="val 20587825"/>
              <a:gd name="adj4" fmla="val 16073983"/>
              <a:gd name="adj5" fmla="val 5465"/>
            </a:avLst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123825</xdr:rowOff>
    </xdr:from>
    <xdr:to>
      <xdr:col>6</xdr:col>
      <xdr:colOff>19050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C0ADDF-3DB4-46DC-B08F-665966627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23</xdr:row>
      <xdr:rowOff>142875</xdr:rowOff>
    </xdr:from>
    <xdr:to>
      <xdr:col>12</xdr:col>
      <xdr:colOff>85725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91B1D-A57F-4167-A7B2-6E55E7889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228600</xdr:colOff>
      <xdr:row>24</xdr:row>
      <xdr:rowOff>9525</xdr:rowOff>
    </xdr:from>
    <xdr:to>
      <xdr:col>18</xdr:col>
      <xdr:colOff>304800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3457E2-AE6A-438F-B18B-53C0EDA9D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140833</xdr:colOff>
      <xdr:row>41</xdr:row>
      <xdr:rowOff>66675</xdr:rowOff>
    </xdr:from>
    <xdr:to>
      <xdr:col>26</xdr:col>
      <xdr:colOff>609600</xdr:colOff>
      <xdr:row>62</xdr:row>
      <xdr:rowOff>66676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CDA5F044-4F80-E18A-7C5D-62B7FB7D8115}"/>
            </a:ext>
          </a:extLst>
        </xdr:cNvPr>
        <xdr:cNvGrpSpPr/>
      </xdr:nvGrpSpPr>
      <xdr:grpSpPr>
        <a:xfrm>
          <a:off x="12512447" y="7542440"/>
          <a:ext cx="7756753" cy="3829050"/>
          <a:chOff x="12512447" y="7542440"/>
          <a:chExt cx="7756753" cy="3829050"/>
        </a:xfrm>
      </xdr:grpSpPr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DFE968CA-3908-4E5F-A3C7-66609E1624F8}"/>
              </a:ext>
            </a:extLst>
          </xdr:cNvPr>
          <xdr:cNvGraphicFramePr>
            <a:graphicFrameLocks/>
          </xdr:cNvGraphicFramePr>
        </xdr:nvGraphicFramePr>
        <xdr:xfrm>
          <a:off x="12533539" y="7542440"/>
          <a:ext cx="7735661" cy="3829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9A9740C9-CBE2-4CE1-BF97-36C7E6124BB1}"/>
              </a:ext>
            </a:extLst>
          </xdr:cNvPr>
          <xdr:cNvGrpSpPr/>
        </xdr:nvGrpSpPr>
        <xdr:grpSpPr>
          <a:xfrm>
            <a:off x="18067421" y="8194221"/>
            <a:ext cx="1737309" cy="2649311"/>
            <a:chOff x="18067421" y="8194221"/>
            <a:chExt cx="1732547" cy="2644549"/>
          </a:xfrm>
        </xdr:grpSpPr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EAF414BB-FA6D-94A0-660F-D085443C06F9}"/>
                </a:ext>
              </a:extLst>
            </xdr:cNvPr>
            <xdr:cNvGrpSpPr/>
          </xdr:nvGrpSpPr>
          <xdr:grpSpPr>
            <a:xfrm>
              <a:off x="18067421" y="8194221"/>
              <a:ext cx="1732547" cy="2644549"/>
              <a:chOff x="18054888" y="8112292"/>
              <a:chExt cx="1729539" cy="2616618"/>
            </a:xfrm>
          </xdr:grpSpPr>
          <xdr:graphicFrame macro="">
            <xdr:nvGraphicFramePr>
              <xdr:cNvPr id="9" name="Chart 8">
                <a:extLst>
                  <a:ext uri="{FF2B5EF4-FFF2-40B4-BE49-F238E27FC236}">
                    <a16:creationId xmlns:a16="http://schemas.microsoft.com/office/drawing/2014/main" id="{F77CEA23-B0E8-9BA4-6029-0846F9805F56}"/>
                  </a:ext>
                </a:extLst>
              </xdr:cNvPr>
              <xdr:cNvGraphicFramePr/>
            </xdr:nvGraphicFramePr>
            <xdr:xfrm>
              <a:off x="18054888" y="8112292"/>
              <a:ext cx="1727284" cy="261661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cxnSp macro="">
            <xdr:nvCxnSpPr>
              <xdr:cNvPr id="10" name="Straight Connector 9">
                <a:extLst>
                  <a:ext uri="{FF2B5EF4-FFF2-40B4-BE49-F238E27FC236}">
                    <a16:creationId xmlns:a16="http://schemas.microsoft.com/office/drawing/2014/main" id="{CBA8A79D-DE36-D2E9-95FD-31FF2243463E}"/>
                  </a:ext>
                </a:extLst>
              </xdr:cNvPr>
              <xdr:cNvCxnSpPr/>
            </xdr:nvCxnSpPr>
            <xdr:spPr>
              <a:xfrm flipV="1">
                <a:off x="18483803" y="8852587"/>
                <a:ext cx="1300624" cy="3356"/>
              </a:xfrm>
              <a:prstGeom prst="line">
                <a:avLst/>
              </a:prstGeom>
              <a:ln w="952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8C070BE-74DE-6827-3E56-1945A60A676C}"/>
                </a:ext>
              </a:extLst>
            </xdr:cNvPr>
            <xdr:cNvSpPr txBox="1"/>
          </xdr:nvSpPr>
          <xdr:spPr>
            <a:xfrm>
              <a:off x="18560143" y="8205107"/>
              <a:ext cx="1175657" cy="19866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>
                  <a:latin typeface="Arial" panose="020B0604020202020204" pitchFamily="34" charset="0"/>
                  <a:cs typeface="Arial" panose="020B0604020202020204" pitchFamily="34" charset="0"/>
                </a:rPr>
                <a:t>Base</a:t>
              </a:r>
              <a:r>
                <a:rPr lang="en-US" sz="1100" baseline="0">
                  <a:latin typeface="Arial" panose="020B0604020202020204" pitchFamily="34" charset="0"/>
                  <a:cs typeface="Arial" panose="020B0604020202020204" pitchFamily="34" charset="0"/>
                </a:rPr>
                <a:t> NPV</a:t>
              </a:r>
              <a:endParaRPr lang="en-US" sz="110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5D292E6C-2E00-48DB-99D6-B8A8667B2171}"/>
              </a:ext>
            </a:extLst>
          </xdr:cNvPr>
          <xdr:cNvSpPr txBox="1"/>
        </xdr:nvSpPr>
        <xdr:spPr>
          <a:xfrm>
            <a:off x="12512447" y="7568971"/>
            <a:ext cx="168728" cy="1891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a)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D98208F9-B131-4863-BA44-0A4408F804B8}"/>
              </a:ext>
            </a:extLst>
          </xdr:cNvPr>
          <xdr:cNvSpPr txBox="1"/>
        </xdr:nvSpPr>
        <xdr:spPr>
          <a:xfrm>
            <a:off x="18075047" y="8216670"/>
            <a:ext cx="173490" cy="19391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b)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18</xdr:col>
      <xdr:colOff>290513</xdr:colOff>
      <xdr:row>53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41455-EC4E-5DD6-21BF-E53B7DBCD8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2" b="11432"/>
        <a:stretch/>
      </xdr:blipFill>
      <xdr:spPr bwMode="auto">
        <a:xfrm>
          <a:off x="0" y="38100"/>
          <a:ext cx="11949113" cy="967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A231FF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nass.usda.gov/Charts_and_Maps/Agricultural_Prices/prod1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8F08-83FF-4A10-ACC2-86F7FE2AA5AC}">
  <dimension ref="B1:BN48"/>
  <sheetViews>
    <sheetView topLeftCell="M10" zoomScale="115" zoomScaleNormal="115" workbookViewId="0">
      <selection activeCell="O28" sqref="O28"/>
    </sheetView>
  </sheetViews>
  <sheetFormatPr defaultRowHeight="14.25" x14ac:dyDescent="0.45"/>
  <cols>
    <col min="30" max="30" width="14.73046875" bestFit="1" customWidth="1"/>
  </cols>
  <sheetData>
    <row r="1" spans="2:66" x14ac:dyDescent="0.45">
      <c r="B1" t="s">
        <v>0</v>
      </c>
      <c r="C1" t="s">
        <v>2</v>
      </c>
      <c r="D1" t="s">
        <v>4</v>
      </c>
      <c r="E1" t="s">
        <v>2</v>
      </c>
      <c r="F1" t="s">
        <v>5</v>
      </c>
      <c r="G1" t="s">
        <v>2</v>
      </c>
      <c r="H1" t="s">
        <v>6</v>
      </c>
      <c r="I1" t="s">
        <v>3</v>
      </c>
      <c r="J1" t="s">
        <v>7</v>
      </c>
      <c r="K1" t="s">
        <v>3</v>
      </c>
      <c r="L1" t="s">
        <v>8</v>
      </c>
      <c r="M1" t="s">
        <v>3</v>
      </c>
      <c r="P1" t="s">
        <v>196</v>
      </c>
      <c r="Q1" t="s">
        <v>2</v>
      </c>
      <c r="R1" t="s">
        <v>197</v>
      </c>
      <c r="S1" t="s">
        <v>2</v>
      </c>
      <c r="T1" t="s">
        <v>198</v>
      </c>
      <c r="U1" t="s">
        <v>2</v>
      </c>
      <c r="V1" t="s">
        <v>199</v>
      </c>
      <c r="W1" t="s">
        <v>3</v>
      </c>
      <c r="X1" t="s">
        <v>200</v>
      </c>
      <c r="Y1" t="s">
        <v>3</v>
      </c>
      <c r="Z1" t="s">
        <v>201</v>
      </c>
      <c r="AA1" t="s">
        <v>3</v>
      </c>
    </row>
    <row r="2" spans="2:66" x14ac:dyDescent="0.45">
      <c r="B2" t="s">
        <v>1</v>
      </c>
      <c r="C2" t="s">
        <v>9</v>
      </c>
      <c r="D2" t="s">
        <v>1</v>
      </c>
      <c r="E2" t="s">
        <v>10</v>
      </c>
      <c r="F2" t="s">
        <v>1</v>
      </c>
      <c r="G2" t="s">
        <v>11</v>
      </c>
      <c r="H2" t="s">
        <v>1</v>
      </c>
      <c r="I2" t="s">
        <v>9</v>
      </c>
      <c r="J2" t="s">
        <v>1</v>
      </c>
      <c r="K2" t="s">
        <v>10</v>
      </c>
      <c r="L2" t="s">
        <v>1</v>
      </c>
      <c r="M2" t="s">
        <v>11</v>
      </c>
      <c r="P2" t="s">
        <v>1</v>
      </c>
      <c r="Q2" t="s">
        <v>9</v>
      </c>
      <c r="R2" t="s">
        <v>1</v>
      </c>
      <c r="S2" t="s">
        <v>10</v>
      </c>
      <c r="T2" t="s">
        <v>1</v>
      </c>
      <c r="U2" t="s">
        <v>11</v>
      </c>
      <c r="V2" t="s">
        <v>1</v>
      </c>
      <c r="W2" t="s">
        <v>9</v>
      </c>
      <c r="X2" t="s">
        <v>1</v>
      </c>
      <c r="Y2" t="s">
        <v>10</v>
      </c>
      <c r="Z2" t="s">
        <v>1</v>
      </c>
      <c r="AA2" t="s">
        <v>11</v>
      </c>
    </row>
    <row r="3" spans="2:66" x14ac:dyDescent="0.45">
      <c r="B3">
        <v>6.0204653755723072</v>
      </c>
      <c r="C3">
        <v>-1593.7793280660969</v>
      </c>
      <c r="D3">
        <v>-20.304355269501457</v>
      </c>
      <c r="E3">
        <v>-1601.4475105048875</v>
      </c>
      <c r="F3">
        <v>-206.16431226968351</v>
      </c>
      <c r="G3">
        <v>-1608.2805163840528</v>
      </c>
      <c r="H3">
        <v>8.1020090103464604</v>
      </c>
      <c r="I3">
        <v>-847.33234930774802</v>
      </c>
      <c r="J3">
        <v>-20.741475205723152</v>
      </c>
      <c r="K3">
        <v>-869.42565334255187</v>
      </c>
      <c r="L3">
        <v>-211.09748632988178</v>
      </c>
      <c r="M3">
        <v>-874.08898444362933</v>
      </c>
      <c r="P3">
        <v>-161.67807389159725</v>
      </c>
      <c r="Q3">
        <v>-0.92067524568602443</v>
      </c>
      <c r="R3">
        <v>-202.94734496937807</v>
      </c>
      <c r="S3">
        <v>-0.91897836534177146</v>
      </c>
      <c r="T3">
        <v>-415.64418216405386</v>
      </c>
      <c r="U3">
        <v>-0.91254766085684913</v>
      </c>
      <c r="V3">
        <v>-63.266066303039764</v>
      </c>
      <c r="W3">
        <v>2.8779586874099496E-3</v>
      </c>
      <c r="X3">
        <v>-63.318962587075262</v>
      </c>
      <c r="Y3">
        <v>1.6290840546498064E-3</v>
      </c>
      <c r="Z3">
        <v>-87.757002142181477</v>
      </c>
      <c r="AA3">
        <v>1.844736369649028E-3</v>
      </c>
    </row>
    <row r="4" spans="2:66" x14ac:dyDescent="0.45">
      <c r="B4">
        <v>8.1020090103464604</v>
      </c>
      <c r="C4">
        <v>-1577.1669013163553</v>
      </c>
      <c r="D4">
        <v>-15.965473399020318</v>
      </c>
      <c r="E4">
        <v>-1421.6309524840628</v>
      </c>
      <c r="F4">
        <v>-177.29930361134413</v>
      </c>
      <c r="G4">
        <v>-1276.9571882628929</v>
      </c>
      <c r="H4">
        <v>10.284541075120069</v>
      </c>
      <c r="I4">
        <v>-793.69202809727494</v>
      </c>
      <c r="J4">
        <v>-15.317937724435637</v>
      </c>
      <c r="K4">
        <v>-674.46427305458133</v>
      </c>
      <c r="L4">
        <v>-179.32207300963455</v>
      </c>
      <c r="M4">
        <v>-671.08976459299834</v>
      </c>
      <c r="P4">
        <v>-134.31454043001528</v>
      </c>
      <c r="Q4">
        <v>-0.71863583088513505</v>
      </c>
      <c r="R4">
        <v>-170.75364634844249</v>
      </c>
      <c r="S4">
        <v>-0.75812520928098714</v>
      </c>
      <c r="T4">
        <v>-367.59746064285139</v>
      </c>
      <c r="U4">
        <v>-0.69684732000612282</v>
      </c>
      <c r="V4">
        <v>-52.402764626975497</v>
      </c>
      <c r="W4">
        <v>3.3731385613707892E-3</v>
      </c>
      <c r="X4">
        <v>-52.748824092717157</v>
      </c>
      <c r="Y4">
        <v>1.8310211995379278E-3</v>
      </c>
      <c r="Z4">
        <v>-38.804921062760108</v>
      </c>
      <c r="AA4">
        <v>3.9873284746745098E-3</v>
      </c>
      <c r="AD4" t="s">
        <v>203</v>
      </c>
    </row>
    <row r="5" spans="2:66" x14ac:dyDescent="0.45">
      <c r="B5">
        <v>10.284541075120069</v>
      </c>
      <c r="C5">
        <v>-1507.6840972492644</v>
      </c>
      <c r="D5">
        <v>-12.90150740631589</v>
      </c>
      <c r="E5">
        <v>-873.32507107548508</v>
      </c>
      <c r="F5">
        <v>-153.96452026879857</v>
      </c>
      <c r="G5">
        <v>-1030.7373542054322</v>
      </c>
      <c r="H5">
        <v>12.424433082647994</v>
      </c>
      <c r="I5">
        <v>-752.30577490368637</v>
      </c>
      <c r="J5">
        <v>21.032914890989744</v>
      </c>
      <c r="K5">
        <v>106.82046790219741</v>
      </c>
      <c r="L5">
        <v>-156.30744505156454</v>
      </c>
      <c r="M5">
        <v>-517.26537946971712</v>
      </c>
      <c r="P5">
        <v>-114.09902292556154</v>
      </c>
      <c r="Q5">
        <v>-0.52377288905404873</v>
      </c>
      <c r="R5">
        <v>-151.82602186433328</v>
      </c>
      <c r="S5">
        <v>-0.60757768548357594</v>
      </c>
      <c r="T5">
        <v>-323.50654489741453</v>
      </c>
      <c r="U5">
        <v>-0.50644893592134732</v>
      </c>
      <c r="V5">
        <v>-41.539255407698384</v>
      </c>
      <c r="W5">
        <v>4.0342880789648585E-3</v>
      </c>
      <c r="X5">
        <v>-42.17877981933114</v>
      </c>
      <c r="Y5">
        <v>2.1968117127355723E-3</v>
      </c>
      <c r="Z5">
        <v>-21.660371148996902</v>
      </c>
      <c r="AA5">
        <v>9.8366524306016709E-2</v>
      </c>
      <c r="AD5" t="s">
        <v>202</v>
      </c>
      <c r="AE5" s="2" t="s">
        <v>112</v>
      </c>
      <c r="AF5" s="2" t="s">
        <v>113</v>
      </c>
      <c r="AG5" s="2" t="s">
        <v>114</v>
      </c>
      <c r="AH5" s="2" t="s">
        <v>115</v>
      </c>
      <c r="AI5" s="2" t="s">
        <v>116</v>
      </c>
      <c r="AJ5" s="2" t="s">
        <v>117</v>
      </c>
      <c r="AK5" s="2" t="s">
        <v>118</v>
      </c>
      <c r="AL5" s="2" t="s">
        <v>119</v>
      </c>
      <c r="AM5" s="2" t="s">
        <v>120</v>
      </c>
      <c r="AN5" s="2" t="s">
        <v>121</v>
      </c>
      <c r="AO5" s="2" t="s">
        <v>122</v>
      </c>
      <c r="AP5" s="2" t="s">
        <v>123</v>
      </c>
      <c r="AR5" t="s">
        <v>202</v>
      </c>
      <c r="AS5" s="2" t="s">
        <v>228</v>
      </c>
      <c r="AT5" s="2" t="s">
        <v>229</v>
      </c>
      <c r="AU5" s="2" t="s">
        <v>230</v>
      </c>
      <c r="AV5" s="2" t="s">
        <v>231</v>
      </c>
      <c r="AW5" s="2" t="s">
        <v>232</v>
      </c>
      <c r="AX5" s="2" t="s">
        <v>234</v>
      </c>
      <c r="AY5" s="2" t="s">
        <v>233</v>
      </c>
      <c r="BG5" t="s">
        <v>202</v>
      </c>
      <c r="BH5" s="2" t="s">
        <v>228</v>
      </c>
      <c r="BI5" s="2" t="s">
        <v>229</v>
      </c>
      <c r="BJ5" s="2" t="s">
        <v>230</v>
      </c>
      <c r="BK5" s="2" t="s">
        <v>231</v>
      </c>
      <c r="BL5" s="2" t="s">
        <v>232</v>
      </c>
      <c r="BM5" s="2" t="s">
        <v>234</v>
      </c>
      <c r="BN5" s="2" t="s">
        <v>233</v>
      </c>
    </row>
    <row r="6" spans="2:66" x14ac:dyDescent="0.45">
      <c r="B6">
        <v>12.424433082647994</v>
      </c>
      <c r="C6">
        <v>-1404.9434037245549</v>
      </c>
      <c r="D6">
        <v>-9.4101117895467468</v>
      </c>
      <c r="E6">
        <v>-643.84611781436854</v>
      </c>
      <c r="F6">
        <v>-131.51604298624969</v>
      </c>
      <c r="G6">
        <v>-817.28162749720934</v>
      </c>
      <c r="H6">
        <v>12.818546952878906</v>
      </c>
      <c r="I6">
        <v>-557.53256793605988</v>
      </c>
      <c r="L6">
        <v>-134.08895443541567</v>
      </c>
      <c r="M6">
        <v>-385.28512849647569</v>
      </c>
      <c r="P6">
        <v>-93.926628580405449</v>
      </c>
      <c r="Q6">
        <v>-0.33311082123166491</v>
      </c>
      <c r="R6">
        <v>-133.10008599091424</v>
      </c>
      <c r="S6">
        <v>-0.45863436311996136</v>
      </c>
      <c r="T6">
        <v>-280.29621289575971</v>
      </c>
      <c r="U6">
        <v>-0.33619698905220391</v>
      </c>
      <c r="V6">
        <v>-30.675815203343447</v>
      </c>
      <c r="W6">
        <v>4.7547439701131509E-3</v>
      </c>
      <c r="X6">
        <v>-31.608758792257408</v>
      </c>
      <c r="Y6">
        <v>2.5991179611913333E-3</v>
      </c>
      <c r="Z6">
        <v>-16.084089157509993</v>
      </c>
      <c r="AA6">
        <v>0.17335806973065426</v>
      </c>
      <c r="AD6" t="s">
        <v>205</v>
      </c>
      <c r="AE6">
        <v>-33.044226999641424</v>
      </c>
      <c r="AF6">
        <v>-0.68081529550125774</v>
      </c>
      <c r="AG6">
        <v>0</v>
      </c>
      <c r="AH6">
        <v>0</v>
      </c>
      <c r="AI6">
        <v>-0.47312795756200177</v>
      </c>
      <c r="AJ6">
        <v>0</v>
      </c>
      <c r="AK6">
        <v>0</v>
      </c>
      <c r="AL6">
        <v>-7.7691519185952662E-4</v>
      </c>
      <c r="AM6">
        <v>0</v>
      </c>
      <c r="AN6">
        <v>0</v>
      </c>
      <c r="AO6">
        <v>0</v>
      </c>
      <c r="AP6">
        <v>0</v>
      </c>
      <c r="AR6" t="s">
        <v>205</v>
      </c>
      <c r="AS6">
        <f>AE6/SUM($AE6:$AP6)*100</f>
        <v>96.623521295593932</v>
      </c>
      <c r="AT6">
        <f t="shared" ref="AT6:AW6" si="0">AF6/SUM($AE6:$AP6)*100</f>
        <v>1.9907492828912501</v>
      </c>
      <c r="AU6">
        <f t="shared" si="0"/>
        <v>0</v>
      </c>
      <c r="AV6">
        <f t="shared" si="0"/>
        <v>0</v>
      </c>
      <c r="AW6">
        <f t="shared" si="0"/>
        <v>1.3834576697324168</v>
      </c>
      <c r="AX6">
        <f>SUM(AL6:AO6)/SUM($AE6:$AP6)*100</f>
        <v>2.2717517824315881E-3</v>
      </c>
      <c r="AY6">
        <f t="shared" ref="AY6:AY11" si="1">AP6/SUM($AE6:$AP6)*100</f>
        <v>0</v>
      </c>
      <c r="BG6" t="s">
        <v>238</v>
      </c>
      <c r="BH6">
        <v>96.623521295593932</v>
      </c>
      <c r="BI6">
        <v>1.9907492828912501</v>
      </c>
      <c r="BJ6">
        <v>0</v>
      </c>
      <c r="BK6">
        <v>0</v>
      </c>
      <c r="BL6">
        <v>1.3834576697324168</v>
      </c>
      <c r="BM6">
        <v>2.2717517824315881E-3</v>
      </c>
      <c r="BN6">
        <v>0</v>
      </c>
    </row>
    <row r="7" spans="2:66" x14ac:dyDescent="0.45">
      <c r="B7">
        <v>12.818546952878906</v>
      </c>
      <c r="C7">
        <v>-1190.0621419663546</v>
      </c>
      <c r="D7">
        <v>-3.1996030434463236</v>
      </c>
      <c r="E7">
        <v>-389.39152689680282</v>
      </c>
      <c r="F7">
        <v>-108.77079410259091</v>
      </c>
      <c r="G7">
        <v>-611.68556730630905</v>
      </c>
      <c r="H7">
        <v>13.189901156622422</v>
      </c>
      <c r="I7">
        <v>-346.18773739658297</v>
      </c>
      <c r="L7">
        <v>-107.95911089888122</v>
      </c>
      <c r="M7">
        <v>-238.32111071969476</v>
      </c>
      <c r="P7">
        <v>-61.69825188978659</v>
      </c>
      <c r="Q7">
        <v>-3.7995500905987745E-2</v>
      </c>
      <c r="R7">
        <v>-114.32864287979004</v>
      </c>
      <c r="S7">
        <v>-0.31546326044673129</v>
      </c>
      <c r="T7">
        <v>-238.19490124985018</v>
      </c>
      <c r="U7">
        <v>-0.17126159650599959</v>
      </c>
      <c r="V7">
        <v>-18.569859872521814</v>
      </c>
      <c r="W7">
        <v>5.9393341458403894E-3</v>
      </c>
      <c r="X7">
        <v>-21.038837556371377</v>
      </c>
      <c r="Y7">
        <v>3.0129976383232804E-3</v>
      </c>
      <c r="Z7">
        <v>-10.656825761562988</v>
      </c>
      <c r="AA7">
        <v>0.24401194630603823</v>
      </c>
      <c r="AD7" t="s">
        <v>204</v>
      </c>
      <c r="AE7">
        <v>0</v>
      </c>
      <c r="AF7">
        <v>0</v>
      </c>
      <c r="AG7">
        <v>0</v>
      </c>
      <c r="AH7">
        <v>0</v>
      </c>
      <c r="AI7">
        <v>0</v>
      </c>
      <c r="AJ7">
        <v>-0.24119999999999997</v>
      </c>
      <c r="AK7">
        <v>0</v>
      </c>
      <c r="AL7">
        <v>0</v>
      </c>
      <c r="AM7">
        <v>0</v>
      </c>
      <c r="AN7">
        <v>0</v>
      </c>
      <c r="AO7">
        <v>0</v>
      </c>
      <c r="AP7">
        <v>-19.119999999999997</v>
      </c>
      <c r="AR7" t="s">
        <v>204</v>
      </c>
      <c r="AS7">
        <f t="shared" ref="AS7:AS48" si="2">AE7/SUM($AE7:$AP7)*100</f>
        <v>0</v>
      </c>
      <c r="AT7">
        <f t="shared" ref="AT7:AT48" si="3">AF7/SUM($AE7:$AP7)*100</f>
        <v>0</v>
      </c>
      <c r="AU7">
        <f t="shared" ref="AU7:AU48" si="4">AG7/SUM($AE7:$AP7)*100</f>
        <v>0</v>
      </c>
      <c r="AV7">
        <f t="shared" ref="AV7:AV48" si="5">AH7/SUM($AE7:$AP7)*100</f>
        <v>0</v>
      </c>
      <c r="AW7">
        <f t="shared" ref="AW7:AW48" si="6">AI7/SUM($AE7:$AP7)*100</f>
        <v>0</v>
      </c>
      <c r="AX7">
        <f t="shared" ref="AX7:AX48" si="7">SUM(AL7:AO7)/SUM($AE7:$AP7)*100</f>
        <v>0</v>
      </c>
      <c r="AY7">
        <f t="shared" si="1"/>
        <v>98.754209449827485</v>
      </c>
      <c r="BG7" t="s">
        <v>236</v>
      </c>
      <c r="BH7">
        <v>1.9430988695447597E-8</v>
      </c>
      <c r="BI7">
        <v>0</v>
      </c>
      <c r="BJ7">
        <v>0</v>
      </c>
      <c r="BK7">
        <v>0</v>
      </c>
      <c r="BL7">
        <v>1.3598623939943398E-10</v>
      </c>
      <c r="BM7">
        <v>1.1863143804356749E-14</v>
      </c>
      <c r="BN7">
        <v>98.754209430385885</v>
      </c>
    </row>
    <row r="8" spans="2:66" x14ac:dyDescent="0.45">
      <c r="B8">
        <v>13.189901156622422</v>
      </c>
      <c r="C8">
        <v>-958.62933688550436</v>
      </c>
      <c r="D8">
        <v>3.8421046839164532</v>
      </c>
      <c r="E8">
        <v>-209.03228975078824</v>
      </c>
      <c r="F8">
        <v>-82.000818967446776</v>
      </c>
      <c r="G8">
        <v>-421.70208838992437</v>
      </c>
      <c r="H8">
        <v>14.924353191048272</v>
      </c>
      <c r="I8">
        <v>852.055105589395</v>
      </c>
      <c r="L8">
        <v>-81.306671003652156</v>
      </c>
      <c r="M8">
        <v>-120.90063921528152</v>
      </c>
      <c r="P8">
        <v>-40.546804127024629</v>
      </c>
      <c r="Q8">
        <v>0.14558121816398267</v>
      </c>
      <c r="R8">
        <v>-76.493780808467875</v>
      </c>
      <c r="S8">
        <v>-4.120044108748816E-2</v>
      </c>
      <c r="T8">
        <v>-185.25735112207602</v>
      </c>
      <c r="U8">
        <v>2.8562967760389191E-2</v>
      </c>
      <c r="V8">
        <v>-1.6790321105068624</v>
      </c>
      <c r="W8">
        <v>6.6530462140993157E-3</v>
      </c>
      <c r="X8">
        <v>-14.630100400071539</v>
      </c>
      <c r="Y8">
        <v>4.0097185105257812E-3</v>
      </c>
      <c r="Z8">
        <v>-3.401909532313212</v>
      </c>
      <c r="AA8">
        <v>0.33452473634035002</v>
      </c>
      <c r="AD8" t="s">
        <v>206</v>
      </c>
      <c r="AE8">
        <v>-3.8172496472803754E-9</v>
      </c>
      <c r="AF8">
        <v>0</v>
      </c>
      <c r="AG8">
        <v>0</v>
      </c>
      <c r="AH8">
        <v>0</v>
      </c>
      <c r="AI8">
        <v>-2.6714720106038158E-11</v>
      </c>
      <c r="AJ8">
        <v>-0.24473759993832861</v>
      </c>
      <c r="AK8">
        <v>0</v>
      </c>
      <c r="AL8">
        <v>-2.3305340872040498E-15</v>
      </c>
      <c r="AM8">
        <v>0</v>
      </c>
      <c r="AN8">
        <v>0</v>
      </c>
      <c r="AO8">
        <v>0</v>
      </c>
      <c r="AP8">
        <v>-19.400426659911105</v>
      </c>
      <c r="AR8" t="s">
        <v>206</v>
      </c>
      <c r="AS8">
        <f t="shared" si="2"/>
        <v>1.9430988695447597E-8</v>
      </c>
      <c r="AT8">
        <f t="shared" si="3"/>
        <v>0</v>
      </c>
      <c r="AU8">
        <f t="shared" si="4"/>
        <v>0</v>
      </c>
      <c r="AV8">
        <f t="shared" si="5"/>
        <v>0</v>
      </c>
      <c r="AW8">
        <f t="shared" si="6"/>
        <v>1.3598623939943398E-10</v>
      </c>
      <c r="AX8">
        <f t="shared" si="7"/>
        <v>1.1863143804356749E-14</v>
      </c>
      <c r="AY8">
        <f t="shared" si="1"/>
        <v>98.754209430385885</v>
      </c>
      <c r="BG8" t="s">
        <v>237</v>
      </c>
      <c r="BH8">
        <v>90.492268270705608</v>
      </c>
      <c r="BI8">
        <v>0</v>
      </c>
      <c r="BJ8">
        <v>0</v>
      </c>
      <c r="BK8">
        <v>0</v>
      </c>
      <c r="BL8">
        <v>0.96586288587561142</v>
      </c>
      <c r="BM8">
        <v>0</v>
      </c>
      <c r="BN8">
        <v>8.4054183951313917</v>
      </c>
    </row>
    <row r="9" spans="2:66" x14ac:dyDescent="0.45">
      <c r="B9">
        <v>14.924353191048272</v>
      </c>
      <c r="C9">
        <v>379.86725340198927</v>
      </c>
      <c r="D9">
        <v>21.032914890989744</v>
      </c>
      <c r="E9">
        <v>-46.726673786447293</v>
      </c>
      <c r="F9">
        <v>-48.66854322990018</v>
      </c>
      <c r="G9">
        <v>-232.16785337570042</v>
      </c>
      <c r="H9">
        <v>15.364488480523688</v>
      </c>
      <c r="I9">
        <v>1099.143199349199</v>
      </c>
      <c r="L9">
        <v>-48.074646597868593</v>
      </c>
      <c r="M9">
        <v>-3.9083946833502163</v>
      </c>
      <c r="P9">
        <v>-17.918505025852394</v>
      </c>
      <c r="Q9">
        <v>0.32722501946404758</v>
      </c>
      <c r="R9">
        <v>-56.747587945563367</v>
      </c>
      <c r="S9">
        <v>9.4883156679737846E-2</v>
      </c>
      <c r="T9">
        <v>-136.4251711217432</v>
      </c>
      <c r="U9">
        <v>0.18924882710121094</v>
      </c>
      <c r="V9">
        <v>10.053030601027277</v>
      </c>
      <c r="W9">
        <v>7.3436786667448106E-3</v>
      </c>
      <c r="X9">
        <v>-7.8580216583239055</v>
      </c>
      <c r="Y9">
        <v>6.9880570475039806E-3</v>
      </c>
      <c r="Z9">
        <v>2.5391497088179626</v>
      </c>
      <c r="AA9">
        <v>0.40080963905942052</v>
      </c>
      <c r="AD9" t="s">
        <v>209</v>
      </c>
      <c r="AE9">
        <v>-33.044226999641424</v>
      </c>
      <c r="AF9">
        <v>-0.68081529550125774</v>
      </c>
      <c r="AG9">
        <v>0</v>
      </c>
      <c r="AH9">
        <v>0</v>
      </c>
      <c r="AI9">
        <v>-0.47312795756200177</v>
      </c>
      <c r="AJ9">
        <v>0</v>
      </c>
      <c r="AK9">
        <v>0</v>
      </c>
      <c r="AL9">
        <v>-7.7691519185952662E-4</v>
      </c>
      <c r="AM9">
        <v>0</v>
      </c>
      <c r="AN9">
        <v>0</v>
      </c>
      <c r="AO9">
        <v>0</v>
      </c>
      <c r="AP9">
        <v>0</v>
      </c>
      <c r="AR9" t="s">
        <v>209</v>
      </c>
      <c r="AS9">
        <f t="shared" si="2"/>
        <v>96.623521295593932</v>
      </c>
      <c r="AT9">
        <f t="shared" si="3"/>
        <v>1.9907492828912501</v>
      </c>
      <c r="AU9">
        <f t="shared" si="4"/>
        <v>0</v>
      </c>
      <c r="AV9">
        <f t="shared" si="5"/>
        <v>0</v>
      </c>
      <c r="AW9">
        <f t="shared" si="6"/>
        <v>1.3834576697324168</v>
      </c>
      <c r="AX9">
        <f t="shared" si="7"/>
        <v>2.2717517824315881E-3</v>
      </c>
      <c r="AY9">
        <f t="shared" si="1"/>
        <v>0</v>
      </c>
      <c r="BG9" t="s">
        <v>235</v>
      </c>
      <c r="BH9">
        <v>94.416469210634872</v>
      </c>
      <c r="BI9">
        <v>5.974492230944491E-8</v>
      </c>
      <c r="BJ9">
        <v>0</v>
      </c>
      <c r="BK9">
        <v>0</v>
      </c>
      <c r="BL9">
        <v>4.8249634368122694</v>
      </c>
      <c r="BM9">
        <v>0</v>
      </c>
      <c r="BN9">
        <v>0</v>
      </c>
    </row>
    <row r="10" spans="2:66" x14ac:dyDescent="0.45">
      <c r="B10">
        <v>15.364488480523688</v>
      </c>
      <c r="C10">
        <v>656.15859302369438</v>
      </c>
      <c r="F10">
        <v>19.965446059587109</v>
      </c>
      <c r="G10">
        <v>-44.63500870787766</v>
      </c>
      <c r="L10">
        <v>19.965446055835791</v>
      </c>
      <c r="M10">
        <v>111.04295017227312</v>
      </c>
      <c r="P10">
        <v>12.071717170784787</v>
      </c>
      <c r="Q10">
        <v>0.50071084343230055</v>
      </c>
      <c r="R10">
        <v>-36.599195212437337</v>
      </c>
      <c r="S10">
        <v>0.23119523191366159</v>
      </c>
      <c r="T10">
        <v>-79.252405038528792</v>
      </c>
      <c r="U10">
        <v>0.34920022275426643</v>
      </c>
      <c r="V10">
        <v>12.103600937281607</v>
      </c>
      <c r="W10">
        <v>1.5778871732423535E-2</v>
      </c>
      <c r="X10">
        <v>0.1710661131072051</v>
      </c>
      <c r="Y10">
        <v>8.7805297390119816E-2</v>
      </c>
      <c r="Z10">
        <v>9.3624713206076215</v>
      </c>
      <c r="AA10">
        <v>0.46708610477035678</v>
      </c>
      <c r="AD10" t="s">
        <v>208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-0.24119999999999997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-19.119999999999997</v>
      </c>
      <c r="AR10" t="s">
        <v>208</v>
      </c>
      <c r="AS10">
        <f t="shared" si="2"/>
        <v>0</v>
      </c>
      <c r="AT10">
        <f t="shared" si="3"/>
        <v>0</v>
      </c>
      <c r="AU10">
        <f t="shared" si="4"/>
        <v>0</v>
      </c>
      <c r="AV10">
        <f t="shared" si="5"/>
        <v>0</v>
      </c>
      <c r="AW10">
        <f t="shared" si="6"/>
        <v>0</v>
      </c>
      <c r="AX10">
        <f t="shared" si="7"/>
        <v>0</v>
      </c>
      <c r="AY10">
        <f t="shared" si="1"/>
        <v>98.754209449827485</v>
      </c>
    </row>
    <row r="11" spans="2:66" x14ac:dyDescent="0.45">
      <c r="R11">
        <v>-13.418377503834645</v>
      </c>
      <c r="S11">
        <v>0.36648751213347919</v>
      </c>
      <c r="T11">
        <v>19.961434404262793</v>
      </c>
      <c r="U11">
        <v>0.50562251100146238</v>
      </c>
      <c r="V11">
        <v>12.539469785327768</v>
      </c>
      <c r="W11">
        <v>3.1741778278414581E-2</v>
      </c>
      <c r="X11">
        <v>2.898260703268809</v>
      </c>
      <c r="Y11">
        <v>0.15965815865816954</v>
      </c>
      <c r="Z11">
        <v>19.965446051592171</v>
      </c>
      <c r="AA11">
        <v>0.53333495741925085</v>
      </c>
      <c r="AD11" t="s">
        <v>207</v>
      </c>
      <c r="AE11">
        <v>0</v>
      </c>
      <c r="AF11">
        <v>-3.6436731634992323E-10</v>
      </c>
      <c r="AG11">
        <v>0</v>
      </c>
      <c r="AH11">
        <v>0</v>
      </c>
      <c r="AI11">
        <v>0</v>
      </c>
      <c r="AJ11">
        <v>-0.24473759999982561</v>
      </c>
      <c r="AK11">
        <v>-2.229261009758517E-14</v>
      </c>
      <c r="AL11">
        <v>-5.3254604530030017E-14</v>
      </c>
      <c r="AM11">
        <v>0</v>
      </c>
      <c r="AN11">
        <v>0</v>
      </c>
      <c r="AO11">
        <v>0</v>
      </c>
      <c r="AP11">
        <v>-19.400426665937168</v>
      </c>
      <c r="AR11" t="s">
        <v>207</v>
      </c>
      <c r="AS11">
        <f t="shared" si="2"/>
        <v>0</v>
      </c>
      <c r="AT11">
        <f t="shared" si="3"/>
        <v>1.854743037068644E-9</v>
      </c>
      <c r="AU11">
        <f t="shared" si="4"/>
        <v>0</v>
      </c>
      <c r="AV11">
        <f t="shared" si="5"/>
        <v>0</v>
      </c>
      <c r="AW11">
        <f t="shared" si="6"/>
        <v>0</v>
      </c>
      <c r="AX11">
        <f t="shared" si="7"/>
        <v>2.7108251072952817E-13</v>
      </c>
      <c r="AY11">
        <f t="shared" si="1"/>
        <v>98.754209447950089</v>
      </c>
    </row>
    <row r="12" spans="2:66" x14ac:dyDescent="0.45">
      <c r="R12">
        <v>21.032914890989744</v>
      </c>
      <c r="S12">
        <v>0.49795590103825005</v>
      </c>
      <c r="V12">
        <v>12.930025323732265</v>
      </c>
      <c r="W12">
        <v>7.0069986487206304E-2</v>
      </c>
      <c r="X12">
        <v>5.5937620833607866</v>
      </c>
      <c r="Y12">
        <v>0.22730579188655289</v>
      </c>
    </row>
    <row r="13" spans="2:66" x14ac:dyDescent="0.45">
      <c r="V13">
        <v>13.303043555500086</v>
      </c>
      <c r="W13">
        <v>0.11248791520986473</v>
      </c>
      <c r="X13">
        <v>10.253537045116545</v>
      </c>
      <c r="Y13">
        <v>0.33579197769390245</v>
      </c>
      <c r="AD13" t="s">
        <v>210</v>
      </c>
      <c r="AE13">
        <v>-33.044226999641431</v>
      </c>
      <c r="AF13">
        <v>-0.60363601570655157</v>
      </c>
      <c r="AG13">
        <v>0</v>
      </c>
      <c r="AH13">
        <v>0</v>
      </c>
      <c r="AI13">
        <v>-0.44025724270947469</v>
      </c>
      <c r="AJ13">
        <v>0</v>
      </c>
      <c r="AK13">
        <v>-8.8134976939808574E-4</v>
      </c>
      <c r="AL13">
        <v>-7.6337542356208975E-4</v>
      </c>
      <c r="AM13">
        <v>0</v>
      </c>
      <c r="AN13">
        <v>0</v>
      </c>
      <c r="AO13">
        <v>0</v>
      </c>
      <c r="AP13">
        <v>-3.7218210006802592E-16</v>
      </c>
      <c r="AR13" t="s">
        <v>210</v>
      </c>
      <c r="AS13">
        <f t="shared" si="2"/>
        <v>96.932985650905195</v>
      </c>
      <c r="AT13">
        <f t="shared" si="3"/>
        <v>1.770725072475978</v>
      </c>
      <c r="AU13">
        <f t="shared" si="4"/>
        <v>0</v>
      </c>
      <c r="AV13">
        <f t="shared" si="5"/>
        <v>0</v>
      </c>
      <c r="AW13">
        <f t="shared" si="6"/>
        <v>1.2914645874672048</v>
      </c>
      <c r="AX13">
        <f t="shared" si="7"/>
        <v>2.2393097281168256E-3</v>
      </c>
      <c r="AY13">
        <f t="shared" ref="AY13:AY18" si="8">AP13/SUM($AE13:$AP13)*100</f>
        <v>1.0917708005640196E-15</v>
      </c>
    </row>
    <row r="14" spans="2:66" x14ac:dyDescent="0.45">
      <c r="V14">
        <v>13.983725227946948</v>
      </c>
      <c r="W14">
        <v>0.20501334734940921</v>
      </c>
      <c r="X14">
        <v>13.095110484026424</v>
      </c>
      <c r="Y14">
        <v>0.39908312570633514</v>
      </c>
      <c r="AD14" t="s">
        <v>211</v>
      </c>
      <c r="AE14">
        <v>-30.496503820490435</v>
      </c>
      <c r="AF14">
        <v>0</v>
      </c>
      <c r="AG14">
        <v>0</v>
      </c>
      <c r="AH14">
        <v>0</v>
      </c>
      <c r="AI14">
        <v>-0.2544377435606992</v>
      </c>
      <c r="AJ14">
        <v>-0.14357535564305057</v>
      </c>
      <c r="AK14">
        <v>-2.5499777620003913E-3</v>
      </c>
      <c r="AL14">
        <v>0</v>
      </c>
      <c r="AM14">
        <v>0</v>
      </c>
      <c r="AN14">
        <v>0</v>
      </c>
      <c r="AO14">
        <v>0</v>
      </c>
      <c r="AP14">
        <v>-11.38126368115779</v>
      </c>
      <c r="AR14" t="s">
        <v>211</v>
      </c>
      <c r="AS14">
        <f t="shared" si="2"/>
        <v>72.13270581671631</v>
      </c>
      <c r="AT14">
        <f t="shared" si="3"/>
        <v>0</v>
      </c>
      <c r="AU14">
        <f t="shared" si="4"/>
        <v>0</v>
      </c>
      <c r="AV14">
        <f t="shared" si="5"/>
        <v>0</v>
      </c>
      <c r="AW14">
        <f t="shared" si="6"/>
        <v>0.60181596595349895</v>
      </c>
      <c r="AX14">
        <f t="shared" si="7"/>
        <v>0</v>
      </c>
      <c r="AY14">
        <f t="shared" si="8"/>
        <v>26.91985119893754</v>
      </c>
    </row>
    <row r="15" spans="2:66" x14ac:dyDescent="0.45">
      <c r="V15">
        <v>14.300161953283386</v>
      </c>
      <c r="W15">
        <v>0.25549514968053344</v>
      </c>
      <c r="X15">
        <v>16.322160556481784</v>
      </c>
      <c r="Y15">
        <v>0.46232221559062181</v>
      </c>
      <c r="AD15" t="s">
        <v>212</v>
      </c>
      <c r="AE15">
        <v>-104.99334135454917</v>
      </c>
      <c r="AF15">
        <v>0</v>
      </c>
      <c r="AG15">
        <v>0</v>
      </c>
      <c r="AH15">
        <v>0</v>
      </c>
      <c r="AI15">
        <v>-1.1206390735511762</v>
      </c>
      <c r="AJ15">
        <v>-0.12302660355586874</v>
      </c>
      <c r="AK15">
        <v>-3.5289557247633441E-2</v>
      </c>
      <c r="AL15">
        <v>0</v>
      </c>
      <c r="AM15">
        <v>0</v>
      </c>
      <c r="AN15">
        <v>0</v>
      </c>
      <c r="AO15">
        <v>0</v>
      </c>
      <c r="AP15">
        <v>-9.752357628475167</v>
      </c>
      <c r="AR15" t="s">
        <v>212</v>
      </c>
      <c r="AS15">
        <f t="shared" si="2"/>
        <v>90.492268270705608</v>
      </c>
      <c r="AT15">
        <f t="shared" si="3"/>
        <v>0</v>
      </c>
      <c r="AU15">
        <f t="shared" si="4"/>
        <v>0</v>
      </c>
      <c r="AV15">
        <f t="shared" si="5"/>
        <v>0</v>
      </c>
      <c r="AW15">
        <f t="shared" si="6"/>
        <v>0.96586288587561142</v>
      </c>
      <c r="AX15">
        <f t="shared" si="7"/>
        <v>0</v>
      </c>
      <c r="AY15">
        <f t="shared" si="8"/>
        <v>8.4054183951313917</v>
      </c>
    </row>
    <row r="16" spans="2:66" x14ac:dyDescent="0.45">
      <c r="V16">
        <v>14.661205226753173</v>
      </c>
      <c r="W16">
        <v>0.30597408505015511</v>
      </c>
      <c r="X16">
        <v>21.032914890990078</v>
      </c>
      <c r="Y16">
        <v>0.52526197878968073</v>
      </c>
      <c r="AD16" t="s">
        <v>213</v>
      </c>
      <c r="AE16">
        <v>-33.044226999641431</v>
      </c>
      <c r="AF16">
        <v>-0.60363601570655157</v>
      </c>
      <c r="AG16">
        <v>0</v>
      </c>
      <c r="AH16">
        <v>0</v>
      </c>
      <c r="AI16">
        <v>-0.44025724270947469</v>
      </c>
      <c r="AJ16">
        <v>0</v>
      </c>
      <c r="AK16">
        <v>-8.8134976939808574E-4</v>
      </c>
      <c r="AL16">
        <v>-7.6337542356208975E-4</v>
      </c>
      <c r="AM16">
        <v>0</v>
      </c>
      <c r="AN16">
        <v>0</v>
      </c>
      <c r="AO16">
        <v>0</v>
      </c>
      <c r="AP16">
        <v>-3.7218210006802592E-16</v>
      </c>
      <c r="AR16" t="s">
        <v>213</v>
      </c>
      <c r="AS16">
        <f t="shared" si="2"/>
        <v>96.932985650905195</v>
      </c>
      <c r="AT16">
        <f t="shared" si="3"/>
        <v>1.770725072475978</v>
      </c>
      <c r="AU16">
        <f t="shared" si="4"/>
        <v>0</v>
      </c>
      <c r="AV16">
        <f t="shared" si="5"/>
        <v>0</v>
      </c>
      <c r="AW16">
        <f t="shared" si="6"/>
        <v>1.2914645874672048</v>
      </c>
      <c r="AX16">
        <f t="shared" si="7"/>
        <v>2.2393097281168256E-3</v>
      </c>
      <c r="AY16">
        <f t="shared" si="8"/>
        <v>1.0917708005640196E-15</v>
      </c>
    </row>
    <row r="17" spans="22:66" x14ac:dyDescent="0.45">
      <c r="V17">
        <v>15.045607195660713</v>
      </c>
      <c r="W17">
        <v>0.35644500209396746</v>
      </c>
      <c r="AD17" t="s">
        <v>214</v>
      </c>
      <c r="AE17">
        <v>-50.128012053092675</v>
      </c>
      <c r="AF17">
        <v>-0.81595914474759879</v>
      </c>
      <c r="AG17">
        <v>0</v>
      </c>
      <c r="AH17">
        <v>0</v>
      </c>
      <c r="AI17">
        <v>-0.73983663043413583</v>
      </c>
      <c r="AJ17">
        <v>-2.4996412389488454E-2</v>
      </c>
      <c r="AK17">
        <v>-2.7481740886307433E-3</v>
      </c>
      <c r="AL17">
        <v>-2.3697030757063955E-3</v>
      </c>
      <c r="AM17">
        <v>0</v>
      </c>
      <c r="AN17">
        <v>0</v>
      </c>
      <c r="AO17">
        <v>0</v>
      </c>
      <c r="AP17">
        <v>-1.9814734862645906</v>
      </c>
      <c r="AR17" t="s">
        <v>214</v>
      </c>
      <c r="AS17">
        <f t="shared" si="2"/>
        <v>93.356257997793321</v>
      </c>
      <c r="AT17">
        <f t="shared" si="3"/>
        <v>1.5196072876785058</v>
      </c>
      <c r="AU17">
        <f t="shared" si="4"/>
        <v>0</v>
      </c>
      <c r="AV17">
        <f t="shared" si="5"/>
        <v>0</v>
      </c>
      <c r="AW17">
        <f t="shared" si="6"/>
        <v>1.3778399844357292</v>
      </c>
      <c r="AX17">
        <f t="shared" si="7"/>
        <v>4.4132332931834653E-3</v>
      </c>
      <c r="AY17">
        <f t="shared" si="8"/>
        <v>3.6902111698261826</v>
      </c>
    </row>
    <row r="18" spans="22:66" x14ac:dyDescent="0.45">
      <c r="V18">
        <v>15.364488480523686</v>
      </c>
      <c r="W18">
        <v>0.40690874980451397</v>
      </c>
      <c r="AD18" t="s">
        <v>215</v>
      </c>
      <c r="AE18">
        <v>-86.34730157444065</v>
      </c>
      <c r="AF18">
        <v>-1.850812017659324E-13</v>
      </c>
      <c r="AG18">
        <v>0</v>
      </c>
      <c r="AH18">
        <v>0</v>
      </c>
      <c r="AI18">
        <v>-0.94205019750533214</v>
      </c>
      <c r="AJ18">
        <v>-0.24473759999999337</v>
      </c>
      <c r="AK18">
        <v>-3.4042321325130277E-2</v>
      </c>
      <c r="AL18">
        <v>-3.566603237568874E-16</v>
      </c>
      <c r="AM18">
        <v>0</v>
      </c>
      <c r="AN18">
        <v>0</v>
      </c>
      <c r="AO18">
        <v>0</v>
      </c>
      <c r="AP18">
        <v>-12.450923010188308</v>
      </c>
      <c r="AR18" t="s">
        <v>215</v>
      </c>
      <c r="AS18">
        <f t="shared" si="2"/>
        <v>86.330851486695721</v>
      </c>
      <c r="AT18">
        <f t="shared" si="3"/>
        <v>1.8504594181045638E-13</v>
      </c>
      <c r="AU18">
        <f t="shared" si="4"/>
        <v>0</v>
      </c>
      <c r="AV18">
        <f t="shared" si="5"/>
        <v>0</v>
      </c>
      <c r="AW18">
        <f t="shared" si="6"/>
        <v>0.94187072683136164</v>
      </c>
      <c r="AX18">
        <f t="shared" si="7"/>
        <v>3.5659237613705495E-16</v>
      </c>
      <c r="AY18">
        <f t="shared" si="8"/>
        <v>12.448550975714868</v>
      </c>
    </row>
    <row r="20" spans="22:66" x14ac:dyDescent="0.45">
      <c r="AD20" t="s">
        <v>216</v>
      </c>
      <c r="AE20">
        <v>-33.04422699964141</v>
      </c>
      <c r="AF20">
        <v>-2.0909750082529722E-8</v>
      </c>
      <c r="AG20">
        <v>0</v>
      </c>
      <c r="AH20">
        <v>0</v>
      </c>
      <c r="AI20">
        <v>-1.6886586461447122</v>
      </c>
      <c r="AJ20">
        <v>0</v>
      </c>
      <c r="AK20">
        <v>-0.26548620201130524</v>
      </c>
      <c r="AL20">
        <v>0</v>
      </c>
      <c r="AM20">
        <v>0</v>
      </c>
      <c r="AN20">
        <v>0</v>
      </c>
      <c r="AO20">
        <v>0</v>
      </c>
      <c r="AP20">
        <v>0</v>
      </c>
      <c r="AR20" t="s">
        <v>216</v>
      </c>
      <c r="AS20">
        <f t="shared" si="2"/>
        <v>94.416469210634872</v>
      </c>
      <c r="AT20">
        <f t="shared" si="3"/>
        <v>5.974492230944491E-8</v>
      </c>
      <c r="AU20">
        <f t="shared" si="4"/>
        <v>0</v>
      </c>
      <c r="AV20">
        <f t="shared" si="5"/>
        <v>0</v>
      </c>
      <c r="AW20">
        <f t="shared" si="6"/>
        <v>4.8249634368122694</v>
      </c>
      <c r="AX20">
        <f t="shared" si="7"/>
        <v>0</v>
      </c>
      <c r="AY20">
        <f t="shared" ref="AY20:AY25" si="9">AP20/SUM($AE20:$AP20)*100</f>
        <v>0</v>
      </c>
    </row>
    <row r="21" spans="22:66" x14ac:dyDescent="0.45">
      <c r="AD21" t="s">
        <v>217</v>
      </c>
      <c r="AE21">
        <v>-53.74502205636567</v>
      </c>
      <c r="AF21">
        <v>0</v>
      </c>
      <c r="AG21">
        <v>0</v>
      </c>
      <c r="AH21">
        <v>0</v>
      </c>
      <c r="AI21">
        <v>-0.40408635683097688</v>
      </c>
      <c r="AJ21">
        <v>0</v>
      </c>
      <c r="AK21">
        <v>-2.7911074567396159E-3</v>
      </c>
      <c r="AL21">
        <v>0</v>
      </c>
      <c r="AM21">
        <v>0</v>
      </c>
      <c r="AN21">
        <v>0</v>
      </c>
      <c r="AO21">
        <v>0</v>
      </c>
      <c r="AP21">
        <v>0</v>
      </c>
      <c r="AR21" t="s">
        <v>217</v>
      </c>
      <c r="AS21">
        <f t="shared" si="2"/>
        <v>99.248636764565319</v>
      </c>
      <c r="AT21">
        <f t="shared" si="3"/>
        <v>0</v>
      </c>
      <c r="AU21">
        <f t="shared" si="4"/>
        <v>0</v>
      </c>
      <c r="AV21">
        <f t="shared" si="5"/>
        <v>0</v>
      </c>
      <c r="AW21">
        <f t="shared" si="6"/>
        <v>0.74620901650339966</v>
      </c>
      <c r="AX21">
        <f t="shared" si="7"/>
        <v>0</v>
      </c>
      <c r="AY21">
        <f t="shared" si="9"/>
        <v>0</v>
      </c>
    </row>
    <row r="22" spans="22:66" x14ac:dyDescent="0.45">
      <c r="AD22" t="s">
        <v>218</v>
      </c>
      <c r="AE22">
        <v>-163.212128048209</v>
      </c>
      <c r="AF22">
        <v>0</v>
      </c>
      <c r="AG22">
        <v>0</v>
      </c>
      <c r="AH22">
        <v>0</v>
      </c>
      <c r="AI22">
        <v>-3.9676691419176713</v>
      </c>
      <c r="AJ22">
        <v>0</v>
      </c>
      <c r="AK22">
        <v>-49.740790696209707</v>
      </c>
      <c r="AL22">
        <v>0</v>
      </c>
      <c r="AM22">
        <v>0</v>
      </c>
      <c r="AN22">
        <v>0</v>
      </c>
      <c r="AO22">
        <v>0</v>
      </c>
      <c r="AP22">
        <v>0</v>
      </c>
      <c r="AR22" t="s">
        <v>218</v>
      </c>
      <c r="AS22">
        <f t="shared" si="2"/>
        <v>75.240496828143435</v>
      </c>
      <c r="AT22">
        <f t="shared" si="3"/>
        <v>0</v>
      </c>
      <c r="AU22">
        <f t="shared" si="4"/>
        <v>0</v>
      </c>
      <c r="AV22">
        <f t="shared" si="5"/>
        <v>0</v>
      </c>
      <c r="AW22">
        <f t="shared" si="6"/>
        <v>1.8290883224033487</v>
      </c>
      <c r="AX22">
        <f t="shared" si="7"/>
        <v>0</v>
      </c>
      <c r="AY22">
        <f t="shared" si="9"/>
        <v>0</v>
      </c>
    </row>
    <row r="23" spans="22:66" x14ac:dyDescent="0.45">
      <c r="AD23" t="s">
        <v>219</v>
      </c>
      <c r="AE23">
        <v>-33.04422699964141</v>
      </c>
      <c r="AF23">
        <v>-2.0909750082529722E-8</v>
      </c>
      <c r="AG23">
        <v>0</v>
      </c>
      <c r="AH23">
        <v>0</v>
      </c>
      <c r="AI23">
        <v>-1.6886586461447122</v>
      </c>
      <c r="AJ23">
        <v>0</v>
      </c>
      <c r="AK23">
        <v>-0.26548620201130524</v>
      </c>
      <c r="AL23">
        <v>0</v>
      </c>
      <c r="AM23">
        <v>0</v>
      </c>
      <c r="AN23">
        <v>0</v>
      </c>
      <c r="AO23">
        <v>0</v>
      </c>
      <c r="AP23">
        <v>0</v>
      </c>
      <c r="AR23" t="s">
        <v>219</v>
      </c>
      <c r="AS23">
        <f t="shared" si="2"/>
        <v>94.416469210634872</v>
      </c>
      <c r="AT23">
        <f t="shared" si="3"/>
        <v>5.974492230944491E-8</v>
      </c>
      <c r="AU23">
        <f t="shared" si="4"/>
        <v>0</v>
      </c>
      <c r="AV23">
        <f t="shared" si="5"/>
        <v>0</v>
      </c>
      <c r="AW23">
        <f t="shared" si="6"/>
        <v>4.8249634368122694</v>
      </c>
      <c r="AX23">
        <f t="shared" si="7"/>
        <v>0</v>
      </c>
      <c r="AY23">
        <f t="shared" si="9"/>
        <v>0</v>
      </c>
    </row>
    <row r="24" spans="22:66" x14ac:dyDescent="0.45">
      <c r="AD24" t="s">
        <v>220</v>
      </c>
      <c r="AE24">
        <v>-53.745022056363297</v>
      </c>
      <c r="AF24">
        <v>0</v>
      </c>
      <c r="AG24">
        <v>0</v>
      </c>
      <c r="AH24">
        <v>0</v>
      </c>
      <c r="AI24">
        <v>-0.4040863568309751</v>
      </c>
      <c r="AJ24">
        <v>0</v>
      </c>
      <c r="AK24">
        <v>-2.7911074567396163E-3</v>
      </c>
      <c r="AL24">
        <v>0</v>
      </c>
      <c r="AM24">
        <v>0</v>
      </c>
      <c r="AN24">
        <v>0</v>
      </c>
      <c r="AO24">
        <v>0</v>
      </c>
      <c r="AP24">
        <v>-6.7856088987817243E-13</v>
      </c>
      <c r="AR24" t="s">
        <v>220</v>
      </c>
      <c r="AS24">
        <f t="shared" si="2"/>
        <v>99.248636764564068</v>
      </c>
      <c r="AT24">
        <f t="shared" si="3"/>
        <v>0</v>
      </c>
      <c r="AU24">
        <f t="shared" si="4"/>
        <v>0</v>
      </c>
      <c r="AV24">
        <f t="shared" si="5"/>
        <v>0</v>
      </c>
      <c r="AW24">
        <f t="shared" si="6"/>
        <v>0.74620901650341986</v>
      </c>
      <c r="AX24">
        <f t="shared" si="7"/>
        <v>0</v>
      </c>
      <c r="AY24">
        <f t="shared" si="9"/>
        <v>1.2530694137874009E-12</v>
      </c>
    </row>
    <row r="25" spans="22:66" x14ac:dyDescent="0.45">
      <c r="AD25" t="s">
        <v>221</v>
      </c>
      <c r="AE25">
        <v>-163.21212804820877</v>
      </c>
      <c r="AF25">
        <v>0</v>
      </c>
      <c r="AG25">
        <v>0</v>
      </c>
      <c r="AH25">
        <v>0</v>
      </c>
      <c r="AI25">
        <v>-1.6216624171617664</v>
      </c>
      <c r="AJ25">
        <v>-0.24473759999999997</v>
      </c>
      <c r="AK25">
        <v>-3.7819998809950121E-2</v>
      </c>
      <c r="AL25">
        <v>0</v>
      </c>
      <c r="AM25">
        <v>0</v>
      </c>
      <c r="AN25">
        <v>0</v>
      </c>
      <c r="AO25">
        <v>0</v>
      </c>
      <c r="AP25">
        <v>-4.8501066666666661</v>
      </c>
      <c r="AR25" t="s">
        <v>221</v>
      </c>
      <c r="AS25">
        <f t="shared" si="2"/>
        <v>96.026082503553837</v>
      </c>
      <c r="AT25">
        <f t="shared" si="3"/>
        <v>0</v>
      </c>
      <c r="AU25">
        <f t="shared" si="4"/>
        <v>0</v>
      </c>
      <c r="AV25">
        <f t="shared" si="5"/>
        <v>0</v>
      </c>
      <c r="AW25">
        <f t="shared" si="6"/>
        <v>0.95410733825670102</v>
      </c>
      <c r="AX25">
        <f t="shared" si="7"/>
        <v>0</v>
      </c>
      <c r="AY25">
        <f t="shared" si="9"/>
        <v>2.8535670019987904</v>
      </c>
    </row>
    <row r="27" spans="22:66" x14ac:dyDescent="0.45">
      <c r="AH27" t="s">
        <v>12</v>
      </c>
    </row>
    <row r="28" spans="22:66" x14ac:dyDescent="0.45">
      <c r="BG28" t="s">
        <v>238</v>
      </c>
      <c r="BH28">
        <v>96.623521295593889</v>
      </c>
      <c r="BI28">
        <v>1.9907492828912532</v>
      </c>
      <c r="BJ28">
        <v>0</v>
      </c>
      <c r="BK28">
        <v>0</v>
      </c>
      <c r="BL28">
        <v>1.3834576697324181</v>
      </c>
      <c r="BM28">
        <v>2.2717517824287609E-3</v>
      </c>
      <c r="BN28">
        <v>2.7860102578495501E-14</v>
      </c>
    </row>
    <row r="29" spans="22:66" x14ac:dyDescent="0.45">
      <c r="AD29" t="s">
        <v>205</v>
      </c>
      <c r="AE29">
        <v>-33.044226999641431</v>
      </c>
      <c r="AF29">
        <v>-0.68081529550125919</v>
      </c>
      <c r="AG29">
        <v>0</v>
      </c>
      <c r="AH29">
        <v>0</v>
      </c>
      <c r="AI29">
        <v>-0.47312795756200254</v>
      </c>
      <c r="AJ29">
        <v>-1.2019457410732431E-16</v>
      </c>
      <c r="AK29">
        <v>1.6847552225125308E-18</v>
      </c>
      <c r="AL29">
        <v>-7.7691519185952706E-4</v>
      </c>
      <c r="AM29">
        <v>0</v>
      </c>
      <c r="AN29">
        <v>9.667460099494854E-16</v>
      </c>
      <c r="AO29">
        <v>0</v>
      </c>
      <c r="AP29">
        <v>-9.5278617617414624E-15</v>
      </c>
      <c r="AR29" t="s">
        <v>205</v>
      </c>
      <c r="AS29">
        <f t="shared" si="2"/>
        <v>96.623521295593889</v>
      </c>
      <c r="AT29">
        <f t="shared" si="3"/>
        <v>1.9907492828912532</v>
      </c>
      <c r="AU29">
        <f t="shared" si="4"/>
        <v>0</v>
      </c>
      <c r="AV29">
        <f t="shared" si="5"/>
        <v>0</v>
      </c>
      <c r="AW29">
        <f t="shared" si="6"/>
        <v>1.3834576697324181</v>
      </c>
      <c r="AX29">
        <f t="shared" si="7"/>
        <v>2.2717517824287609E-3</v>
      </c>
      <c r="AY29">
        <f t="shared" ref="AY29:AY34" si="10">AP29/SUM($AE29:$AP29)*100</f>
        <v>2.7860102578495501E-14</v>
      </c>
      <c r="BG29" t="s">
        <v>239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98.754209449827442</v>
      </c>
    </row>
    <row r="30" spans="22:66" x14ac:dyDescent="0.45">
      <c r="AD30" t="s">
        <v>204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-0.24119999999999997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-19.119999999999997</v>
      </c>
      <c r="AR30" t="s">
        <v>204</v>
      </c>
      <c r="AS30">
        <f t="shared" si="2"/>
        <v>0</v>
      </c>
      <c r="AT30">
        <f t="shared" si="3"/>
        <v>0</v>
      </c>
      <c r="AU30">
        <f t="shared" si="4"/>
        <v>0</v>
      </c>
      <c r="AV30">
        <f t="shared" si="5"/>
        <v>0</v>
      </c>
      <c r="AW30">
        <f t="shared" si="6"/>
        <v>0</v>
      </c>
      <c r="AX30">
        <f t="shared" si="7"/>
        <v>0</v>
      </c>
      <c r="AY30">
        <f t="shared" si="10"/>
        <v>98.754209449827485</v>
      </c>
      <c r="BG30" t="s">
        <v>242</v>
      </c>
      <c r="BH30">
        <v>0</v>
      </c>
      <c r="BI30">
        <v>0</v>
      </c>
      <c r="BJ30">
        <v>0</v>
      </c>
      <c r="BK30">
        <v>73.395802697895576</v>
      </c>
      <c r="BL30">
        <v>0</v>
      </c>
      <c r="BM30">
        <v>0</v>
      </c>
      <c r="BN30">
        <v>26.272764726165558</v>
      </c>
    </row>
    <row r="31" spans="22:66" x14ac:dyDescent="0.45">
      <c r="AD31" t="s">
        <v>206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-0.24473759999978473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-19.40042666664883</v>
      </c>
      <c r="AR31" t="s">
        <v>206</v>
      </c>
      <c r="AS31">
        <f t="shared" si="2"/>
        <v>0</v>
      </c>
      <c r="AT31">
        <f t="shared" si="3"/>
        <v>0</v>
      </c>
      <c r="AU31">
        <f t="shared" si="4"/>
        <v>0</v>
      </c>
      <c r="AV31">
        <f t="shared" si="5"/>
        <v>0</v>
      </c>
      <c r="AW31">
        <f t="shared" si="6"/>
        <v>0</v>
      </c>
      <c r="AX31">
        <f t="shared" si="7"/>
        <v>0</v>
      </c>
      <c r="AY31">
        <f t="shared" si="10"/>
        <v>98.754209449827442</v>
      </c>
      <c r="BG31" t="s">
        <v>213</v>
      </c>
      <c r="BH31">
        <v>97.073073454205556</v>
      </c>
      <c r="BI31">
        <v>1.8948625610115504</v>
      </c>
      <c r="BJ31">
        <v>0</v>
      </c>
      <c r="BK31">
        <v>0</v>
      </c>
      <c r="BL31">
        <v>1.0295666999459301</v>
      </c>
      <c r="BM31">
        <v>0</v>
      </c>
      <c r="BN31">
        <v>0</v>
      </c>
    </row>
    <row r="32" spans="22:66" x14ac:dyDescent="0.45">
      <c r="AD32" t="s">
        <v>209</v>
      </c>
      <c r="AE32">
        <v>-33.044226999641417</v>
      </c>
      <c r="AF32">
        <v>-0.68081529550125763</v>
      </c>
      <c r="AG32">
        <v>0</v>
      </c>
      <c r="AH32">
        <v>0</v>
      </c>
      <c r="AI32">
        <v>-0.47312795756200127</v>
      </c>
      <c r="AJ32">
        <v>-1.5024321763415539E-17</v>
      </c>
      <c r="AK32">
        <v>0</v>
      </c>
      <c r="AL32">
        <v>-7.7691519185952662E-4</v>
      </c>
      <c r="AM32">
        <v>0</v>
      </c>
      <c r="AN32">
        <v>0</v>
      </c>
      <c r="AO32">
        <v>0</v>
      </c>
      <c r="AP32">
        <v>-2.3075290204217606E-15</v>
      </c>
      <c r="AR32" t="s">
        <v>209</v>
      </c>
      <c r="AS32">
        <f t="shared" si="2"/>
        <v>96.623521295593932</v>
      </c>
      <c r="AT32">
        <f t="shared" si="3"/>
        <v>1.9907492828912503</v>
      </c>
      <c r="AU32">
        <f t="shared" si="4"/>
        <v>0</v>
      </c>
      <c r="AV32">
        <f t="shared" si="5"/>
        <v>0</v>
      </c>
      <c r="AW32">
        <f t="shared" si="6"/>
        <v>1.3834576697324157</v>
      </c>
      <c r="AX32">
        <f t="shared" si="7"/>
        <v>2.2717517824315885E-3</v>
      </c>
      <c r="AY32">
        <f t="shared" si="10"/>
        <v>6.7473685932293852E-15</v>
      </c>
      <c r="BG32" t="s">
        <v>243</v>
      </c>
      <c r="BH32">
        <v>0</v>
      </c>
      <c r="BI32">
        <v>69.945006965744071</v>
      </c>
      <c r="BJ32">
        <v>0</v>
      </c>
      <c r="BK32">
        <v>0</v>
      </c>
      <c r="BL32">
        <v>4.4885993823269166</v>
      </c>
      <c r="BM32">
        <v>2.5371083740022695E-2</v>
      </c>
      <c r="BN32">
        <v>25.222834922617061</v>
      </c>
    </row>
    <row r="33" spans="30:66" x14ac:dyDescent="0.45">
      <c r="AD33" t="s">
        <v>208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-0.24119999999999997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-19.119999999999997</v>
      </c>
      <c r="AR33" t="s">
        <v>208</v>
      </c>
      <c r="AS33">
        <f t="shared" si="2"/>
        <v>0</v>
      </c>
      <c r="AT33">
        <f t="shared" si="3"/>
        <v>0</v>
      </c>
      <c r="AU33">
        <f t="shared" si="4"/>
        <v>0</v>
      </c>
      <c r="AV33">
        <f t="shared" si="5"/>
        <v>0</v>
      </c>
      <c r="AW33">
        <f t="shared" si="6"/>
        <v>0</v>
      </c>
      <c r="AX33">
        <f t="shared" si="7"/>
        <v>0</v>
      </c>
      <c r="AY33">
        <f t="shared" si="10"/>
        <v>98.754209449827485</v>
      </c>
      <c r="BG33" t="s">
        <v>241</v>
      </c>
      <c r="BH33">
        <v>0</v>
      </c>
      <c r="BI33">
        <v>0</v>
      </c>
      <c r="BJ33">
        <v>0</v>
      </c>
      <c r="BK33">
        <v>96.239678229622157</v>
      </c>
      <c r="BL33">
        <v>0</v>
      </c>
      <c r="BM33">
        <v>0</v>
      </c>
      <c r="BN33">
        <v>3.7134760371063837</v>
      </c>
    </row>
    <row r="34" spans="30:66" x14ac:dyDescent="0.45">
      <c r="AD34" t="s">
        <v>207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-0.24473759999847694</v>
      </c>
      <c r="AK34">
        <v>0</v>
      </c>
      <c r="AL34">
        <v>-2.791555620343018E-15</v>
      </c>
      <c r="AM34">
        <v>0</v>
      </c>
      <c r="AN34">
        <v>0</v>
      </c>
      <c r="AO34">
        <v>0</v>
      </c>
      <c r="AP34">
        <v>-19.40042666391918</v>
      </c>
      <c r="AR34" t="s">
        <v>207</v>
      </c>
      <c r="AS34">
        <f t="shared" si="2"/>
        <v>0</v>
      </c>
      <c r="AT34">
        <f t="shared" si="3"/>
        <v>0</v>
      </c>
      <c r="AU34">
        <f t="shared" si="4"/>
        <v>0</v>
      </c>
      <c r="AV34">
        <f t="shared" si="5"/>
        <v>0</v>
      </c>
      <c r="AW34">
        <f t="shared" si="6"/>
        <v>0</v>
      </c>
      <c r="AX34">
        <f t="shared" si="7"/>
        <v>1.4209886885345508E-14</v>
      </c>
      <c r="AY34">
        <f t="shared" si="10"/>
        <v>98.754209449660905</v>
      </c>
      <c r="BG34" t="s">
        <v>240</v>
      </c>
      <c r="BH34">
        <v>0</v>
      </c>
      <c r="BI34">
        <v>100</v>
      </c>
      <c r="BJ34">
        <v>0</v>
      </c>
      <c r="BK34">
        <v>0</v>
      </c>
      <c r="BL34">
        <v>0</v>
      </c>
      <c r="BM34">
        <v>0</v>
      </c>
      <c r="BN34">
        <v>0</v>
      </c>
    </row>
    <row r="36" spans="30:66" x14ac:dyDescent="0.45">
      <c r="AD36" t="s">
        <v>210</v>
      </c>
      <c r="AE36">
        <v>0</v>
      </c>
      <c r="AF36">
        <v>0</v>
      </c>
      <c r="AG36">
        <v>0</v>
      </c>
      <c r="AH36">
        <v>-20.189707471598805</v>
      </c>
      <c r="AI36">
        <v>0</v>
      </c>
      <c r="AJ36">
        <v>-0.15119097479656221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-11.984956211070767</v>
      </c>
      <c r="AR36" t="s">
        <v>210</v>
      </c>
      <c r="AS36">
        <f t="shared" si="2"/>
        <v>0</v>
      </c>
      <c r="AT36">
        <f t="shared" si="3"/>
        <v>0</v>
      </c>
      <c r="AU36">
        <f t="shared" si="4"/>
        <v>0</v>
      </c>
      <c r="AV36">
        <f t="shared" si="5"/>
        <v>62.456840462640919</v>
      </c>
      <c r="AW36">
        <f t="shared" si="6"/>
        <v>0</v>
      </c>
      <c r="AX36">
        <f t="shared" si="7"/>
        <v>0</v>
      </c>
      <c r="AY36">
        <f t="shared" ref="AY36:AY41" si="11">AP36/SUM($AE36:$AP36)*100</f>
        <v>37.07545040360646</v>
      </c>
    </row>
    <row r="37" spans="30:66" x14ac:dyDescent="0.45">
      <c r="AD37" t="s">
        <v>211</v>
      </c>
      <c r="AE37">
        <v>0</v>
      </c>
      <c r="AF37">
        <v>0</v>
      </c>
      <c r="AG37">
        <v>0</v>
      </c>
      <c r="AH37">
        <v>-33.383088047675564</v>
      </c>
      <c r="AI37">
        <v>0</v>
      </c>
      <c r="AJ37">
        <v>-0.15074762394760682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-11.94981164957812</v>
      </c>
      <c r="AR37" t="s">
        <v>211</v>
      </c>
      <c r="AS37">
        <f t="shared" si="2"/>
        <v>0</v>
      </c>
      <c r="AT37">
        <f t="shared" si="3"/>
        <v>0</v>
      </c>
      <c r="AU37">
        <f t="shared" si="4"/>
        <v>0</v>
      </c>
      <c r="AV37">
        <f t="shared" si="5"/>
        <v>73.395802697895576</v>
      </c>
      <c r="AW37">
        <f t="shared" si="6"/>
        <v>0</v>
      </c>
      <c r="AX37">
        <f t="shared" si="7"/>
        <v>0</v>
      </c>
      <c r="AY37">
        <f t="shared" si="11"/>
        <v>26.272764726165558</v>
      </c>
    </row>
    <row r="38" spans="30:66" x14ac:dyDescent="0.45">
      <c r="AD38" t="s">
        <v>212</v>
      </c>
      <c r="AE38">
        <v>0</v>
      </c>
      <c r="AF38">
        <v>0</v>
      </c>
      <c r="AG38">
        <v>0</v>
      </c>
      <c r="AH38">
        <v>-123.39903832144975</v>
      </c>
      <c r="AI38">
        <v>0</v>
      </c>
      <c r="AJ38">
        <v>-0.12945235937774555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-10.261729317174522</v>
      </c>
      <c r="AR38" t="s">
        <v>212</v>
      </c>
      <c r="AS38">
        <f t="shared" si="2"/>
        <v>0</v>
      </c>
      <c r="AT38">
        <f t="shared" si="3"/>
        <v>0</v>
      </c>
      <c r="AU38">
        <f t="shared" si="4"/>
        <v>0</v>
      </c>
      <c r="AV38">
        <f t="shared" si="5"/>
        <v>92.233227752590992</v>
      </c>
      <c r="AW38">
        <f t="shared" si="6"/>
        <v>0</v>
      </c>
      <c r="AX38">
        <f t="shared" si="7"/>
        <v>0</v>
      </c>
      <c r="AY38">
        <f t="shared" si="11"/>
        <v>7.6700145326973583</v>
      </c>
    </row>
    <row r="39" spans="30:66" x14ac:dyDescent="0.45">
      <c r="AD39" t="s">
        <v>213</v>
      </c>
      <c r="AE39">
        <v>-33.044226999641417</v>
      </c>
      <c r="AF39">
        <v>-0.64502200632110374</v>
      </c>
      <c r="AG39">
        <v>0</v>
      </c>
      <c r="AH39">
        <v>0</v>
      </c>
      <c r="AI39">
        <v>-0.3504703676693065</v>
      </c>
      <c r="AJ39">
        <v>0</v>
      </c>
      <c r="AK39">
        <v>-8.5008997962291387E-4</v>
      </c>
      <c r="AL39">
        <v>0</v>
      </c>
      <c r="AM39">
        <v>0</v>
      </c>
      <c r="AN39">
        <v>0</v>
      </c>
      <c r="AO39">
        <v>0</v>
      </c>
      <c r="AP39">
        <v>0</v>
      </c>
      <c r="AR39" t="s">
        <v>213</v>
      </c>
      <c r="AS39">
        <f t="shared" si="2"/>
        <v>97.073073454205556</v>
      </c>
      <c r="AT39">
        <f t="shared" si="3"/>
        <v>1.8948625610115504</v>
      </c>
      <c r="AU39">
        <f t="shared" si="4"/>
        <v>0</v>
      </c>
      <c r="AV39">
        <f t="shared" si="5"/>
        <v>0</v>
      </c>
      <c r="AW39">
        <f t="shared" si="6"/>
        <v>1.0295666999459301</v>
      </c>
      <c r="AX39">
        <f t="shared" si="7"/>
        <v>0</v>
      </c>
      <c r="AY39">
        <f t="shared" si="11"/>
        <v>0</v>
      </c>
    </row>
    <row r="40" spans="30:66" x14ac:dyDescent="0.45">
      <c r="AD40" t="s">
        <v>214</v>
      </c>
      <c r="AE40">
        <v>0</v>
      </c>
      <c r="AF40">
        <v>-8.0150119968619418</v>
      </c>
      <c r="AG40">
        <v>0</v>
      </c>
      <c r="AH40">
        <v>0</v>
      </c>
      <c r="AI40">
        <v>-0.51434947909972839</v>
      </c>
      <c r="AJ40">
        <v>-3.6461184395353043E-2</v>
      </c>
      <c r="AK40">
        <v>0</v>
      </c>
      <c r="AL40">
        <v>-2.9072774365332798E-3</v>
      </c>
      <c r="AM40">
        <v>0</v>
      </c>
      <c r="AN40">
        <v>0</v>
      </c>
      <c r="AO40">
        <v>0</v>
      </c>
      <c r="AP40">
        <v>-2.890289575618366</v>
      </c>
      <c r="AR40" t="s">
        <v>214</v>
      </c>
      <c r="AS40">
        <f t="shared" si="2"/>
        <v>0</v>
      </c>
      <c r="AT40">
        <f t="shared" si="3"/>
        <v>69.945006965744071</v>
      </c>
      <c r="AU40">
        <f t="shared" si="4"/>
        <v>0</v>
      </c>
      <c r="AV40">
        <f t="shared" si="5"/>
        <v>0</v>
      </c>
      <c r="AW40">
        <f t="shared" si="6"/>
        <v>4.4885993823269166</v>
      </c>
      <c r="AX40">
        <f t="shared" si="7"/>
        <v>2.5371083740022695E-2</v>
      </c>
      <c r="AY40">
        <f t="shared" si="11"/>
        <v>25.222834922617061</v>
      </c>
    </row>
    <row r="41" spans="30:66" x14ac:dyDescent="0.45">
      <c r="AD41" t="s">
        <v>215</v>
      </c>
      <c r="AE41">
        <v>0</v>
      </c>
      <c r="AF41">
        <v>-18.966190428435841</v>
      </c>
      <c r="AG41">
        <v>0</v>
      </c>
      <c r="AH41">
        <v>0</v>
      </c>
      <c r="AI41">
        <v>-1.9818817146542631</v>
      </c>
      <c r="AJ41">
        <v>-4.3570271842853135E-2</v>
      </c>
      <c r="AK41">
        <v>0</v>
      </c>
      <c r="AL41">
        <v>-3.9273599575160342E-2</v>
      </c>
      <c r="AM41">
        <v>0</v>
      </c>
      <c r="AN41">
        <v>0</v>
      </c>
      <c r="AO41">
        <v>0</v>
      </c>
      <c r="AP41">
        <v>-3.4538291775926697</v>
      </c>
      <c r="AR41" t="s">
        <v>215</v>
      </c>
      <c r="AS41">
        <f t="shared" si="2"/>
        <v>0</v>
      </c>
      <c r="AT41">
        <f t="shared" si="3"/>
        <v>77.461253035848088</v>
      </c>
      <c r="AU41">
        <f t="shared" si="4"/>
        <v>0</v>
      </c>
      <c r="AV41">
        <f t="shared" si="5"/>
        <v>0</v>
      </c>
      <c r="AW41">
        <f t="shared" si="6"/>
        <v>8.0943530312647614</v>
      </c>
      <c r="AX41">
        <f t="shared" si="7"/>
        <v>0.1604002788962276</v>
      </c>
      <c r="AY41">
        <f t="shared" si="11"/>
        <v>14.106045010862257</v>
      </c>
    </row>
    <row r="43" spans="30:66" x14ac:dyDescent="0.45">
      <c r="AD43" t="s">
        <v>222</v>
      </c>
      <c r="AE43">
        <v>0</v>
      </c>
      <c r="AF43">
        <v>0</v>
      </c>
      <c r="AG43">
        <v>0</v>
      </c>
      <c r="AH43">
        <v>-33.491020047781461</v>
      </c>
      <c r="AI43">
        <v>0</v>
      </c>
      <c r="AJ43">
        <v>-0.1280531335092831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-2.5377030604244326</v>
      </c>
      <c r="AR43" t="s">
        <v>222</v>
      </c>
      <c r="AS43">
        <f t="shared" si="2"/>
        <v>0</v>
      </c>
      <c r="AT43">
        <f t="shared" si="3"/>
        <v>0</v>
      </c>
      <c r="AU43">
        <f t="shared" si="4"/>
        <v>0</v>
      </c>
      <c r="AV43">
        <f t="shared" si="5"/>
        <v>92.627229330091225</v>
      </c>
      <c r="AW43">
        <f t="shared" si="6"/>
        <v>0</v>
      </c>
      <c r="AX43">
        <f t="shared" si="7"/>
        <v>0</v>
      </c>
      <c r="AY43">
        <f t="shared" ref="AY43:AY48" si="12">AP43/SUM($AE43:$AP43)*100</f>
        <v>7.0186098546490632</v>
      </c>
    </row>
    <row r="44" spans="30:66" x14ac:dyDescent="0.45">
      <c r="AD44" t="s">
        <v>223</v>
      </c>
      <c r="AE44">
        <v>0</v>
      </c>
      <c r="AF44">
        <v>0</v>
      </c>
      <c r="AG44">
        <v>0</v>
      </c>
      <c r="AH44">
        <v>-56.438765562867722</v>
      </c>
      <c r="AI44">
        <v>0</v>
      </c>
      <c r="AJ44">
        <v>-2.747219656553292E-2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-2.1777296779974602</v>
      </c>
      <c r="AR44" t="s">
        <v>223</v>
      </c>
      <c r="AS44">
        <f t="shared" si="2"/>
        <v>0</v>
      </c>
      <c r="AT44">
        <f t="shared" si="3"/>
        <v>0</v>
      </c>
      <c r="AU44">
        <f t="shared" si="4"/>
        <v>0</v>
      </c>
      <c r="AV44">
        <f t="shared" si="5"/>
        <v>96.239678229622157</v>
      </c>
      <c r="AW44">
        <f t="shared" si="6"/>
        <v>0</v>
      </c>
      <c r="AX44">
        <f t="shared" si="7"/>
        <v>0</v>
      </c>
      <c r="AY44">
        <f t="shared" si="12"/>
        <v>3.7134760371063837</v>
      </c>
    </row>
    <row r="45" spans="30:66" x14ac:dyDescent="0.45">
      <c r="AD45" t="s">
        <v>224</v>
      </c>
      <c r="AE45">
        <v>0</v>
      </c>
      <c r="AF45">
        <v>0</v>
      </c>
      <c r="AG45">
        <v>0</v>
      </c>
      <c r="AH45">
        <v>-195.32016140010427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R45" t="s">
        <v>224</v>
      </c>
      <c r="AS45">
        <f t="shared" si="2"/>
        <v>0</v>
      </c>
      <c r="AT45">
        <f t="shared" si="3"/>
        <v>0</v>
      </c>
      <c r="AU45">
        <f t="shared" si="4"/>
        <v>0</v>
      </c>
      <c r="AV45">
        <f t="shared" si="5"/>
        <v>100</v>
      </c>
      <c r="AW45">
        <f t="shared" si="6"/>
        <v>0</v>
      </c>
      <c r="AX45">
        <f t="shared" si="7"/>
        <v>0</v>
      </c>
      <c r="AY45">
        <f t="shared" si="12"/>
        <v>0</v>
      </c>
    </row>
    <row r="46" spans="30:66" x14ac:dyDescent="0.45">
      <c r="AD46" t="s">
        <v>225</v>
      </c>
      <c r="AE46">
        <v>0</v>
      </c>
      <c r="AF46">
        <v>-6.1349108534617534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R46" t="s">
        <v>225</v>
      </c>
      <c r="AS46">
        <f t="shared" si="2"/>
        <v>0</v>
      </c>
      <c r="AT46">
        <f t="shared" si="3"/>
        <v>100</v>
      </c>
      <c r="AU46">
        <f t="shared" si="4"/>
        <v>0</v>
      </c>
      <c r="AV46">
        <f t="shared" si="5"/>
        <v>0</v>
      </c>
      <c r="AW46">
        <f t="shared" si="6"/>
        <v>0</v>
      </c>
      <c r="AX46">
        <f t="shared" si="7"/>
        <v>0</v>
      </c>
      <c r="AY46">
        <f t="shared" si="12"/>
        <v>0</v>
      </c>
    </row>
    <row r="47" spans="30:66" x14ac:dyDescent="0.45">
      <c r="AD47" t="s">
        <v>226</v>
      </c>
      <c r="AE47">
        <v>0</v>
      </c>
      <c r="AF47">
        <v>-8.9973323671010821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R47" t="s">
        <v>226</v>
      </c>
      <c r="AS47">
        <f t="shared" si="2"/>
        <v>0</v>
      </c>
      <c r="AT47">
        <f t="shared" si="3"/>
        <v>100</v>
      </c>
      <c r="AU47">
        <f t="shared" si="4"/>
        <v>0</v>
      </c>
      <c r="AV47">
        <f t="shared" si="5"/>
        <v>0</v>
      </c>
      <c r="AW47">
        <f t="shared" si="6"/>
        <v>0</v>
      </c>
      <c r="AX47">
        <f t="shared" si="7"/>
        <v>0</v>
      </c>
      <c r="AY47">
        <f t="shared" si="12"/>
        <v>0</v>
      </c>
    </row>
    <row r="48" spans="30:66" x14ac:dyDescent="0.45">
      <c r="AD48" t="s">
        <v>227</v>
      </c>
      <c r="AE48">
        <v>0</v>
      </c>
      <c r="AF48">
        <v>-21.742357280991893</v>
      </c>
      <c r="AG48">
        <v>0</v>
      </c>
      <c r="AH48">
        <v>0</v>
      </c>
      <c r="AI48">
        <v>-1.1184770141989444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R48" t="s">
        <v>227</v>
      </c>
      <c r="AS48">
        <f t="shared" si="2"/>
        <v>0</v>
      </c>
      <c r="AT48">
        <f t="shared" si="3"/>
        <v>95.107453211214448</v>
      </c>
      <c r="AU48">
        <f t="shared" si="4"/>
        <v>0</v>
      </c>
      <c r="AV48">
        <f t="shared" si="5"/>
        <v>0</v>
      </c>
      <c r="AW48">
        <f t="shared" si="6"/>
        <v>4.8925467887855474</v>
      </c>
      <c r="AX48">
        <f t="shared" si="7"/>
        <v>0</v>
      </c>
      <c r="AY48">
        <f t="shared" si="12"/>
        <v>0</v>
      </c>
    </row>
  </sheetData>
  <conditionalFormatting sqref="AE10:AP10">
    <cfRule type="cellIs" dxfId="0" priority="1" operator="notBetween">
      <formula>-0.01</formula>
      <formula>0.01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7F58-2119-4995-A4E3-F8A47A54494D}">
  <dimension ref="A1:DA50"/>
  <sheetViews>
    <sheetView tabSelected="1" topLeftCell="Q79" zoomScale="55" zoomScaleNormal="55" workbookViewId="0">
      <selection activeCell="BD107" sqref="BD107"/>
    </sheetView>
  </sheetViews>
  <sheetFormatPr defaultRowHeight="14.25" x14ac:dyDescent="0.45"/>
  <cols>
    <col min="1" max="1" width="20.33203125" bestFit="1" customWidth="1"/>
  </cols>
  <sheetData>
    <row r="1" spans="1:105" x14ac:dyDescent="0.45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2" t="s">
        <v>70</v>
      </c>
      <c r="AZ1" s="1" t="s">
        <v>71</v>
      </c>
      <c r="BA1" s="1" t="s">
        <v>72</v>
      </c>
      <c r="BB1" s="1" t="s">
        <v>73</v>
      </c>
      <c r="BC1" s="2" t="s">
        <v>74</v>
      </c>
      <c r="BD1" s="2" t="s">
        <v>75</v>
      </c>
      <c r="BE1" s="2" t="s">
        <v>76</v>
      </c>
      <c r="BF1" s="2" t="s">
        <v>77</v>
      </c>
      <c r="BG1" s="1" t="s">
        <v>78</v>
      </c>
      <c r="BH1" s="1" t="s">
        <v>79</v>
      </c>
      <c r="BI1" s="1" t="s">
        <v>80</v>
      </c>
      <c r="BJ1" s="2" t="s">
        <v>81</v>
      </c>
      <c r="BK1" s="2" t="s">
        <v>82</v>
      </c>
      <c r="BL1" s="2" t="s">
        <v>83</v>
      </c>
      <c r="BM1" s="2" t="s">
        <v>84</v>
      </c>
      <c r="BN1" s="1" t="s">
        <v>85</v>
      </c>
      <c r="BO1" s="1" t="s">
        <v>86</v>
      </c>
      <c r="BP1" s="1" t="s">
        <v>87</v>
      </c>
      <c r="BQ1" s="2" t="s">
        <v>88</v>
      </c>
      <c r="BR1" s="2" t="s">
        <v>89</v>
      </c>
      <c r="BS1" s="2" t="s">
        <v>90</v>
      </c>
      <c r="BT1" s="2" t="s">
        <v>91</v>
      </c>
      <c r="BU1" s="1" t="s">
        <v>92</v>
      </c>
      <c r="BV1" s="1" t="s">
        <v>93</v>
      </c>
      <c r="BW1" s="1" t="s">
        <v>94</v>
      </c>
      <c r="BX1" s="2" t="s">
        <v>95</v>
      </c>
      <c r="BY1" s="2" t="s">
        <v>96</v>
      </c>
      <c r="BZ1" s="2" t="s">
        <v>97</v>
      </c>
      <c r="CA1" s="2" t="s">
        <v>98</v>
      </c>
      <c r="CB1" s="1" t="s">
        <v>99</v>
      </c>
      <c r="CC1" s="1" t="s">
        <v>100</v>
      </c>
      <c r="CD1" s="1" t="s">
        <v>101</v>
      </c>
      <c r="CE1" s="2" t="s">
        <v>102</v>
      </c>
      <c r="CF1" s="2" t="s">
        <v>103</v>
      </c>
      <c r="CG1" s="2" t="s">
        <v>104</v>
      </c>
      <c r="CH1" s="2" t="s">
        <v>105</v>
      </c>
      <c r="CI1" s="1" t="s">
        <v>106</v>
      </c>
      <c r="CJ1" s="1" t="s">
        <v>107</v>
      </c>
      <c r="CK1" s="1" t="s">
        <v>108</v>
      </c>
      <c r="CL1" s="2" t="s">
        <v>109</v>
      </c>
      <c r="CM1" s="2" t="s">
        <v>110</v>
      </c>
      <c r="CN1" s="2" t="s">
        <v>111</v>
      </c>
      <c r="CO1" s="2" t="s">
        <v>112</v>
      </c>
      <c r="CP1" s="2" t="s">
        <v>113</v>
      </c>
      <c r="CQ1" s="2" t="s">
        <v>114</v>
      </c>
      <c r="CR1" s="2" t="s">
        <v>115</v>
      </c>
      <c r="CS1" s="2" t="s">
        <v>116</v>
      </c>
      <c r="CT1" s="2" t="s">
        <v>117</v>
      </c>
      <c r="CU1" s="2" t="s">
        <v>118</v>
      </c>
      <c r="CV1" s="2" t="s">
        <v>119</v>
      </c>
      <c r="CW1" s="2" t="s">
        <v>120</v>
      </c>
      <c r="CX1" s="2" t="s">
        <v>121</v>
      </c>
      <c r="CY1" s="2" t="s">
        <v>122</v>
      </c>
      <c r="CZ1" s="2" t="s">
        <v>123</v>
      </c>
      <c r="DA1" s="3" t="s">
        <v>1</v>
      </c>
    </row>
    <row r="2" spans="1:105" x14ac:dyDescent="0.45">
      <c r="A2" t="s">
        <v>13</v>
      </c>
      <c r="B2" t="s">
        <v>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-1.5515866771250799</v>
      </c>
      <c r="AU2">
        <v>0</v>
      </c>
      <c r="AV2">
        <v>0</v>
      </c>
      <c r="AW2">
        <v>0</v>
      </c>
      <c r="AX2">
        <v>-2.5888363349620951E-2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8.1510517213748077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-3.9251923199999664E-2</v>
      </c>
      <c r="CU2">
        <v>0</v>
      </c>
      <c r="CV2">
        <v>0</v>
      </c>
      <c r="CW2">
        <v>0</v>
      </c>
      <c r="CX2">
        <v>0</v>
      </c>
      <c r="CY2">
        <v>0</v>
      </c>
      <c r="CZ2">
        <v>-3.1115123199999926</v>
      </c>
      <c r="DA2">
        <v>3.4228124377001152</v>
      </c>
    </row>
    <row r="3" spans="1:105" x14ac:dyDescent="0.45">
      <c r="B3" t="s">
        <v>15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-9.9495073865251665E-2</v>
      </c>
      <c r="AU3">
        <v>0</v>
      </c>
      <c r="AV3">
        <v>0</v>
      </c>
      <c r="AW3">
        <v>0</v>
      </c>
      <c r="AX3">
        <v>-1.4533728711660155E-3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0.4576000917220544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-2.2036031999993818E-3</v>
      </c>
      <c r="CU3">
        <v>0</v>
      </c>
      <c r="CV3">
        <v>0</v>
      </c>
      <c r="CW3">
        <v>0</v>
      </c>
      <c r="CX3">
        <v>0</v>
      </c>
      <c r="CY3">
        <v>0</v>
      </c>
      <c r="CZ3">
        <v>-0.17468031999999953</v>
      </c>
      <c r="DA3">
        <v>0.1797677217856378</v>
      </c>
    </row>
    <row r="4" spans="1:105" x14ac:dyDescent="0.45">
      <c r="B4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-2.0950833039448122E-18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-8.8556580179068245</v>
      </c>
      <c r="AU4">
        <v>0</v>
      </c>
      <c r="AV4">
        <v>0</v>
      </c>
      <c r="AW4">
        <v>0</v>
      </c>
      <c r="AX4">
        <v>-0.14066282253186682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9.0291637095412101E-18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44.288235847428631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-3.1765642282383743E-18</v>
      </c>
      <c r="CQ4">
        <v>0</v>
      </c>
      <c r="CR4">
        <v>0</v>
      </c>
      <c r="CS4">
        <v>0</v>
      </c>
      <c r="CT4">
        <v>-0.21327289919997436</v>
      </c>
      <c r="CU4">
        <v>0</v>
      </c>
      <c r="CV4">
        <v>0</v>
      </c>
      <c r="CW4">
        <v>0</v>
      </c>
      <c r="CX4">
        <v>0</v>
      </c>
      <c r="CY4">
        <v>0</v>
      </c>
      <c r="CZ4">
        <v>-16.906209919999959</v>
      </c>
      <c r="DA4">
        <v>18.172432187790019</v>
      </c>
    </row>
    <row r="6" spans="1:105" x14ac:dyDescent="0.45">
      <c r="A6" t="s">
        <v>17</v>
      </c>
      <c r="B6" t="s">
        <v>14</v>
      </c>
      <c r="C6">
        <v>0</v>
      </c>
      <c r="D6">
        <v>0</v>
      </c>
      <c r="E6">
        <v>0</v>
      </c>
      <c r="F6">
        <v>-0.81333442990794358</v>
      </c>
      <c r="G6">
        <v>0</v>
      </c>
      <c r="H6">
        <v>-0.53398127069146695</v>
      </c>
      <c r="I6">
        <v>0</v>
      </c>
      <c r="J6">
        <v>-5.7684819982469842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-8.9381377092038278E-2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-1.7675273075765252E-16</v>
      </c>
      <c r="AZ6">
        <v>8.174368792318198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5.3239870020892601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-8.746169439833924</v>
      </c>
      <c r="CP6">
        <v>0</v>
      </c>
      <c r="CQ6">
        <v>0</v>
      </c>
      <c r="CR6">
        <v>0</v>
      </c>
      <c r="CS6">
        <v>-0.13551999799084496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-1.223788785864599E-14</v>
      </c>
      <c r="DA6">
        <v>-2.588512719355756</v>
      </c>
    </row>
    <row r="7" spans="1:105" x14ac:dyDescent="0.45">
      <c r="B7" t="s">
        <v>15</v>
      </c>
      <c r="C7">
        <v>-2.1634884640701279E-5</v>
      </c>
      <c r="D7">
        <v>0</v>
      </c>
      <c r="E7">
        <v>0</v>
      </c>
      <c r="F7">
        <v>-7.44025760281537E-2</v>
      </c>
      <c r="G7">
        <v>0</v>
      </c>
      <c r="H7">
        <v>-2.997771168663306E-2</v>
      </c>
      <c r="I7">
        <v>0</v>
      </c>
      <c r="J7">
        <v>-0.96908283161841624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-8.647198640477546E-3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0.21767530055255313</v>
      </c>
      <c r="AZ7">
        <v>0.48012545912895416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6.4787168784333951E-2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-1.4693228910386578</v>
      </c>
      <c r="CP7">
        <v>0</v>
      </c>
      <c r="CQ7">
        <v>0</v>
      </c>
      <c r="CR7">
        <v>0</v>
      </c>
      <c r="CS7">
        <v>-1.3110878132670201E-2</v>
      </c>
      <c r="CT7">
        <v>0</v>
      </c>
      <c r="CU7">
        <v>-3.4610078666814264E-4</v>
      </c>
      <c r="CV7">
        <v>0</v>
      </c>
      <c r="CW7">
        <v>0</v>
      </c>
      <c r="CX7">
        <v>0</v>
      </c>
      <c r="CY7">
        <v>0</v>
      </c>
      <c r="CZ7">
        <v>-3.2686049422636639E-16</v>
      </c>
      <c r="DA7">
        <v>-1.8023238943504762</v>
      </c>
    </row>
    <row r="8" spans="1:105" x14ac:dyDescent="0.45">
      <c r="B8" t="s">
        <v>16</v>
      </c>
      <c r="C8">
        <v>-7.474002605033744E-3</v>
      </c>
      <c r="D8">
        <v>0</v>
      </c>
      <c r="E8">
        <v>-5.3132545389074836E-4</v>
      </c>
      <c r="F8">
        <v>-4.9995760245647523</v>
      </c>
      <c r="G8">
        <v>0</v>
      </c>
      <c r="H8">
        <v>-2.9013542378166881</v>
      </c>
      <c r="I8">
        <v>0</v>
      </c>
      <c r="J8">
        <v>-49.614267760297757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-0.66569414330359544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3.8971896995405824</v>
      </c>
      <c r="AZ8">
        <v>44.786787945206356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24.74834234383216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-75.225127268616689</v>
      </c>
      <c r="CP8">
        <v>0</v>
      </c>
      <c r="CQ8">
        <v>0</v>
      </c>
      <c r="CR8">
        <v>0</v>
      </c>
      <c r="CS8">
        <v>-1.0093251178052891</v>
      </c>
      <c r="CT8">
        <v>0</v>
      </c>
      <c r="CU8">
        <v>-1.5161744592601497E-2</v>
      </c>
      <c r="CV8">
        <v>0</v>
      </c>
      <c r="CW8">
        <v>0</v>
      </c>
      <c r="CX8">
        <v>0</v>
      </c>
      <c r="CY8">
        <v>0</v>
      </c>
      <c r="CZ8">
        <v>-4.1478350898482346E-14</v>
      </c>
      <c r="DA8">
        <v>-61.006191636477197</v>
      </c>
    </row>
    <row r="10" spans="1:105" x14ac:dyDescent="0.45">
      <c r="A10" t="s">
        <v>18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-58.890136266405463</v>
      </c>
      <c r="T10">
        <v>-4.3775256128707563</v>
      </c>
      <c r="U10">
        <v>-2.6181139892938474</v>
      </c>
      <c r="V10">
        <v>-0.81333442990794358</v>
      </c>
      <c r="W10">
        <v>-1.5563070836215047</v>
      </c>
      <c r="X10">
        <v>-0.53398127069146695</v>
      </c>
      <c r="Y10">
        <v>0</v>
      </c>
      <c r="Z10">
        <v>-6.5281251560481435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-0.11114784854339535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-6.357651685261273E-2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11.849185477079095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-9.8979400051158244</v>
      </c>
      <c r="CR10">
        <v>0</v>
      </c>
      <c r="CS10">
        <v>-9.6394682163589818E-2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-1.1564043234102428E-14</v>
      </c>
      <c r="DA10">
        <v>-73.637397384435459</v>
      </c>
    </row>
    <row r="11" spans="1:105" x14ac:dyDescent="0.45"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-3.306092597396276</v>
      </c>
      <c r="T11">
        <v>-0.24577625156002694</v>
      </c>
      <c r="U11">
        <v>-0.14698093480353813</v>
      </c>
      <c r="V11">
        <v>-5.215484920944554E-2</v>
      </c>
      <c r="W11">
        <v>-8.7371088855361198E-2</v>
      </c>
      <c r="X11">
        <v>-2.997771168663306E-2</v>
      </c>
      <c r="Y11">
        <v>0</v>
      </c>
      <c r="Z11">
        <v>-1.1597167889874744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-6.217903043009284E-3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-1.3772937475003947E-2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0.6652133425830461</v>
      </c>
      <c r="BO11">
        <v>-3.6113498353696176E-19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-1.7583619991857484</v>
      </c>
      <c r="CR11">
        <v>0</v>
      </c>
      <c r="CS11">
        <v>-2.0882520718142186E-2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-1.7841259136730512E-15</v>
      </c>
      <c r="DA11">
        <v>-6.1620922403376142</v>
      </c>
    </row>
    <row r="12" spans="1:105" x14ac:dyDescent="0.45"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-319.98458937282743</v>
      </c>
      <c r="T12">
        <v>-23.694591850366894</v>
      </c>
      <c r="U12">
        <v>-14.225360578796318</v>
      </c>
      <c r="V12">
        <v>-4.6423404707582163</v>
      </c>
      <c r="W12">
        <v>-8.4560983694540433</v>
      </c>
      <c r="X12">
        <v>-2.9013542378187753</v>
      </c>
      <c r="Y12">
        <v>0</v>
      </c>
      <c r="Z12">
        <v>-57.773800066564071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-0.70100142471238303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-0.64250224495683483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7.6328852727498278E-3</v>
      </c>
      <c r="BN12">
        <v>64.381817089033618</v>
      </c>
      <c r="BO12">
        <v>2.4892841489935677E-4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-2.6450311972859037E-22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-87.596605956093029</v>
      </c>
      <c r="CR12">
        <v>0</v>
      </c>
      <c r="CS12">
        <v>-0.97416157345621968</v>
      </c>
      <c r="CT12">
        <v>0</v>
      </c>
      <c r="CU12">
        <v>0</v>
      </c>
      <c r="CV12">
        <v>0</v>
      </c>
      <c r="CW12">
        <v>-2.6370459525161061E-4</v>
      </c>
      <c r="CX12">
        <v>0</v>
      </c>
      <c r="CY12">
        <v>0</v>
      </c>
      <c r="CZ12">
        <v>7.87505560844247E-5</v>
      </c>
      <c r="DA12">
        <v>-457.20289219712248</v>
      </c>
    </row>
    <row r="14" spans="1:105" x14ac:dyDescent="0.45">
      <c r="A14" t="s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-0.32007726739029163</v>
      </c>
      <c r="AB14">
        <v>0</v>
      </c>
      <c r="AC14">
        <v>-1.4795292674961773</v>
      </c>
      <c r="AD14">
        <v>-0.81333442990794358</v>
      </c>
      <c r="AE14">
        <v>-0.86461504645639164</v>
      </c>
      <c r="AF14">
        <v>-0.53398127069146695</v>
      </c>
      <c r="AG14">
        <v>0</v>
      </c>
      <c r="AH14">
        <v>-6.5281251560481444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-0.10472862514316081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3.191008109887449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-9.8979400051158262</v>
      </c>
      <c r="CS14">
        <v>-0.15878948759505462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-1.7552565623191184E-15</v>
      </c>
      <c r="DA14">
        <v>-17.510112445957009</v>
      </c>
    </row>
    <row r="15" spans="1:105" x14ac:dyDescent="0.45"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-1.7969139679466759E-2</v>
      </c>
      <c r="AB15">
        <v>0</v>
      </c>
      <c r="AC15">
        <v>-8.3060781805163464E-2</v>
      </c>
      <c r="AD15">
        <v>-5.215484920944554E-2</v>
      </c>
      <c r="AE15">
        <v>-4.8539493808534007E-2</v>
      </c>
      <c r="AF15">
        <v>-2.997771168663306E-2</v>
      </c>
      <c r="AG15">
        <v>0</v>
      </c>
      <c r="AH15">
        <v>-1.1597167889874738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-2.2819577116035033E-2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0.17914321411323697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-1.7583619991857478</v>
      </c>
      <c r="CS15">
        <v>-3.4599031090476101E-2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-3.7988669987498719E-16</v>
      </c>
      <c r="DA15">
        <v>-3.0280561584557391</v>
      </c>
    </row>
    <row r="16" spans="1:105" x14ac:dyDescent="0.45"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-1.7388888756599383</v>
      </c>
      <c r="AB16">
        <v>-6.8708987713815735E-4</v>
      </c>
      <c r="AC16">
        <v>-8.038943895672956</v>
      </c>
      <c r="AD16">
        <v>-4.6420942327241468</v>
      </c>
      <c r="AE16">
        <v>-4.6978324274744638</v>
      </c>
      <c r="AF16">
        <v>-2.9013542378167068</v>
      </c>
      <c r="AG16">
        <v>0</v>
      </c>
      <c r="AH16">
        <v>-58.089636180919193</v>
      </c>
      <c r="AI16">
        <v>0</v>
      </c>
      <c r="AJ16">
        <v>-1.9025467547186892E-11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-1.0630350281549326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8.0843938327324581E-4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17.334461416399247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-88.075476510288766</v>
      </c>
      <c r="CS16">
        <v>-1.6117731631210983</v>
      </c>
      <c r="CT16">
        <v>0</v>
      </c>
      <c r="CU16">
        <v>0</v>
      </c>
      <c r="CV16">
        <v>0</v>
      </c>
      <c r="CW16">
        <v>0</v>
      </c>
      <c r="CX16">
        <v>-6.5580019465750306E-14</v>
      </c>
      <c r="CY16">
        <v>0</v>
      </c>
      <c r="CZ16">
        <v>6.5785146850628468E-14</v>
      </c>
      <c r="DA16">
        <v>-153.52445178594584</v>
      </c>
    </row>
    <row r="18" spans="1:105" x14ac:dyDescent="0.45">
      <c r="A18" t="s">
        <v>20</v>
      </c>
      <c r="B18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-1.3474459432000001E-2</v>
      </c>
      <c r="L18">
        <v>0</v>
      </c>
      <c r="M18">
        <v>-0.12380481737343475</v>
      </c>
      <c r="N18">
        <v>-1.4268220473453841</v>
      </c>
      <c r="O18">
        <v>0</v>
      </c>
      <c r="P18">
        <v>0</v>
      </c>
      <c r="Q18">
        <v>0</v>
      </c>
      <c r="R18">
        <v>-0.96569079308515482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-6.0255560823933615E-2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1.262472060199952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2.4391528403170333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-1.4641798839585689</v>
      </c>
      <c r="CQ18">
        <v>0</v>
      </c>
      <c r="CR18">
        <v>0</v>
      </c>
      <c r="CS18">
        <v>-9.1359450340400966E-2</v>
      </c>
      <c r="CT18">
        <v>0</v>
      </c>
      <c r="CU18">
        <v>0</v>
      </c>
      <c r="CV18">
        <v>-4.8262166972884635E-4</v>
      </c>
      <c r="CW18">
        <v>0</v>
      </c>
      <c r="CX18">
        <v>0</v>
      </c>
      <c r="CY18">
        <v>0</v>
      </c>
      <c r="CZ18">
        <v>-1.0241826942092302E-15</v>
      </c>
      <c r="DA18">
        <v>-0.44444473351162156</v>
      </c>
    </row>
    <row r="19" spans="1:105" x14ac:dyDescent="0.45">
      <c r="B19" t="s">
        <v>15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-7.5645623200000013E-4</v>
      </c>
      <c r="L19">
        <v>0</v>
      </c>
      <c r="M19">
        <v>-6.950403177684715E-3</v>
      </c>
      <c r="N19">
        <v>-9.149457589842043E-2</v>
      </c>
      <c r="O19">
        <v>0</v>
      </c>
      <c r="P19">
        <v>0</v>
      </c>
      <c r="Q19">
        <v>0</v>
      </c>
      <c r="R19">
        <v>-0.12909967630338173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-1.3017052535581915E-2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7.0875188907105757E-2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0.13693405484426568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-0.19574086283362338</v>
      </c>
      <c r="CQ19">
        <v>0</v>
      </c>
      <c r="CR19">
        <v>0</v>
      </c>
      <c r="CS19">
        <v>-1.9736448361634393E-2</v>
      </c>
      <c r="CT19">
        <v>0</v>
      </c>
      <c r="CU19">
        <v>0</v>
      </c>
      <c r="CV19">
        <v>-3.6024853967695793E-4</v>
      </c>
      <c r="CW19">
        <v>0</v>
      </c>
      <c r="CX19">
        <v>0</v>
      </c>
      <c r="CY19">
        <v>0</v>
      </c>
      <c r="CZ19">
        <v>6.9074168607130555E-17</v>
      </c>
      <c r="DA19">
        <v>-0.24934648013063201</v>
      </c>
    </row>
    <row r="20" spans="1:105" x14ac:dyDescent="0.45">
      <c r="B20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-7.5950793350663126E-2</v>
      </c>
      <c r="L20">
        <v>0</v>
      </c>
      <c r="M20">
        <v>-0.67280387000979602</v>
      </c>
      <c r="N20">
        <v>-8.1435566512551851</v>
      </c>
      <c r="O20">
        <v>0</v>
      </c>
      <c r="P20">
        <v>0</v>
      </c>
      <c r="Q20">
        <v>0</v>
      </c>
      <c r="R20">
        <v>-7.3194306758203354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-0.59998738981373512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6.8595415134027684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13.235479779153732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-11.097717027338772</v>
      </c>
      <c r="CQ20">
        <v>0</v>
      </c>
      <c r="CR20">
        <v>0</v>
      </c>
      <c r="CS20">
        <v>-0.90970057194758203</v>
      </c>
      <c r="CT20">
        <v>0</v>
      </c>
      <c r="CU20">
        <v>0</v>
      </c>
      <c r="CV20">
        <v>-1.8221534596280682E-2</v>
      </c>
      <c r="CW20">
        <v>0</v>
      </c>
      <c r="CX20">
        <v>0</v>
      </c>
      <c r="CY20">
        <v>0</v>
      </c>
      <c r="CZ20">
        <v>-1.3791868258561379E-15</v>
      </c>
      <c r="DA20">
        <v>-8.7423472215758409</v>
      </c>
    </row>
    <row r="24" spans="1:105" x14ac:dyDescent="0.45">
      <c r="B24" t="s">
        <v>126</v>
      </c>
    </row>
    <row r="25" spans="1:105" x14ac:dyDescent="0.45">
      <c r="A25" t="s">
        <v>124</v>
      </c>
      <c r="B25">
        <f>75*120</f>
        <v>9000</v>
      </c>
      <c r="D25" t="s">
        <v>183</v>
      </c>
      <c r="E25">
        <v>10</v>
      </c>
    </row>
    <row r="26" spans="1:105" x14ac:dyDescent="0.45">
      <c r="A26" t="s">
        <v>125</v>
      </c>
      <c r="B26">
        <f>1356.1*120</f>
        <v>162732</v>
      </c>
      <c r="D26" t="s">
        <v>184</v>
      </c>
      <c r="E26">
        <v>4</v>
      </c>
    </row>
    <row r="27" spans="1:105" x14ac:dyDescent="0.45">
      <c r="A27" t="s">
        <v>16</v>
      </c>
      <c r="B27">
        <v>884207.17930607987</v>
      </c>
      <c r="D27" t="s">
        <v>185</v>
      </c>
      <c r="E27" s="4">
        <v>7.0000000000000007E-2</v>
      </c>
    </row>
    <row r="28" spans="1:105" x14ac:dyDescent="0.45">
      <c r="A28" t="s">
        <v>127</v>
      </c>
      <c r="B28">
        <v>1000000</v>
      </c>
    </row>
    <row r="30" spans="1:105" x14ac:dyDescent="0.45">
      <c r="B30" s="1" t="s">
        <v>21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133</v>
      </c>
      <c r="I30" s="1" t="s">
        <v>134</v>
      </c>
      <c r="J30" s="1" t="s">
        <v>135</v>
      </c>
      <c r="K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1" t="s">
        <v>35</v>
      </c>
      <c r="Q30" s="1" t="s">
        <v>36</v>
      </c>
      <c r="R30" s="1" t="s">
        <v>37</v>
      </c>
      <c r="S30" s="1" t="s">
        <v>38</v>
      </c>
      <c r="T30" s="1" t="s">
        <v>39</v>
      </c>
      <c r="U30" s="1" t="s">
        <v>40</v>
      </c>
      <c r="V30" s="1" t="s">
        <v>41</v>
      </c>
      <c r="W30" s="1" t="s">
        <v>42</v>
      </c>
      <c r="X30" s="1" t="s">
        <v>43</v>
      </c>
      <c r="Y30" s="1" t="s">
        <v>44</v>
      </c>
      <c r="Z30" s="1" t="s">
        <v>45</v>
      </c>
      <c r="AA30" s="1" t="s">
        <v>46</v>
      </c>
      <c r="AB30" s="1" t="s">
        <v>47</v>
      </c>
      <c r="AC30" s="1" t="s">
        <v>48</v>
      </c>
      <c r="AD30" s="1" t="s">
        <v>49</v>
      </c>
      <c r="AE30" s="1" t="s">
        <v>50</v>
      </c>
      <c r="AF30" s="1" t="s">
        <v>51</v>
      </c>
      <c r="AG30" s="1" t="s">
        <v>52</v>
      </c>
      <c r="AH30" s="1" t="s">
        <v>53</v>
      </c>
      <c r="AI30" s="1" t="s">
        <v>54</v>
      </c>
      <c r="AJ30" s="1" t="s">
        <v>55</v>
      </c>
      <c r="AK30" s="1" t="s">
        <v>56</v>
      </c>
      <c r="AL30" s="1" t="s">
        <v>57</v>
      </c>
      <c r="AM30" s="1" t="s">
        <v>58</v>
      </c>
      <c r="AN30" s="1" t="s">
        <v>59</v>
      </c>
      <c r="AO30" s="1" t="s">
        <v>60</v>
      </c>
      <c r="AP30" s="1" t="s">
        <v>61</v>
      </c>
      <c r="AQ30" s="1" t="s">
        <v>62</v>
      </c>
      <c r="AR30" s="1" t="s">
        <v>63</v>
      </c>
      <c r="AS30" s="1" t="s">
        <v>64</v>
      </c>
      <c r="AT30" s="1" t="s">
        <v>65</v>
      </c>
      <c r="AU30" s="1" t="s">
        <v>66</v>
      </c>
      <c r="AV30" s="1" t="s">
        <v>67</v>
      </c>
      <c r="AW30" s="1" t="s">
        <v>68</v>
      </c>
      <c r="AX30" s="1" t="s">
        <v>69</v>
      </c>
      <c r="AY30" s="2" t="s">
        <v>136</v>
      </c>
      <c r="AZ30" s="1" t="s">
        <v>137</v>
      </c>
      <c r="BA30" s="1" t="s">
        <v>138</v>
      </c>
      <c r="BB30" s="1" t="s">
        <v>139</v>
      </c>
      <c r="BC30" s="2" t="s">
        <v>74</v>
      </c>
      <c r="BD30" s="2" t="s">
        <v>75</v>
      </c>
      <c r="BE30" s="2" t="s">
        <v>76</v>
      </c>
      <c r="BF30" s="2" t="s">
        <v>77</v>
      </c>
      <c r="BG30" s="1" t="s">
        <v>78</v>
      </c>
      <c r="BH30" s="1" t="s">
        <v>79</v>
      </c>
      <c r="BI30" s="1" t="s">
        <v>80</v>
      </c>
      <c r="BJ30" s="2" t="s">
        <v>81</v>
      </c>
      <c r="BK30" s="2" t="s">
        <v>82</v>
      </c>
      <c r="BL30" s="2" t="s">
        <v>83</v>
      </c>
      <c r="BM30" s="2" t="s">
        <v>84</v>
      </c>
      <c r="BN30" s="1" t="s">
        <v>85</v>
      </c>
      <c r="BO30" s="1" t="s">
        <v>86</v>
      </c>
      <c r="BP30" s="1" t="s">
        <v>87</v>
      </c>
      <c r="BQ30" s="2" t="s">
        <v>88</v>
      </c>
      <c r="BR30" s="2" t="s">
        <v>89</v>
      </c>
      <c r="BS30" s="2" t="s">
        <v>90</v>
      </c>
      <c r="BT30" s="2" t="s">
        <v>91</v>
      </c>
      <c r="BU30" s="1" t="s">
        <v>92</v>
      </c>
      <c r="BV30" s="1" t="s">
        <v>93</v>
      </c>
      <c r="BW30" s="1" t="s">
        <v>94</v>
      </c>
      <c r="BX30" s="2" t="s">
        <v>95</v>
      </c>
      <c r="BY30" s="2" t="s">
        <v>96</v>
      </c>
      <c r="BZ30" s="2" t="s">
        <v>97</v>
      </c>
      <c r="CA30" s="2" t="s">
        <v>98</v>
      </c>
      <c r="CB30" s="1" t="s">
        <v>99</v>
      </c>
      <c r="CC30" s="1" t="s">
        <v>100</v>
      </c>
      <c r="CD30" s="1" t="s">
        <v>101</v>
      </c>
      <c r="CE30" s="2" t="s">
        <v>102</v>
      </c>
      <c r="CF30" s="2" t="s">
        <v>103</v>
      </c>
      <c r="CG30" s="2" t="s">
        <v>104</v>
      </c>
      <c r="CH30" s="2" t="s">
        <v>105</v>
      </c>
      <c r="CI30" s="1" t="s">
        <v>106</v>
      </c>
      <c r="CJ30" s="1" t="s">
        <v>107</v>
      </c>
      <c r="CK30" s="1" t="s">
        <v>108</v>
      </c>
      <c r="CL30" s="2" t="s">
        <v>109</v>
      </c>
      <c r="CM30" s="2" t="s">
        <v>110</v>
      </c>
      <c r="CN30" s="2" t="s">
        <v>111</v>
      </c>
      <c r="CO30" s="2" t="s">
        <v>140</v>
      </c>
      <c r="CP30" s="2" t="s">
        <v>113</v>
      </c>
      <c r="CQ30" s="2" t="s">
        <v>114</v>
      </c>
      <c r="CR30" s="2" t="s">
        <v>115</v>
      </c>
      <c r="CS30" s="2" t="s">
        <v>116</v>
      </c>
      <c r="CT30" s="2" t="s">
        <v>117</v>
      </c>
      <c r="CU30" s="2" t="s">
        <v>141</v>
      </c>
      <c r="CV30" s="2" t="s">
        <v>119</v>
      </c>
      <c r="CW30" s="2" t="s">
        <v>120</v>
      </c>
      <c r="CX30" s="2" t="s">
        <v>121</v>
      </c>
      <c r="CY30" s="2" t="s">
        <v>122</v>
      </c>
      <c r="CZ30" s="2" t="s">
        <v>123</v>
      </c>
      <c r="DA30" s="3" t="s">
        <v>1</v>
      </c>
    </row>
    <row r="31" spans="1:105" x14ac:dyDescent="0.4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Z31" s="3"/>
      <c r="BA31" s="3"/>
      <c r="BB31" s="3"/>
      <c r="BG31" s="3"/>
      <c r="BH31" s="3"/>
      <c r="BI31" s="3"/>
      <c r="BN31" s="3"/>
      <c r="BO31" s="3"/>
      <c r="BP31" s="3"/>
      <c r="BU31" s="3"/>
      <c r="BV31" s="3"/>
      <c r="BW31" s="3"/>
      <c r="CB31" s="3"/>
      <c r="CC31" s="3"/>
      <c r="CD31" s="3"/>
      <c r="CI31" s="3"/>
      <c r="CJ31" s="3"/>
      <c r="CK31" s="3"/>
      <c r="DA31" s="3"/>
    </row>
    <row r="32" spans="1:105" x14ac:dyDescent="0.45">
      <c r="A32" t="s">
        <v>13</v>
      </c>
      <c r="B32" t="s">
        <v>14</v>
      </c>
      <c r="C32">
        <f>C2/$B$26*$B$28</f>
        <v>0</v>
      </c>
      <c r="D32">
        <f t="shared" ref="D32:BO32" si="0">D2/$B$26*$B$28</f>
        <v>0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0</v>
      </c>
      <c r="I32">
        <f t="shared" si="0"/>
        <v>0</v>
      </c>
      <c r="J32">
        <f t="shared" si="0"/>
        <v>0</v>
      </c>
      <c r="K32">
        <f t="shared" si="0"/>
        <v>0</v>
      </c>
      <c r="L32">
        <f t="shared" si="0"/>
        <v>0</v>
      </c>
      <c r="M32">
        <f t="shared" si="0"/>
        <v>0</v>
      </c>
      <c r="N32">
        <f t="shared" si="0"/>
        <v>0</v>
      </c>
      <c r="O32">
        <f t="shared" si="0"/>
        <v>0</v>
      </c>
      <c r="P32">
        <f t="shared" si="0"/>
        <v>0</v>
      </c>
      <c r="Q32">
        <f t="shared" si="0"/>
        <v>0</v>
      </c>
      <c r="R32">
        <f t="shared" si="0"/>
        <v>0</v>
      </c>
      <c r="S32">
        <f t="shared" si="0"/>
        <v>0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si="0"/>
        <v>0</v>
      </c>
      <c r="Y32">
        <f t="shared" si="0"/>
        <v>0</v>
      </c>
      <c r="Z32">
        <f t="shared" si="0"/>
        <v>0</v>
      </c>
      <c r="AA32">
        <f t="shared" si="0"/>
        <v>0</v>
      </c>
      <c r="AB32">
        <f t="shared" si="0"/>
        <v>0</v>
      </c>
      <c r="AC32">
        <f t="shared" si="0"/>
        <v>0</v>
      </c>
      <c r="AD32">
        <f t="shared" si="0"/>
        <v>0</v>
      </c>
      <c r="AE32">
        <f t="shared" si="0"/>
        <v>0</v>
      </c>
      <c r="AF32">
        <f t="shared" si="0"/>
        <v>0</v>
      </c>
      <c r="AG32">
        <f t="shared" si="0"/>
        <v>0</v>
      </c>
      <c r="AH32">
        <f t="shared" si="0"/>
        <v>0</v>
      </c>
      <c r="AI32">
        <f t="shared" si="0"/>
        <v>0</v>
      </c>
      <c r="AJ32">
        <f t="shared" si="0"/>
        <v>0</v>
      </c>
      <c r="AK32">
        <f t="shared" si="0"/>
        <v>0</v>
      </c>
      <c r="AL32">
        <f t="shared" si="0"/>
        <v>0</v>
      </c>
      <c r="AM32">
        <f t="shared" si="0"/>
        <v>0</v>
      </c>
      <c r="AN32">
        <f t="shared" si="0"/>
        <v>0</v>
      </c>
      <c r="AO32">
        <f t="shared" si="0"/>
        <v>0</v>
      </c>
      <c r="AP32">
        <f t="shared" si="0"/>
        <v>0</v>
      </c>
      <c r="AQ32">
        <f t="shared" si="0"/>
        <v>0</v>
      </c>
      <c r="AR32">
        <f t="shared" si="0"/>
        <v>0</v>
      </c>
      <c r="AS32">
        <f t="shared" si="0"/>
        <v>0</v>
      </c>
      <c r="AT32">
        <f t="shared" si="0"/>
        <v>-9.5346132114463042</v>
      </c>
      <c r="AU32">
        <f t="shared" si="0"/>
        <v>0</v>
      </c>
      <c r="AV32">
        <f t="shared" si="0"/>
        <v>0</v>
      </c>
      <c r="AW32">
        <f t="shared" si="0"/>
        <v>0</v>
      </c>
      <c r="AX32">
        <f t="shared" si="0"/>
        <v>-0.15908587954195214</v>
      </c>
      <c r="AY32">
        <f t="shared" si="0"/>
        <v>0</v>
      </c>
      <c r="AZ32">
        <f t="shared" si="0"/>
        <v>0</v>
      </c>
      <c r="BA32">
        <f t="shared" si="0"/>
        <v>0</v>
      </c>
      <c r="BB32">
        <f t="shared" si="0"/>
        <v>0</v>
      </c>
      <c r="BC32">
        <f t="shared" si="0"/>
        <v>0</v>
      </c>
      <c r="BD32">
        <f t="shared" si="0"/>
        <v>0</v>
      </c>
      <c r="BE32">
        <f t="shared" si="0"/>
        <v>0</v>
      </c>
      <c r="BF32">
        <f t="shared" si="0"/>
        <v>0</v>
      </c>
      <c r="BG32">
        <f t="shared" si="0"/>
        <v>0</v>
      </c>
      <c r="BH32">
        <f t="shared" si="0"/>
        <v>0</v>
      </c>
      <c r="BI32">
        <f t="shared" si="0"/>
        <v>0</v>
      </c>
      <c r="BJ32">
        <f t="shared" si="0"/>
        <v>0</v>
      </c>
      <c r="BK32">
        <f t="shared" si="0"/>
        <v>0</v>
      </c>
      <c r="BL32">
        <f t="shared" si="0"/>
        <v>0</v>
      </c>
      <c r="BM32">
        <f t="shared" si="0"/>
        <v>0</v>
      </c>
      <c r="BN32">
        <f t="shared" si="0"/>
        <v>0</v>
      </c>
      <c r="BO32">
        <f t="shared" si="0"/>
        <v>0</v>
      </c>
      <c r="BP32">
        <f t="shared" ref="BP32:DA32" si="1">BP2/$B$26*$B$28</f>
        <v>0</v>
      </c>
      <c r="BQ32">
        <f t="shared" si="1"/>
        <v>0</v>
      </c>
      <c r="BR32">
        <f t="shared" si="1"/>
        <v>0</v>
      </c>
      <c r="BS32">
        <f t="shared" si="1"/>
        <v>0</v>
      </c>
      <c r="BT32">
        <f t="shared" si="1"/>
        <v>0</v>
      </c>
      <c r="BU32">
        <f t="shared" si="1"/>
        <v>0</v>
      </c>
      <c r="BV32">
        <f t="shared" si="1"/>
        <v>0</v>
      </c>
      <c r="BW32">
        <f t="shared" si="1"/>
        <v>0</v>
      </c>
      <c r="BX32">
        <f t="shared" si="1"/>
        <v>0</v>
      </c>
      <c r="BY32">
        <f t="shared" si="1"/>
        <v>0</v>
      </c>
      <c r="BZ32">
        <f t="shared" si="1"/>
        <v>0</v>
      </c>
      <c r="CA32">
        <f t="shared" si="1"/>
        <v>0</v>
      </c>
      <c r="CB32">
        <f t="shared" si="1"/>
        <v>0</v>
      </c>
      <c r="CC32">
        <f t="shared" si="1"/>
        <v>0</v>
      </c>
      <c r="CD32">
        <f t="shared" si="1"/>
        <v>0</v>
      </c>
      <c r="CE32">
        <f t="shared" si="1"/>
        <v>0</v>
      </c>
      <c r="CF32">
        <f t="shared" si="1"/>
        <v>0</v>
      </c>
      <c r="CG32">
        <f t="shared" si="1"/>
        <v>0</v>
      </c>
      <c r="CH32">
        <f t="shared" si="1"/>
        <v>50.088806881097803</v>
      </c>
      <c r="CI32">
        <f t="shared" si="1"/>
        <v>0</v>
      </c>
      <c r="CJ32">
        <f t="shared" si="1"/>
        <v>0</v>
      </c>
      <c r="CK32">
        <f t="shared" si="1"/>
        <v>0</v>
      </c>
      <c r="CL32">
        <f t="shared" si="1"/>
        <v>0</v>
      </c>
      <c r="CM32">
        <f t="shared" si="1"/>
        <v>0</v>
      </c>
      <c r="CN32">
        <f t="shared" si="1"/>
        <v>0</v>
      </c>
      <c r="CO32">
        <f t="shared" si="1"/>
        <v>0</v>
      </c>
      <c r="CP32">
        <f t="shared" si="1"/>
        <v>0</v>
      </c>
      <c r="CQ32">
        <f t="shared" si="1"/>
        <v>0</v>
      </c>
      <c r="CR32">
        <f t="shared" si="1"/>
        <v>0</v>
      </c>
      <c r="CS32">
        <f t="shared" si="1"/>
        <v>0</v>
      </c>
      <c r="CT32">
        <f t="shared" si="1"/>
        <v>-0.24120592876631311</v>
      </c>
      <c r="CU32">
        <f t="shared" si="1"/>
        <v>0</v>
      </c>
      <c r="CV32">
        <f t="shared" si="1"/>
        <v>0</v>
      </c>
      <c r="CW32">
        <f t="shared" si="1"/>
        <v>0</v>
      </c>
      <c r="CX32">
        <f t="shared" si="1"/>
        <v>0</v>
      </c>
      <c r="CY32">
        <f t="shared" si="1"/>
        <v>0</v>
      </c>
      <c r="CZ32">
        <f t="shared" si="1"/>
        <v>-19.120469975173858</v>
      </c>
      <c r="DA32">
        <f t="shared" si="1"/>
        <v>21.033431886169378</v>
      </c>
    </row>
    <row r="33" spans="1:105" x14ac:dyDescent="0.45">
      <c r="B33" t="s">
        <v>15</v>
      </c>
      <c r="C33">
        <f>C3/$B$25*$B$28</f>
        <v>0</v>
      </c>
      <c r="D33">
        <f t="shared" ref="D33:BO33" si="2">D3/$B$25*$B$28</f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0</v>
      </c>
      <c r="R33">
        <f t="shared" si="2"/>
        <v>0</v>
      </c>
      <c r="S33">
        <f t="shared" si="2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2"/>
        <v>0</v>
      </c>
      <c r="Y33">
        <f t="shared" si="2"/>
        <v>0</v>
      </c>
      <c r="Z33">
        <f t="shared" si="2"/>
        <v>0</v>
      </c>
      <c r="AA33">
        <f t="shared" si="2"/>
        <v>0</v>
      </c>
      <c r="AB33">
        <f t="shared" si="2"/>
        <v>0</v>
      </c>
      <c r="AC33">
        <f t="shared" si="2"/>
        <v>0</v>
      </c>
      <c r="AD33">
        <f t="shared" si="2"/>
        <v>0</v>
      </c>
      <c r="AE33">
        <f t="shared" si="2"/>
        <v>0</v>
      </c>
      <c r="AF33">
        <f t="shared" si="2"/>
        <v>0</v>
      </c>
      <c r="AG33">
        <f t="shared" si="2"/>
        <v>0</v>
      </c>
      <c r="AH33">
        <f t="shared" si="2"/>
        <v>0</v>
      </c>
      <c r="AI33">
        <f t="shared" si="2"/>
        <v>0</v>
      </c>
      <c r="AJ33">
        <f t="shared" si="2"/>
        <v>0</v>
      </c>
      <c r="AK33">
        <f t="shared" si="2"/>
        <v>0</v>
      </c>
      <c r="AL33">
        <f t="shared" si="2"/>
        <v>0</v>
      </c>
      <c r="AM33">
        <f t="shared" si="2"/>
        <v>0</v>
      </c>
      <c r="AN33">
        <f t="shared" si="2"/>
        <v>0</v>
      </c>
      <c r="AO33">
        <f t="shared" si="2"/>
        <v>0</v>
      </c>
      <c r="AP33">
        <f t="shared" si="2"/>
        <v>0</v>
      </c>
      <c r="AQ33">
        <f t="shared" si="2"/>
        <v>0</v>
      </c>
      <c r="AR33">
        <f t="shared" si="2"/>
        <v>0</v>
      </c>
      <c r="AS33">
        <f t="shared" si="2"/>
        <v>0</v>
      </c>
      <c r="AT33">
        <f t="shared" si="2"/>
        <v>-11.055008207250186</v>
      </c>
      <c r="AU33">
        <f t="shared" si="2"/>
        <v>0</v>
      </c>
      <c r="AV33">
        <f t="shared" si="2"/>
        <v>0</v>
      </c>
      <c r="AW33">
        <f t="shared" si="2"/>
        <v>0</v>
      </c>
      <c r="AX33">
        <f t="shared" si="2"/>
        <v>-0.16148587457400171</v>
      </c>
      <c r="AY33">
        <f t="shared" si="2"/>
        <v>0</v>
      </c>
      <c r="AZ33">
        <f t="shared" si="2"/>
        <v>0</v>
      </c>
      <c r="BA33">
        <f t="shared" si="2"/>
        <v>0</v>
      </c>
      <c r="BB33">
        <f t="shared" si="2"/>
        <v>0</v>
      </c>
      <c r="BC33">
        <f t="shared" si="2"/>
        <v>0</v>
      </c>
      <c r="BD33">
        <f t="shared" si="2"/>
        <v>0</v>
      </c>
      <c r="BE33">
        <f t="shared" si="2"/>
        <v>0</v>
      </c>
      <c r="BF33">
        <f t="shared" si="2"/>
        <v>0</v>
      </c>
      <c r="BG33">
        <f t="shared" si="2"/>
        <v>0</v>
      </c>
      <c r="BH33">
        <f t="shared" si="2"/>
        <v>0</v>
      </c>
      <c r="BI33">
        <f t="shared" si="2"/>
        <v>0</v>
      </c>
      <c r="BJ33">
        <f t="shared" si="2"/>
        <v>0</v>
      </c>
      <c r="BK33">
        <f t="shared" si="2"/>
        <v>0</v>
      </c>
      <c r="BL33">
        <f t="shared" si="2"/>
        <v>0</v>
      </c>
      <c r="BM33">
        <f t="shared" si="2"/>
        <v>0</v>
      </c>
      <c r="BN33">
        <f t="shared" si="2"/>
        <v>0</v>
      </c>
      <c r="BO33">
        <f t="shared" si="2"/>
        <v>0</v>
      </c>
      <c r="BP33">
        <f t="shared" ref="BP33:DA33" si="3">BP3/$B$25*$B$28</f>
        <v>0</v>
      </c>
      <c r="BQ33">
        <f t="shared" si="3"/>
        <v>0</v>
      </c>
      <c r="BR33">
        <f t="shared" si="3"/>
        <v>0</v>
      </c>
      <c r="BS33">
        <f t="shared" si="3"/>
        <v>0</v>
      </c>
      <c r="BT33">
        <f t="shared" si="3"/>
        <v>0</v>
      </c>
      <c r="BU33">
        <f t="shared" si="3"/>
        <v>0</v>
      </c>
      <c r="BV33">
        <f t="shared" si="3"/>
        <v>0</v>
      </c>
      <c r="BW33">
        <f t="shared" si="3"/>
        <v>0</v>
      </c>
      <c r="BX33">
        <f t="shared" si="3"/>
        <v>0</v>
      </c>
      <c r="BY33">
        <f t="shared" si="3"/>
        <v>0</v>
      </c>
      <c r="BZ33">
        <f t="shared" si="3"/>
        <v>0</v>
      </c>
      <c r="CA33">
        <f t="shared" si="3"/>
        <v>0</v>
      </c>
      <c r="CB33">
        <f t="shared" si="3"/>
        <v>0</v>
      </c>
      <c r="CC33">
        <f t="shared" si="3"/>
        <v>0</v>
      </c>
      <c r="CD33">
        <f t="shared" si="3"/>
        <v>0</v>
      </c>
      <c r="CE33">
        <f t="shared" si="3"/>
        <v>0</v>
      </c>
      <c r="CF33">
        <f t="shared" si="3"/>
        <v>0</v>
      </c>
      <c r="CG33">
        <f t="shared" si="3"/>
        <v>0</v>
      </c>
      <c r="CH33">
        <f t="shared" si="3"/>
        <v>50.844454635783826</v>
      </c>
      <c r="CI33">
        <f t="shared" si="3"/>
        <v>0</v>
      </c>
      <c r="CJ33">
        <f t="shared" si="3"/>
        <v>0</v>
      </c>
      <c r="CK33">
        <f t="shared" si="3"/>
        <v>0</v>
      </c>
      <c r="CL33">
        <f t="shared" si="3"/>
        <v>0</v>
      </c>
      <c r="CM33">
        <f t="shared" si="3"/>
        <v>0</v>
      </c>
      <c r="CN33">
        <f t="shared" si="3"/>
        <v>0</v>
      </c>
      <c r="CO33">
        <f t="shared" si="3"/>
        <v>0</v>
      </c>
      <c r="CP33">
        <f t="shared" si="3"/>
        <v>0</v>
      </c>
      <c r="CQ33">
        <f t="shared" si="3"/>
        <v>0</v>
      </c>
      <c r="CR33">
        <f t="shared" si="3"/>
        <v>0</v>
      </c>
      <c r="CS33">
        <f t="shared" si="3"/>
        <v>0</v>
      </c>
      <c r="CT33">
        <f t="shared" si="3"/>
        <v>-0.24484479999993131</v>
      </c>
      <c r="CU33">
        <f t="shared" si="3"/>
        <v>0</v>
      </c>
      <c r="CV33">
        <f t="shared" si="3"/>
        <v>0</v>
      </c>
      <c r="CW33">
        <f t="shared" si="3"/>
        <v>0</v>
      </c>
      <c r="CX33">
        <f t="shared" si="3"/>
        <v>0</v>
      </c>
      <c r="CY33">
        <f t="shared" si="3"/>
        <v>0</v>
      </c>
      <c r="CZ33">
        <f t="shared" si="3"/>
        <v>-19.408924444444395</v>
      </c>
      <c r="DA33">
        <f t="shared" si="3"/>
        <v>19.974191309515309</v>
      </c>
    </row>
    <row r="34" spans="1:105" x14ac:dyDescent="0.45">
      <c r="B34" t="s">
        <v>16</v>
      </c>
      <c r="C34">
        <f>C4/$B$27*$B$28</f>
        <v>0</v>
      </c>
      <c r="D34">
        <f t="shared" ref="D34:BO34" si="4">D4/$B$27*$B$28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-2.369448419983448E-18</v>
      </c>
      <c r="S34">
        <f t="shared" si="4"/>
        <v>0</v>
      </c>
      <c r="T34">
        <f t="shared" si="4"/>
        <v>0</v>
      </c>
      <c r="U34">
        <f t="shared" si="4"/>
        <v>0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A34">
        <f t="shared" si="4"/>
        <v>0</v>
      </c>
      <c r="AB34">
        <f t="shared" si="4"/>
        <v>0</v>
      </c>
      <c r="AC34">
        <f t="shared" si="4"/>
        <v>0</v>
      </c>
      <c r="AD34">
        <f t="shared" si="4"/>
        <v>0</v>
      </c>
      <c r="AE34">
        <f t="shared" si="4"/>
        <v>0</v>
      </c>
      <c r="AF34">
        <f t="shared" si="4"/>
        <v>0</v>
      </c>
      <c r="AG34">
        <f t="shared" si="4"/>
        <v>0</v>
      </c>
      <c r="AH34">
        <f t="shared" si="4"/>
        <v>0</v>
      </c>
      <c r="AI34">
        <f t="shared" si="4"/>
        <v>0</v>
      </c>
      <c r="AJ34">
        <f t="shared" si="4"/>
        <v>0</v>
      </c>
      <c r="AK34">
        <f t="shared" si="4"/>
        <v>0</v>
      </c>
      <c r="AL34">
        <f t="shared" si="4"/>
        <v>0</v>
      </c>
      <c r="AM34">
        <f t="shared" si="4"/>
        <v>0</v>
      </c>
      <c r="AN34">
        <f t="shared" si="4"/>
        <v>0</v>
      </c>
      <c r="AO34">
        <f t="shared" si="4"/>
        <v>0</v>
      </c>
      <c r="AP34">
        <f t="shared" si="4"/>
        <v>0</v>
      </c>
      <c r="AQ34">
        <f t="shared" si="4"/>
        <v>0</v>
      </c>
      <c r="AR34">
        <f t="shared" si="4"/>
        <v>0</v>
      </c>
      <c r="AS34">
        <f t="shared" si="4"/>
        <v>0</v>
      </c>
      <c r="AT34">
        <f t="shared" si="4"/>
        <v>-10.015365431500667</v>
      </c>
      <c r="AU34">
        <f t="shared" si="4"/>
        <v>0</v>
      </c>
      <c r="AV34">
        <f t="shared" si="4"/>
        <v>0</v>
      </c>
      <c r="AW34">
        <f t="shared" si="4"/>
        <v>0</v>
      </c>
      <c r="AX34">
        <f t="shared" si="4"/>
        <v>-0.15908355623425055</v>
      </c>
      <c r="AY34">
        <f t="shared" si="4"/>
        <v>0</v>
      </c>
      <c r="AZ34">
        <f t="shared" si="4"/>
        <v>0</v>
      </c>
      <c r="BA34">
        <f t="shared" si="4"/>
        <v>0</v>
      </c>
      <c r="BB34">
        <f t="shared" si="4"/>
        <v>0</v>
      </c>
      <c r="BC34">
        <f t="shared" si="4"/>
        <v>0</v>
      </c>
      <c r="BD34">
        <f t="shared" si="4"/>
        <v>0</v>
      </c>
      <c r="BE34">
        <f t="shared" si="4"/>
        <v>0</v>
      </c>
      <c r="BF34">
        <f t="shared" si="4"/>
        <v>0</v>
      </c>
      <c r="BG34">
        <f t="shared" si="4"/>
        <v>0</v>
      </c>
      <c r="BH34">
        <f t="shared" si="4"/>
        <v>0</v>
      </c>
      <c r="BI34">
        <f t="shared" si="4"/>
        <v>0</v>
      </c>
      <c r="BJ34">
        <f t="shared" si="4"/>
        <v>0</v>
      </c>
      <c r="BK34">
        <f t="shared" si="4"/>
        <v>0</v>
      </c>
      <c r="BL34">
        <f t="shared" si="4"/>
        <v>0</v>
      </c>
      <c r="BM34">
        <f t="shared" si="4"/>
        <v>0</v>
      </c>
      <c r="BN34">
        <f t="shared" si="4"/>
        <v>0</v>
      </c>
      <c r="BO34">
        <f t="shared" si="4"/>
        <v>1.0211592849344698E-17</v>
      </c>
      <c r="BP34">
        <f t="shared" ref="BP34:DA34" si="5">BP4/$B$27*$B$28</f>
        <v>0</v>
      </c>
      <c r="BQ34">
        <f t="shared" si="5"/>
        <v>0</v>
      </c>
      <c r="BR34">
        <f t="shared" si="5"/>
        <v>0</v>
      </c>
      <c r="BS34">
        <f t="shared" si="5"/>
        <v>0</v>
      </c>
      <c r="BT34">
        <f t="shared" si="5"/>
        <v>0</v>
      </c>
      <c r="BU34">
        <f t="shared" si="5"/>
        <v>0</v>
      </c>
      <c r="BV34">
        <f t="shared" si="5"/>
        <v>0</v>
      </c>
      <c r="BW34">
        <f t="shared" si="5"/>
        <v>0</v>
      </c>
      <c r="BX34">
        <f t="shared" si="5"/>
        <v>0</v>
      </c>
      <c r="BY34">
        <f t="shared" si="5"/>
        <v>0</v>
      </c>
      <c r="BZ34">
        <f t="shared" si="5"/>
        <v>0</v>
      </c>
      <c r="CA34">
        <f t="shared" si="5"/>
        <v>0</v>
      </c>
      <c r="CB34">
        <f t="shared" si="5"/>
        <v>0</v>
      </c>
      <c r="CC34">
        <f t="shared" si="5"/>
        <v>0</v>
      </c>
      <c r="CD34">
        <f t="shared" si="5"/>
        <v>0</v>
      </c>
      <c r="CE34">
        <f t="shared" si="5"/>
        <v>0</v>
      </c>
      <c r="CF34">
        <f t="shared" si="5"/>
        <v>0</v>
      </c>
      <c r="CG34">
        <f t="shared" si="5"/>
        <v>0</v>
      </c>
      <c r="CH34">
        <f t="shared" si="5"/>
        <v>50.088075378652498</v>
      </c>
      <c r="CI34">
        <f t="shared" si="5"/>
        <v>0</v>
      </c>
      <c r="CJ34">
        <f t="shared" si="5"/>
        <v>0</v>
      </c>
      <c r="CK34">
        <f t="shared" si="5"/>
        <v>0</v>
      </c>
      <c r="CL34">
        <f t="shared" si="5"/>
        <v>0</v>
      </c>
      <c r="CM34">
        <f t="shared" si="5"/>
        <v>0</v>
      </c>
      <c r="CN34">
        <f t="shared" si="5"/>
        <v>0</v>
      </c>
      <c r="CO34">
        <f t="shared" si="5"/>
        <v>0</v>
      </c>
      <c r="CP34">
        <f t="shared" si="5"/>
        <v>-3.5925564761092775E-18</v>
      </c>
      <c r="CQ34">
        <f t="shared" si="5"/>
        <v>0</v>
      </c>
      <c r="CR34">
        <f t="shared" si="5"/>
        <v>0</v>
      </c>
      <c r="CS34">
        <f t="shared" si="5"/>
        <v>0</v>
      </c>
      <c r="CT34">
        <f t="shared" si="5"/>
        <v>-0.24120240616837058</v>
      </c>
      <c r="CU34">
        <f t="shared" si="5"/>
        <v>0</v>
      </c>
      <c r="CV34">
        <f t="shared" si="5"/>
        <v>0</v>
      </c>
      <c r="CW34">
        <f t="shared" si="5"/>
        <v>0</v>
      </c>
      <c r="CX34">
        <f t="shared" si="5"/>
        <v>0</v>
      </c>
      <c r="CY34">
        <f t="shared" si="5"/>
        <v>0</v>
      </c>
      <c r="CZ34">
        <f t="shared" si="5"/>
        <v>-19.120190737727153</v>
      </c>
      <c r="DA34">
        <f t="shared" si="5"/>
        <v>20.55223324702207</v>
      </c>
    </row>
    <row r="36" spans="1:105" x14ac:dyDescent="0.45">
      <c r="A36" t="s">
        <v>20</v>
      </c>
      <c r="B36" t="s">
        <v>14</v>
      </c>
      <c r="C36">
        <f t="shared" ref="C36:AH36" si="6">C18/$B$26*$B$28</f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-8.2801535235847906E-2</v>
      </c>
      <c r="L36">
        <f t="shared" si="6"/>
        <v>0</v>
      </c>
      <c r="M36">
        <f t="shared" si="6"/>
        <v>-0.76078962572471764</v>
      </c>
      <c r="N36">
        <f t="shared" si="6"/>
        <v>-8.7679254685334413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-5.9342403035982771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6"/>
        <v>0</v>
      </c>
      <c r="AE36">
        <f t="shared" si="6"/>
        <v>0</v>
      </c>
      <c r="AF36">
        <f t="shared" si="6"/>
        <v>0</v>
      </c>
      <c r="AG36">
        <f t="shared" si="6"/>
        <v>0</v>
      </c>
      <c r="AH36">
        <f t="shared" si="6"/>
        <v>0</v>
      </c>
      <c r="AI36">
        <f t="shared" ref="AI36:BN36" si="7">AI18/$B$26*$B$28</f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-0.37027481272235097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7"/>
        <v>0</v>
      </c>
      <c r="AU36">
        <f t="shared" si="7"/>
        <v>0</v>
      </c>
      <c r="AV36">
        <f t="shared" si="7"/>
        <v>0</v>
      </c>
      <c r="AW36">
        <f t="shared" si="7"/>
        <v>0</v>
      </c>
      <c r="AX36">
        <f t="shared" si="7"/>
        <v>0</v>
      </c>
      <c r="AY36">
        <f t="shared" si="7"/>
        <v>0</v>
      </c>
      <c r="AZ36">
        <f t="shared" si="7"/>
        <v>0</v>
      </c>
      <c r="BA36">
        <f t="shared" si="7"/>
        <v>0</v>
      </c>
      <c r="BB36">
        <f t="shared" si="7"/>
        <v>0</v>
      </c>
      <c r="BC36">
        <f t="shared" si="7"/>
        <v>0</v>
      </c>
      <c r="BD36">
        <f t="shared" si="7"/>
        <v>0</v>
      </c>
      <c r="BE36">
        <f t="shared" si="7"/>
        <v>0</v>
      </c>
      <c r="BF36">
        <f t="shared" si="7"/>
        <v>7.757982819604945</v>
      </c>
      <c r="BG36">
        <f t="shared" si="7"/>
        <v>0</v>
      </c>
      <c r="BH36">
        <f t="shared" si="7"/>
        <v>0</v>
      </c>
      <c r="BI36">
        <f t="shared" si="7"/>
        <v>0</v>
      </c>
      <c r="BJ36">
        <f t="shared" si="7"/>
        <v>0</v>
      </c>
      <c r="BK36">
        <f t="shared" si="7"/>
        <v>0</v>
      </c>
      <c r="BL36">
        <f t="shared" si="7"/>
        <v>0</v>
      </c>
      <c r="BM36">
        <f t="shared" si="7"/>
        <v>0</v>
      </c>
      <c r="BN36">
        <f t="shared" si="7"/>
        <v>0</v>
      </c>
      <c r="BO36">
        <f t="shared" ref="BO36:CT36" si="8">BO18/$B$26*$B$28</f>
        <v>0</v>
      </c>
      <c r="BP36">
        <f t="shared" si="8"/>
        <v>0</v>
      </c>
      <c r="BQ36">
        <f t="shared" si="8"/>
        <v>0</v>
      </c>
      <c r="BR36">
        <f t="shared" si="8"/>
        <v>0</v>
      </c>
      <c r="BS36">
        <f t="shared" si="8"/>
        <v>0</v>
      </c>
      <c r="BT36">
        <f t="shared" si="8"/>
        <v>0</v>
      </c>
      <c r="BU36">
        <f t="shared" si="8"/>
        <v>0</v>
      </c>
      <c r="BV36">
        <f t="shared" si="8"/>
        <v>0</v>
      </c>
      <c r="BW36">
        <f t="shared" si="8"/>
        <v>0</v>
      </c>
      <c r="BX36">
        <f t="shared" si="8"/>
        <v>0</v>
      </c>
      <c r="BY36">
        <f t="shared" si="8"/>
        <v>0</v>
      </c>
      <c r="BZ36">
        <f t="shared" si="8"/>
        <v>0</v>
      </c>
      <c r="CA36">
        <f t="shared" si="8"/>
        <v>0</v>
      </c>
      <c r="CB36">
        <f t="shared" si="8"/>
        <v>0</v>
      </c>
      <c r="CC36">
        <f t="shared" si="8"/>
        <v>0</v>
      </c>
      <c r="CD36">
        <f t="shared" si="8"/>
        <v>14.988771970583741</v>
      </c>
      <c r="CE36">
        <f t="shared" si="8"/>
        <v>0</v>
      </c>
      <c r="CF36">
        <f t="shared" si="8"/>
        <v>0</v>
      </c>
      <c r="CG36">
        <f t="shared" si="8"/>
        <v>0</v>
      </c>
      <c r="CH36">
        <f t="shared" si="8"/>
        <v>0</v>
      </c>
      <c r="CI36">
        <f t="shared" si="8"/>
        <v>0</v>
      </c>
      <c r="CJ36">
        <f t="shared" si="8"/>
        <v>0</v>
      </c>
      <c r="CK36">
        <f t="shared" si="8"/>
        <v>0</v>
      </c>
      <c r="CL36">
        <f t="shared" si="8"/>
        <v>0</v>
      </c>
      <c r="CM36">
        <f t="shared" si="8"/>
        <v>0</v>
      </c>
      <c r="CN36">
        <f t="shared" si="8"/>
        <v>0</v>
      </c>
      <c r="CO36">
        <f t="shared" si="8"/>
        <v>0</v>
      </c>
      <c r="CP36">
        <f t="shared" si="8"/>
        <v>-8.997492097181679</v>
      </c>
      <c r="CQ36">
        <f t="shared" si="8"/>
        <v>0</v>
      </c>
      <c r="CR36">
        <f t="shared" si="8"/>
        <v>0</v>
      </c>
      <c r="CS36">
        <f t="shared" si="8"/>
        <v>-0.56141048067006472</v>
      </c>
      <c r="CT36">
        <f t="shared" si="8"/>
        <v>0</v>
      </c>
      <c r="CU36">
        <f t="shared" ref="CU36:DA36" si="9">CU18/$B$26*$B$28</f>
        <v>0</v>
      </c>
      <c r="CV36">
        <f t="shared" si="9"/>
        <v>-2.9657453342234246E-3</v>
      </c>
      <c r="CW36">
        <f t="shared" si="9"/>
        <v>0</v>
      </c>
      <c r="CX36">
        <f t="shared" si="9"/>
        <v>0</v>
      </c>
      <c r="CY36">
        <f t="shared" si="9"/>
        <v>0</v>
      </c>
      <c r="CZ36">
        <f t="shared" si="9"/>
        <v>-6.2936772989284853E-15</v>
      </c>
      <c r="DA36">
        <f t="shared" si="9"/>
        <v>-2.7311452788119208</v>
      </c>
    </row>
    <row r="37" spans="1:105" x14ac:dyDescent="0.45">
      <c r="B37" t="s">
        <v>15</v>
      </c>
      <c r="C37">
        <f t="shared" ref="C37:AH37" si="10">C19/$B$25*$B$28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-8.4050692444444464E-2</v>
      </c>
      <c r="L37">
        <f t="shared" si="10"/>
        <v>0</v>
      </c>
      <c r="M37">
        <f t="shared" si="10"/>
        <v>-0.77226701974274614</v>
      </c>
      <c r="N37">
        <f t="shared" si="10"/>
        <v>-10.166063988713381</v>
      </c>
      <c r="O37">
        <f t="shared" si="10"/>
        <v>0</v>
      </c>
      <c r="P37">
        <f t="shared" si="10"/>
        <v>0</v>
      </c>
      <c r="Q37">
        <f t="shared" si="10"/>
        <v>0</v>
      </c>
      <c r="R37">
        <f t="shared" si="10"/>
        <v>-14.344408478153525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ref="AI37:BN37" si="11">AI19/$B$25*$B$28</f>
        <v>0</v>
      </c>
      <c r="AJ37">
        <f t="shared" si="11"/>
        <v>0</v>
      </c>
      <c r="AK37">
        <f t="shared" si="11"/>
        <v>0</v>
      </c>
      <c r="AL37">
        <f t="shared" si="11"/>
        <v>0</v>
      </c>
      <c r="AM37">
        <f t="shared" si="11"/>
        <v>0</v>
      </c>
      <c r="AN37">
        <f t="shared" si="11"/>
        <v>0</v>
      </c>
      <c r="AO37">
        <f t="shared" si="11"/>
        <v>0</v>
      </c>
      <c r="AP37">
        <f t="shared" si="11"/>
        <v>-1.4463391706202129</v>
      </c>
      <c r="AQ37">
        <f t="shared" si="11"/>
        <v>0</v>
      </c>
      <c r="AR37">
        <f t="shared" si="11"/>
        <v>0</v>
      </c>
      <c r="AS37">
        <f t="shared" si="11"/>
        <v>0</v>
      </c>
      <c r="AT37">
        <f t="shared" si="11"/>
        <v>0</v>
      </c>
      <c r="AU37">
        <f t="shared" si="11"/>
        <v>0</v>
      </c>
      <c r="AV37">
        <f t="shared" si="11"/>
        <v>0</v>
      </c>
      <c r="AW37">
        <f t="shared" si="11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11"/>
        <v>0</v>
      </c>
      <c r="BC37">
        <f t="shared" si="11"/>
        <v>0</v>
      </c>
      <c r="BD37">
        <f t="shared" si="11"/>
        <v>0</v>
      </c>
      <c r="BE37">
        <f t="shared" si="11"/>
        <v>0</v>
      </c>
      <c r="BF37">
        <f t="shared" si="11"/>
        <v>7.8750209896784185</v>
      </c>
      <c r="BG37">
        <f t="shared" si="11"/>
        <v>0</v>
      </c>
      <c r="BH37">
        <f t="shared" si="11"/>
        <v>0</v>
      </c>
      <c r="BI37">
        <f t="shared" si="11"/>
        <v>0</v>
      </c>
      <c r="BJ37">
        <f t="shared" si="11"/>
        <v>0</v>
      </c>
      <c r="BK37">
        <f t="shared" si="11"/>
        <v>0</v>
      </c>
      <c r="BL37">
        <f t="shared" si="11"/>
        <v>0</v>
      </c>
      <c r="BM37">
        <f t="shared" si="11"/>
        <v>0</v>
      </c>
      <c r="BN37">
        <f t="shared" si="11"/>
        <v>0</v>
      </c>
      <c r="BO37">
        <f t="shared" ref="BO37:CT37" si="12">BO19/$B$25*$B$28</f>
        <v>0</v>
      </c>
      <c r="BP37">
        <f t="shared" si="12"/>
        <v>0</v>
      </c>
      <c r="BQ37">
        <f t="shared" si="12"/>
        <v>0</v>
      </c>
      <c r="BR37">
        <f t="shared" si="12"/>
        <v>0</v>
      </c>
      <c r="BS37">
        <f t="shared" si="12"/>
        <v>0</v>
      </c>
      <c r="BT37">
        <f t="shared" si="12"/>
        <v>0</v>
      </c>
      <c r="BU37">
        <f t="shared" si="12"/>
        <v>0</v>
      </c>
      <c r="BV37">
        <f t="shared" si="12"/>
        <v>0</v>
      </c>
      <c r="BW37">
        <f t="shared" si="12"/>
        <v>0</v>
      </c>
      <c r="BX37">
        <f t="shared" si="12"/>
        <v>0</v>
      </c>
      <c r="BY37">
        <f t="shared" si="12"/>
        <v>0</v>
      </c>
      <c r="BZ37">
        <f t="shared" si="12"/>
        <v>0</v>
      </c>
      <c r="CA37">
        <f t="shared" si="12"/>
        <v>0</v>
      </c>
      <c r="CB37">
        <f t="shared" si="12"/>
        <v>0</v>
      </c>
      <c r="CC37">
        <f t="shared" si="12"/>
        <v>0</v>
      </c>
      <c r="CD37">
        <f t="shared" si="12"/>
        <v>15.214894982696189</v>
      </c>
      <c r="CE37">
        <f t="shared" si="12"/>
        <v>0</v>
      </c>
      <c r="CF37">
        <f t="shared" si="12"/>
        <v>0</v>
      </c>
      <c r="CG37">
        <f t="shared" si="12"/>
        <v>0</v>
      </c>
      <c r="CH37">
        <f t="shared" si="12"/>
        <v>0</v>
      </c>
      <c r="CI37">
        <f t="shared" si="12"/>
        <v>0</v>
      </c>
      <c r="CJ37">
        <f t="shared" si="12"/>
        <v>0</v>
      </c>
      <c r="CK37">
        <f t="shared" si="12"/>
        <v>0</v>
      </c>
      <c r="CL37">
        <f t="shared" si="12"/>
        <v>0</v>
      </c>
      <c r="CM37">
        <f t="shared" si="12"/>
        <v>0</v>
      </c>
      <c r="CN37">
        <f t="shared" si="12"/>
        <v>0</v>
      </c>
      <c r="CO37">
        <f t="shared" si="12"/>
        <v>0</v>
      </c>
      <c r="CP37">
        <f t="shared" si="12"/>
        <v>-21.748984759291485</v>
      </c>
      <c r="CQ37">
        <f t="shared" si="12"/>
        <v>0</v>
      </c>
      <c r="CR37">
        <f t="shared" si="12"/>
        <v>0</v>
      </c>
      <c r="CS37">
        <f t="shared" si="12"/>
        <v>-2.192938706848266</v>
      </c>
      <c r="CT37">
        <f t="shared" si="12"/>
        <v>0</v>
      </c>
      <c r="CU37">
        <f t="shared" ref="CU37:DA37" si="13">CU19/$B$25*$B$28</f>
        <v>0</v>
      </c>
      <c r="CV37">
        <f t="shared" si="13"/>
        <v>-4.002761551966199E-2</v>
      </c>
      <c r="CW37">
        <f t="shared" si="13"/>
        <v>0</v>
      </c>
      <c r="CX37">
        <f t="shared" si="13"/>
        <v>0</v>
      </c>
      <c r="CY37">
        <f t="shared" si="13"/>
        <v>0</v>
      </c>
      <c r="CZ37">
        <f t="shared" si="13"/>
        <v>7.6749076230145061E-15</v>
      </c>
      <c r="DA37">
        <f t="shared" si="13"/>
        <v>-27.705164458959111</v>
      </c>
    </row>
    <row r="38" spans="1:105" x14ac:dyDescent="0.45">
      <c r="B38" t="s">
        <v>16</v>
      </c>
      <c r="C38">
        <f t="shared" ref="C38:AH38" si="14">C20/$B$27*$B$28</f>
        <v>0</v>
      </c>
      <c r="D38">
        <f t="shared" si="14"/>
        <v>0</v>
      </c>
      <c r="E38">
        <f t="shared" si="14"/>
        <v>0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>
        <f t="shared" si="14"/>
        <v>0</v>
      </c>
      <c r="K38">
        <f t="shared" si="14"/>
        <v>-8.5897055722018473E-2</v>
      </c>
      <c r="L38">
        <f t="shared" si="14"/>
        <v>0</v>
      </c>
      <c r="M38">
        <f t="shared" si="14"/>
        <v>-0.76091201898836447</v>
      </c>
      <c r="N38">
        <f t="shared" si="14"/>
        <v>-9.2100096468863732</v>
      </c>
      <c r="O38">
        <f t="shared" si="14"/>
        <v>0</v>
      </c>
      <c r="P38">
        <f t="shared" si="14"/>
        <v>0</v>
      </c>
      <c r="Q38">
        <f t="shared" si="14"/>
        <v>0</v>
      </c>
      <c r="R38">
        <f t="shared" si="14"/>
        <v>-8.2779588846638603</v>
      </c>
      <c r="S38">
        <f t="shared" si="14"/>
        <v>0</v>
      </c>
      <c r="T38">
        <f t="shared" si="14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ref="AI38:BN38" si="15">AI20/$B$27*$B$28</f>
        <v>0</v>
      </c>
      <c r="AJ38">
        <f t="shared" si="15"/>
        <v>0</v>
      </c>
      <c r="AK38">
        <f t="shared" si="15"/>
        <v>0</v>
      </c>
      <c r="AL38">
        <f t="shared" si="15"/>
        <v>0</v>
      </c>
      <c r="AM38">
        <f t="shared" si="15"/>
        <v>0</v>
      </c>
      <c r="AN38">
        <f t="shared" si="15"/>
        <v>0</v>
      </c>
      <c r="AO38">
        <f t="shared" si="15"/>
        <v>0</v>
      </c>
      <c r="AP38">
        <f t="shared" si="15"/>
        <v>-0.67855973560925098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  <c r="AZ38">
        <f t="shared" si="15"/>
        <v>0</v>
      </c>
      <c r="BA38">
        <f t="shared" si="15"/>
        <v>0</v>
      </c>
      <c r="BB38">
        <f t="shared" si="15"/>
        <v>0</v>
      </c>
      <c r="BC38">
        <f t="shared" si="15"/>
        <v>0</v>
      </c>
      <c r="BD38">
        <f t="shared" si="15"/>
        <v>0</v>
      </c>
      <c r="BE38">
        <f t="shared" si="15"/>
        <v>0</v>
      </c>
      <c r="BF38">
        <f t="shared" si="15"/>
        <v>7.7578441726588245</v>
      </c>
      <c r="BG38">
        <f t="shared" si="15"/>
        <v>0</v>
      </c>
      <c r="BH38">
        <f t="shared" si="15"/>
        <v>0</v>
      </c>
      <c r="BI38">
        <f t="shared" si="15"/>
        <v>0</v>
      </c>
      <c r="BJ38">
        <f t="shared" si="15"/>
        <v>0</v>
      </c>
      <c r="BK38">
        <f t="shared" si="15"/>
        <v>0</v>
      </c>
      <c r="BL38">
        <f t="shared" si="15"/>
        <v>0</v>
      </c>
      <c r="BM38">
        <f t="shared" si="15"/>
        <v>0</v>
      </c>
      <c r="BN38">
        <f t="shared" si="15"/>
        <v>0</v>
      </c>
      <c r="BO38">
        <f t="shared" ref="BO38:CT38" si="16">BO20/$B$27*$B$28</f>
        <v>0</v>
      </c>
      <c r="BP38">
        <f t="shared" si="16"/>
        <v>0</v>
      </c>
      <c r="BQ38">
        <f t="shared" si="16"/>
        <v>0</v>
      </c>
      <c r="BR38">
        <f t="shared" si="16"/>
        <v>0</v>
      </c>
      <c r="BS38">
        <f t="shared" si="16"/>
        <v>0</v>
      </c>
      <c r="BT38">
        <f t="shared" si="16"/>
        <v>0</v>
      </c>
      <c r="BU38">
        <f t="shared" si="16"/>
        <v>0</v>
      </c>
      <c r="BV38">
        <f t="shared" si="16"/>
        <v>0</v>
      </c>
      <c r="BW38">
        <f t="shared" si="16"/>
        <v>0</v>
      </c>
      <c r="BX38">
        <f t="shared" si="16"/>
        <v>0</v>
      </c>
      <c r="BY38">
        <f t="shared" si="16"/>
        <v>0</v>
      </c>
      <c r="BZ38">
        <f t="shared" si="16"/>
        <v>0</v>
      </c>
      <c r="CA38">
        <f t="shared" si="16"/>
        <v>0</v>
      </c>
      <c r="CB38">
        <f t="shared" si="16"/>
        <v>0</v>
      </c>
      <c r="CC38">
        <f t="shared" si="16"/>
        <v>0</v>
      </c>
      <c r="CD38">
        <f t="shared" si="16"/>
        <v>14.968754030634372</v>
      </c>
      <c r="CE38">
        <f t="shared" si="16"/>
        <v>0</v>
      </c>
      <c r="CF38">
        <f t="shared" si="16"/>
        <v>0</v>
      </c>
      <c r="CG38">
        <f t="shared" si="16"/>
        <v>0</v>
      </c>
      <c r="CH38">
        <f t="shared" si="16"/>
        <v>0</v>
      </c>
      <c r="CI38">
        <f t="shared" si="16"/>
        <v>0</v>
      </c>
      <c r="CJ38">
        <f t="shared" si="16"/>
        <v>0</v>
      </c>
      <c r="CK38">
        <f t="shared" si="16"/>
        <v>0</v>
      </c>
      <c r="CL38">
        <f t="shared" si="16"/>
        <v>0</v>
      </c>
      <c r="CM38">
        <f t="shared" si="16"/>
        <v>0</v>
      </c>
      <c r="CN38">
        <f t="shared" si="16"/>
        <v>0</v>
      </c>
      <c r="CO38">
        <f t="shared" si="16"/>
        <v>0</v>
      </c>
      <c r="CP38">
        <f t="shared" si="16"/>
        <v>-12.551037004752878</v>
      </c>
      <c r="CQ38">
        <f t="shared" si="16"/>
        <v>0</v>
      </c>
      <c r="CR38">
        <f t="shared" si="16"/>
        <v>0</v>
      </c>
      <c r="CS38">
        <f t="shared" si="16"/>
        <v>-1.0288319222441842</v>
      </c>
      <c r="CT38">
        <f t="shared" si="16"/>
        <v>0</v>
      </c>
      <c r="CU38">
        <f t="shared" ref="CU38:DA38" si="17">CU20/$B$27*$B$28</f>
        <v>0</v>
      </c>
      <c r="CV38">
        <f t="shared" si="17"/>
        <v>-2.0607765943023472E-2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-1.5598005288065123E-15</v>
      </c>
      <c r="DA38">
        <f t="shared" si="17"/>
        <v>-9.8872158315167482</v>
      </c>
    </row>
    <row r="40" spans="1:105" x14ac:dyDescent="0.45">
      <c r="A40" t="s">
        <v>17</v>
      </c>
      <c r="B40" t="s">
        <v>14</v>
      </c>
      <c r="C40">
        <f t="shared" ref="C40:AH40" si="18">C6/$B$26*$B$28</f>
        <v>0</v>
      </c>
      <c r="D40">
        <f t="shared" si="18"/>
        <v>0</v>
      </c>
      <c r="E40">
        <f t="shared" si="18"/>
        <v>0</v>
      </c>
      <c r="F40">
        <f t="shared" si="18"/>
        <v>-4.997999348056581</v>
      </c>
      <c r="G40">
        <f t="shared" si="18"/>
        <v>0</v>
      </c>
      <c r="H40">
        <f t="shared" si="18"/>
        <v>-3.2813538252554317</v>
      </c>
      <c r="I40">
        <f t="shared" si="18"/>
        <v>0</v>
      </c>
      <c r="J40">
        <f t="shared" si="18"/>
        <v>-35.44774228945127</v>
      </c>
      <c r="K40">
        <f t="shared" si="18"/>
        <v>0</v>
      </c>
      <c r="L40">
        <f t="shared" si="18"/>
        <v>0</v>
      </c>
      <c r="M40">
        <f t="shared" si="18"/>
        <v>0</v>
      </c>
      <c r="N40">
        <f t="shared" si="18"/>
        <v>0</v>
      </c>
      <c r="O40">
        <f t="shared" si="18"/>
        <v>0</v>
      </c>
      <c r="P40">
        <f t="shared" si="18"/>
        <v>0</v>
      </c>
      <c r="Q40">
        <f t="shared" si="18"/>
        <v>0</v>
      </c>
      <c r="R40">
        <f t="shared" si="18"/>
        <v>0</v>
      </c>
      <c r="S40">
        <f t="shared" si="18"/>
        <v>0</v>
      </c>
      <c r="T40">
        <f t="shared" si="18"/>
        <v>0</v>
      </c>
      <c r="U40">
        <f t="shared" si="18"/>
        <v>0</v>
      </c>
      <c r="V40">
        <f t="shared" si="18"/>
        <v>0</v>
      </c>
      <c r="W40">
        <f t="shared" si="18"/>
        <v>0</v>
      </c>
      <c r="X40">
        <f t="shared" si="18"/>
        <v>0</v>
      </c>
      <c r="Y40">
        <f t="shared" si="18"/>
        <v>0</v>
      </c>
      <c r="Z40">
        <f t="shared" si="18"/>
        <v>0</v>
      </c>
      <c r="AA40">
        <f t="shared" si="18"/>
        <v>0</v>
      </c>
      <c r="AB40">
        <f t="shared" si="18"/>
        <v>0</v>
      </c>
      <c r="AC40">
        <f t="shared" si="18"/>
        <v>0</v>
      </c>
      <c r="AD40">
        <f t="shared" si="18"/>
        <v>0</v>
      </c>
      <c r="AE40">
        <f t="shared" si="18"/>
        <v>0</v>
      </c>
      <c r="AF40">
        <f t="shared" si="18"/>
        <v>0</v>
      </c>
      <c r="AG40">
        <f t="shared" si="18"/>
        <v>0</v>
      </c>
      <c r="AH40">
        <f t="shared" si="18"/>
        <v>0</v>
      </c>
      <c r="AI40">
        <f t="shared" ref="AI40:BN40" si="19">AI6/$B$26*$B$28</f>
        <v>0</v>
      </c>
      <c r="AJ40">
        <f t="shared" si="19"/>
        <v>0</v>
      </c>
      <c r="AK40">
        <f t="shared" si="19"/>
        <v>0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-0.54925507639578131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9"/>
        <v>0</v>
      </c>
      <c r="AX40">
        <f t="shared" si="19"/>
        <v>0</v>
      </c>
      <c r="AY40">
        <f t="shared" si="19"/>
        <v>-1.0861584123445451E-15</v>
      </c>
      <c r="AZ40">
        <f t="shared" si="19"/>
        <v>50.232091981406228</v>
      </c>
      <c r="BA40">
        <f t="shared" si="19"/>
        <v>0</v>
      </c>
      <c r="BB40">
        <f t="shared" si="19"/>
        <v>0</v>
      </c>
      <c r="BC40">
        <f t="shared" si="19"/>
        <v>0</v>
      </c>
      <c r="BD40">
        <f t="shared" si="19"/>
        <v>0</v>
      </c>
      <c r="BE40">
        <f t="shared" si="19"/>
        <v>0</v>
      </c>
      <c r="BF40">
        <f t="shared" si="19"/>
        <v>0</v>
      </c>
      <c r="BG40">
        <f t="shared" si="19"/>
        <v>0</v>
      </c>
      <c r="BH40">
        <f t="shared" si="19"/>
        <v>0</v>
      </c>
      <c r="BI40">
        <f t="shared" si="19"/>
        <v>0</v>
      </c>
      <c r="BJ40">
        <f t="shared" si="19"/>
        <v>0</v>
      </c>
      <c r="BK40">
        <f t="shared" si="19"/>
        <v>0</v>
      </c>
      <c r="BL40">
        <f t="shared" si="19"/>
        <v>0</v>
      </c>
      <c r="BM40">
        <f t="shared" si="19"/>
        <v>0</v>
      </c>
      <c r="BN40">
        <f t="shared" si="19"/>
        <v>0</v>
      </c>
      <c r="BO40">
        <f t="shared" ref="BO40:CT40" si="20">BO6/$B$26*$B$28</f>
        <v>0</v>
      </c>
      <c r="BP40">
        <f t="shared" si="20"/>
        <v>0</v>
      </c>
      <c r="BQ40">
        <f t="shared" si="20"/>
        <v>0</v>
      </c>
      <c r="BR40">
        <f t="shared" si="20"/>
        <v>0</v>
      </c>
      <c r="BS40">
        <f t="shared" si="20"/>
        <v>0</v>
      </c>
      <c r="BT40">
        <f t="shared" si="20"/>
        <v>0</v>
      </c>
      <c r="BU40">
        <f t="shared" si="20"/>
        <v>0</v>
      </c>
      <c r="BV40">
        <f t="shared" si="20"/>
        <v>0</v>
      </c>
      <c r="BW40">
        <f t="shared" si="20"/>
        <v>0</v>
      </c>
      <c r="BX40">
        <f t="shared" si="20"/>
        <v>0</v>
      </c>
      <c r="BY40">
        <f t="shared" si="20"/>
        <v>0</v>
      </c>
      <c r="BZ40">
        <f t="shared" si="20"/>
        <v>0</v>
      </c>
      <c r="CA40">
        <f t="shared" si="20"/>
        <v>0</v>
      </c>
      <c r="CB40">
        <f t="shared" si="20"/>
        <v>0</v>
      </c>
      <c r="CC40">
        <f t="shared" si="20"/>
        <v>0</v>
      </c>
      <c r="CD40">
        <f t="shared" si="20"/>
        <v>32.716288143015881</v>
      </c>
      <c r="CE40">
        <f t="shared" si="20"/>
        <v>0</v>
      </c>
      <c r="CF40">
        <f t="shared" si="20"/>
        <v>0</v>
      </c>
      <c r="CG40">
        <f t="shared" si="20"/>
        <v>0</v>
      </c>
      <c r="CH40">
        <f t="shared" si="20"/>
        <v>0</v>
      </c>
      <c r="CI40">
        <f t="shared" si="20"/>
        <v>0</v>
      </c>
      <c r="CJ40">
        <f t="shared" si="20"/>
        <v>0</v>
      </c>
      <c r="CK40">
        <f t="shared" si="20"/>
        <v>0</v>
      </c>
      <c r="CL40">
        <f t="shared" si="20"/>
        <v>0</v>
      </c>
      <c r="CM40">
        <f t="shared" si="20"/>
        <v>0</v>
      </c>
      <c r="CN40">
        <f t="shared" si="20"/>
        <v>0</v>
      </c>
      <c r="CO40">
        <f t="shared" si="20"/>
        <v>-53.745848633544256</v>
      </c>
      <c r="CP40">
        <f t="shared" si="20"/>
        <v>0</v>
      </c>
      <c r="CQ40">
        <f t="shared" si="20"/>
        <v>0</v>
      </c>
      <c r="CR40">
        <f t="shared" si="20"/>
        <v>0</v>
      </c>
      <c r="CS40">
        <f t="shared" si="20"/>
        <v>-0.8327802644276785</v>
      </c>
      <c r="CT40">
        <f t="shared" si="20"/>
        <v>0</v>
      </c>
      <c r="CU40">
        <f t="shared" ref="CU40:DA40" si="21">CU6/$B$26*$B$28</f>
        <v>0</v>
      </c>
      <c r="CV40">
        <f t="shared" si="21"/>
        <v>0</v>
      </c>
      <c r="CW40">
        <f t="shared" si="21"/>
        <v>0</v>
      </c>
      <c r="CX40">
        <f t="shared" si="21"/>
        <v>0</v>
      </c>
      <c r="CY40">
        <f t="shared" si="21"/>
        <v>0</v>
      </c>
      <c r="CZ40">
        <f t="shared" si="21"/>
        <v>-7.5202712795553363E-14</v>
      </c>
      <c r="DA40">
        <f t="shared" si="21"/>
        <v>-15.90659931270897</v>
      </c>
    </row>
    <row r="41" spans="1:105" x14ac:dyDescent="0.45">
      <c r="B41" t="s">
        <v>15</v>
      </c>
      <c r="C41">
        <f t="shared" ref="C41:AH41" si="22">C7/$B$25*$B$28</f>
        <v>-2.4038760711890309E-3</v>
      </c>
      <c r="D41">
        <f t="shared" si="22"/>
        <v>0</v>
      </c>
      <c r="E41">
        <f t="shared" si="22"/>
        <v>0</v>
      </c>
      <c r="F41">
        <f t="shared" si="22"/>
        <v>-8.2669528920170769</v>
      </c>
      <c r="G41">
        <f t="shared" si="22"/>
        <v>0</v>
      </c>
      <c r="H41">
        <f t="shared" si="22"/>
        <v>-3.33085685407034</v>
      </c>
      <c r="I41">
        <f t="shared" si="22"/>
        <v>0</v>
      </c>
      <c r="J41">
        <f t="shared" si="22"/>
        <v>-107.67587017982403</v>
      </c>
      <c r="K41">
        <f t="shared" si="22"/>
        <v>0</v>
      </c>
      <c r="L41">
        <f t="shared" si="22"/>
        <v>0</v>
      </c>
      <c r="M41">
        <f t="shared" si="22"/>
        <v>0</v>
      </c>
      <c r="N41">
        <f t="shared" si="22"/>
        <v>0</v>
      </c>
      <c r="O41">
        <f t="shared" si="22"/>
        <v>0</v>
      </c>
      <c r="P41">
        <f t="shared" si="22"/>
        <v>0</v>
      </c>
      <c r="Q41">
        <f t="shared" si="22"/>
        <v>0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0</v>
      </c>
      <c r="V41">
        <f t="shared" si="22"/>
        <v>0</v>
      </c>
      <c r="W41">
        <f t="shared" si="22"/>
        <v>0</v>
      </c>
      <c r="X41">
        <f t="shared" si="22"/>
        <v>0</v>
      </c>
      <c r="Y41">
        <f t="shared" si="22"/>
        <v>0</v>
      </c>
      <c r="Z41">
        <f t="shared" si="22"/>
        <v>0</v>
      </c>
      <c r="AA41">
        <f t="shared" si="22"/>
        <v>0</v>
      </c>
      <c r="AB41">
        <f t="shared" si="22"/>
        <v>0</v>
      </c>
      <c r="AC41">
        <f t="shared" si="22"/>
        <v>0</v>
      </c>
      <c r="AD41">
        <f t="shared" si="22"/>
        <v>0</v>
      </c>
      <c r="AE41">
        <f t="shared" si="22"/>
        <v>0</v>
      </c>
      <c r="AF41">
        <f t="shared" si="22"/>
        <v>0</v>
      </c>
      <c r="AG41">
        <f t="shared" si="22"/>
        <v>0</v>
      </c>
      <c r="AH41">
        <f t="shared" si="22"/>
        <v>0</v>
      </c>
      <c r="AI41">
        <f t="shared" ref="AI41:BN41" si="23">AI7/$B$25*$B$28</f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  <c r="AO41">
        <f t="shared" si="23"/>
        <v>0</v>
      </c>
      <c r="AP41">
        <f t="shared" si="23"/>
        <v>-0.96079984894194959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  <c r="AU41">
        <f t="shared" si="23"/>
        <v>0</v>
      </c>
      <c r="AV41">
        <f t="shared" si="23"/>
        <v>0</v>
      </c>
      <c r="AW41">
        <f t="shared" si="23"/>
        <v>0</v>
      </c>
      <c r="AX41">
        <f t="shared" si="23"/>
        <v>0</v>
      </c>
      <c r="AY41">
        <f t="shared" si="23"/>
        <v>24.186144505839234</v>
      </c>
      <c r="AZ41">
        <f t="shared" si="23"/>
        <v>53.347273236550457</v>
      </c>
      <c r="BA41">
        <f t="shared" si="23"/>
        <v>0</v>
      </c>
      <c r="BB41">
        <f t="shared" si="23"/>
        <v>0</v>
      </c>
      <c r="BC41">
        <f t="shared" si="23"/>
        <v>0</v>
      </c>
      <c r="BD41">
        <f t="shared" si="23"/>
        <v>0</v>
      </c>
      <c r="BE41">
        <f t="shared" si="23"/>
        <v>0</v>
      </c>
      <c r="BF41">
        <f t="shared" si="23"/>
        <v>0</v>
      </c>
      <c r="BG41">
        <f t="shared" si="23"/>
        <v>0</v>
      </c>
      <c r="BH41">
        <f t="shared" si="23"/>
        <v>0</v>
      </c>
      <c r="BI41">
        <f t="shared" si="23"/>
        <v>0</v>
      </c>
      <c r="BJ41">
        <f t="shared" si="23"/>
        <v>0</v>
      </c>
      <c r="BK41">
        <f t="shared" si="23"/>
        <v>0</v>
      </c>
      <c r="BL41">
        <f t="shared" si="23"/>
        <v>0</v>
      </c>
      <c r="BM41">
        <f t="shared" si="23"/>
        <v>0</v>
      </c>
      <c r="BN41">
        <f t="shared" si="23"/>
        <v>0</v>
      </c>
      <c r="BO41">
        <f t="shared" ref="BO41:CT41" si="24">BO7/$B$25*$B$28</f>
        <v>0</v>
      </c>
      <c r="BP41">
        <f t="shared" si="24"/>
        <v>0</v>
      </c>
      <c r="BQ41">
        <f t="shared" si="24"/>
        <v>0</v>
      </c>
      <c r="BR41">
        <f t="shared" si="24"/>
        <v>0</v>
      </c>
      <c r="BS41">
        <f t="shared" si="24"/>
        <v>0</v>
      </c>
      <c r="BT41">
        <f t="shared" si="24"/>
        <v>0</v>
      </c>
      <c r="BU41">
        <f t="shared" si="24"/>
        <v>0</v>
      </c>
      <c r="BV41">
        <f t="shared" si="24"/>
        <v>0</v>
      </c>
      <c r="BW41">
        <f t="shared" si="24"/>
        <v>0</v>
      </c>
      <c r="BX41">
        <f t="shared" si="24"/>
        <v>0</v>
      </c>
      <c r="BY41">
        <f t="shared" si="24"/>
        <v>0</v>
      </c>
      <c r="BZ41">
        <f t="shared" si="24"/>
        <v>0</v>
      </c>
      <c r="CA41">
        <f t="shared" si="24"/>
        <v>0</v>
      </c>
      <c r="CB41">
        <f t="shared" si="24"/>
        <v>0</v>
      </c>
      <c r="CC41">
        <f t="shared" si="24"/>
        <v>0</v>
      </c>
      <c r="CD41">
        <f t="shared" si="24"/>
        <v>7.1985743093704384</v>
      </c>
      <c r="CE41">
        <f t="shared" si="24"/>
        <v>0</v>
      </c>
      <c r="CF41">
        <f t="shared" si="24"/>
        <v>0</v>
      </c>
      <c r="CG41">
        <f t="shared" si="24"/>
        <v>0</v>
      </c>
      <c r="CH41">
        <f t="shared" si="24"/>
        <v>0</v>
      </c>
      <c r="CI41">
        <f t="shared" si="24"/>
        <v>0</v>
      </c>
      <c r="CJ41">
        <f t="shared" si="24"/>
        <v>0</v>
      </c>
      <c r="CK41">
        <f t="shared" si="24"/>
        <v>0</v>
      </c>
      <c r="CL41">
        <f t="shared" si="24"/>
        <v>0</v>
      </c>
      <c r="CM41">
        <f t="shared" si="24"/>
        <v>0</v>
      </c>
      <c r="CN41">
        <f t="shared" si="24"/>
        <v>0</v>
      </c>
      <c r="CO41">
        <f t="shared" si="24"/>
        <v>-163.2580990042953</v>
      </c>
      <c r="CP41">
        <f t="shared" si="24"/>
        <v>0</v>
      </c>
      <c r="CQ41">
        <f t="shared" si="24"/>
        <v>0</v>
      </c>
      <c r="CR41">
        <f t="shared" si="24"/>
        <v>0</v>
      </c>
      <c r="CS41">
        <f t="shared" si="24"/>
        <v>-1.4567642369633556</v>
      </c>
      <c r="CT41">
        <f t="shared" si="24"/>
        <v>0</v>
      </c>
      <c r="CU41">
        <f t="shared" ref="CU41:DA41" si="25">CU7/$B$25*$B$28</f>
        <v>-3.8455642963126958E-2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-3.6317832691818489E-14</v>
      </c>
      <c r="DA41">
        <f t="shared" si="25"/>
        <v>-200.25821048338625</v>
      </c>
    </row>
    <row r="42" spans="1:105" x14ac:dyDescent="0.45">
      <c r="B42" t="s">
        <v>16</v>
      </c>
      <c r="C42">
        <f t="shared" ref="C42:AH42" si="26">C8/$B$27*$B$28</f>
        <v>-8.4527730377616846E-3</v>
      </c>
      <c r="D42">
        <f t="shared" si="26"/>
        <v>0</v>
      </c>
      <c r="E42">
        <f t="shared" si="26"/>
        <v>-6.0090606175322971E-4</v>
      </c>
      <c r="F42">
        <f t="shared" si="26"/>
        <v>-5.6543038120187932</v>
      </c>
      <c r="G42">
        <f t="shared" si="26"/>
        <v>0</v>
      </c>
      <c r="H42">
        <f t="shared" si="26"/>
        <v>-3.2813059040005221</v>
      </c>
      <c r="I42">
        <f t="shared" si="26"/>
        <v>0</v>
      </c>
      <c r="J42">
        <f t="shared" si="26"/>
        <v>-56.111586652389221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ref="AI42:BN42" si="27">AI8/$B$27*$B$28</f>
        <v>0</v>
      </c>
      <c r="AJ42">
        <f t="shared" si="27"/>
        <v>0</v>
      </c>
      <c r="AK42">
        <f t="shared" si="27"/>
        <v>0</v>
      </c>
      <c r="AL42">
        <f t="shared" si="27"/>
        <v>0</v>
      </c>
      <c r="AM42">
        <f t="shared" si="27"/>
        <v>0</v>
      </c>
      <c r="AN42">
        <f t="shared" si="27"/>
        <v>0</v>
      </c>
      <c r="AO42">
        <f t="shared" si="27"/>
        <v>0</v>
      </c>
      <c r="AP42">
        <f t="shared" si="27"/>
        <v>-0.7528712262051841</v>
      </c>
      <c r="AQ42">
        <f t="shared" si="27"/>
        <v>0</v>
      </c>
      <c r="AR42">
        <f t="shared" si="27"/>
        <v>0</v>
      </c>
      <c r="AS42">
        <f t="shared" si="27"/>
        <v>0</v>
      </c>
      <c r="AT42">
        <f t="shared" si="27"/>
        <v>0</v>
      </c>
      <c r="AU42">
        <f t="shared" si="27"/>
        <v>0</v>
      </c>
      <c r="AV42">
        <f t="shared" si="27"/>
        <v>0</v>
      </c>
      <c r="AW42">
        <f t="shared" si="27"/>
        <v>0</v>
      </c>
      <c r="AX42">
        <f t="shared" si="27"/>
        <v>0</v>
      </c>
      <c r="AY42">
        <f t="shared" si="27"/>
        <v>4.4075526536654817</v>
      </c>
      <c r="AZ42">
        <f t="shared" si="27"/>
        <v>50.651916194974511</v>
      </c>
      <c r="BA42">
        <f t="shared" si="27"/>
        <v>0</v>
      </c>
      <c r="BB42">
        <f t="shared" si="27"/>
        <v>0</v>
      </c>
      <c r="BC42">
        <f t="shared" si="27"/>
        <v>0</v>
      </c>
      <c r="BD42">
        <f t="shared" si="27"/>
        <v>0</v>
      </c>
      <c r="BE42">
        <f t="shared" si="27"/>
        <v>0</v>
      </c>
      <c r="BF42">
        <f t="shared" si="27"/>
        <v>0</v>
      </c>
      <c r="BG42">
        <f t="shared" si="27"/>
        <v>0</v>
      </c>
      <c r="BH42">
        <f t="shared" si="27"/>
        <v>0</v>
      </c>
      <c r="BI42">
        <f t="shared" si="27"/>
        <v>0</v>
      </c>
      <c r="BJ42">
        <f t="shared" si="27"/>
        <v>0</v>
      </c>
      <c r="BK42">
        <f t="shared" si="27"/>
        <v>0</v>
      </c>
      <c r="BL42">
        <f t="shared" si="27"/>
        <v>0</v>
      </c>
      <c r="BM42">
        <f t="shared" si="27"/>
        <v>0</v>
      </c>
      <c r="BN42">
        <f t="shared" si="27"/>
        <v>0</v>
      </c>
      <c r="BO42">
        <f t="shared" ref="BO42:CT42" si="28">BO8/$B$27*$B$28</f>
        <v>0</v>
      </c>
      <c r="BP42">
        <f t="shared" si="28"/>
        <v>0</v>
      </c>
      <c r="BQ42">
        <f t="shared" si="28"/>
        <v>0</v>
      </c>
      <c r="BR42">
        <f t="shared" si="28"/>
        <v>0</v>
      </c>
      <c r="BS42">
        <f t="shared" si="28"/>
        <v>0</v>
      </c>
      <c r="BT42">
        <f t="shared" si="28"/>
        <v>0</v>
      </c>
      <c r="BU42">
        <f t="shared" si="28"/>
        <v>0</v>
      </c>
      <c r="BV42">
        <f t="shared" si="28"/>
        <v>0</v>
      </c>
      <c r="BW42">
        <f t="shared" si="28"/>
        <v>0</v>
      </c>
      <c r="BX42">
        <f t="shared" si="28"/>
        <v>0</v>
      </c>
      <c r="BY42">
        <f t="shared" si="28"/>
        <v>0</v>
      </c>
      <c r="BZ42">
        <f t="shared" si="28"/>
        <v>0</v>
      </c>
      <c r="CA42">
        <f t="shared" si="28"/>
        <v>0</v>
      </c>
      <c r="CB42">
        <f t="shared" si="28"/>
        <v>0</v>
      </c>
      <c r="CC42">
        <f t="shared" si="28"/>
        <v>0</v>
      </c>
      <c r="CD42">
        <f t="shared" si="28"/>
        <v>27.98930264652963</v>
      </c>
      <c r="CE42">
        <f t="shared" si="28"/>
        <v>0</v>
      </c>
      <c r="CF42">
        <f t="shared" si="28"/>
        <v>0</v>
      </c>
      <c r="CG42">
        <f t="shared" si="28"/>
        <v>0</v>
      </c>
      <c r="CH42">
        <f t="shared" si="28"/>
        <v>0</v>
      </c>
      <c r="CI42">
        <f t="shared" si="28"/>
        <v>0</v>
      </c>
      <c r="CJ42">
        <f t="shared" si="28"/>
        <v>0</v>
      </c>
      <c r="CK42">
        <f t="shared" si="28"/>
        <v>0</v>
      </c>
      <c r="CL42">
        <f t="shared" si="28"/>
        <v>0</v>
      </c>
      <c r="CM42">
        <f t="shared" si="28"/>
        <v>0</v>
      </c>
      <c r="CN42">
        <f t="shared" si="28"/>
        <v>0</v>
      </c>
      <c r="CO42">
        <f t="shared" si="28"/>
        <v>-85.076358832160679</v>
      </c>
      <c r="CP42">
        <f t="shared" si="28"/>
        <v>0</v>
      </c>
      <c r="CQ42">
        <f t="shared" si="28"/>
        <v>0</v>
      </c>
      <c r="CR42">
        <f t="shared" si="28"/>
        <v>0</v>
      </c>
      <c r="CS42">
        <f t="shared" si="28"/>
        <v>-1.1415029660779288</v>
      </c>
      <c r="CT42">
        <f t="shared" si="28"/>
        <v>0</v>
      </c>
      <c r="CU42">
        <f t="shared" ref="CU42:DA42" si="29">CU8/$B$27*$B$28</f>
        <v>-1.7147276054126068E-2</v>
      </c>
      <c r="CV42">
        <f t="shared" si="29"/>
        <v>0</v>
      </c>
      <c r="CW42">
        <f t="shared" si="29"/>
        <v>0</v>
      </c>
      <c r="CX42">
        <f t="shared" si="29"/>
        <v>0</v>
      </c>
      <c r="CY42">
        <f t="shared" si="29"/>
        <v>0</v>
      </c>
      <c r="CZ42">
        <f t="shared" si="29"/>
        <v>-4.6910217276265827E-14</v>
      </c>
      <c r="DA42">
        <f t="shared" si="29"/>
        <v>-68.995358852836347</v>
      </c>
    </row>
    <row r="44" spans="1:105" x14ac:dyDescent="0.45">
      <c r="A44" t="s">
        <v>19</v>
      </c>
      <c r="B44" t="s">
        <v>14</v>
      </c>
      <c r="C44">
        <f>C14/$B$26*$B$28</f>
        <v>0</v>
      </c>
      <c r="D44">
        <f t="shared" ref="D44:BO44" si="30">D14/$B$26*$B$28</f>
        <v>0</v>
      </c>
      <c r="E44">
        <f t="shared" si="30"/>
        <v>0</v>
      </c>
      <c r="F44">
        <f t="shared" si="30"/>
        <v>0</v>
      </c>
      <c r="G44">
        <f t="shared" si="30"/>
        <v>0</v>
      </c>
      <c r="H44">
        <f t="shared" si="30"/>
        <v>0</v>
      </c>
      <c r="I44">
        <f t="shared" si="30"/>
        <v>0</v>
      </c>
      <c r="J44">
        <f t="shared" si="30"/>
        <v>0</v>
      </c>
      <c r="K44">
        <f t="shared" si="30"/>
        <v>0</v>
      </c>
      <c r="L44">
        <f t="shared" si="30"/>
        <v>0</v>
      </c>
      <c r="M44">
        <f t="shared" si="30"/>
        <v>0</v>
      </c>
      <c r="N44">
        <f t="shared" si="30"/>
        <v>0</v>
      </c>
      <c r="O44">
        <f t="shared" si="30"/>
        <v>0</v>
      </c>
      <c r="P44">
        <f t="shared" si="30"/>
        <v>0</v>
      </c>
      <c r="Q44">
        <f t="shared" si="30"/>
        <v>0</v>
      </c>
      <c r="R44">
        <f t="shared" si="30"/>
        <v>0</v>
      </c>
      <c r="S44">
        <f t="shared" si="30"/>
        <v>0</v>
      </c>
      <c r="T44">
        <f t="shared" si="30"/>
        <v>0</v>
      </c>
      <c r="U44">
        <f t="shared" si="30"/>
        <v>0</v>
      </c>
      <c r="V44">
        <f t="shared" si="30"/>
        <v>0</v>
      </c>
      <c r="W44">
        <f t="shared" si="30"/>
        <v>0</v>
      </c>
      <c r="X44">
        <f t="shared" si="30"/>
        <v>0</v>
      </c>
      <c r="Y44">
        <f t="shared" si="30"/>
        <v>0</v>
      </c>
      <c r="Z44">
        <f t="shared" si="30"/>
        <v>0</v>
      </c>
      <c r="AA44">
        <f t="shared" si="30"/>
        <v>-1.9668981355252293</v>
      </c>
      <c r="AB44">
        <f t="shared" si="30"/>
        <v>0</v>
      </c>
      <c r="AC44">
        <f t="shared" si="30"/>
        <v>-9.091815177692018</v>
      </c>
      <c r="AD44">
        <f t="shared" si="30"/>
        <v>-4.997999348056581</v>
      </c>
      <c r="AE44">
        <f t="shared" si="30"/>
        <v>-5.3131224741070691</v>
      </c>
      <c r="AF44">
        <f t="shared" si="30"/>
        <v>-3.2813538252554317</v>
      </c>
      <c r="AG44">
        <f t="shared" si="30"/>
        <v>0</v>
      </c>
      <c r="AH44">
        <f t="shared" si="30"/>
        <v>-40.115804857361454</v>
      </c>
      <c r="AI44">
        <f t="shared" si="30"/>
        <v>0</v>
      </c>
      <c r="AJ44">
        <f t="shared" si="30"/>
        <v>0</v>
      </c>
      <c r="AK44">
        <f t="shared" si="30"/>
        <v>0</v>
      </c>
      <c r="AL44">
        <f t="shared" si="30"/>
        <v>0</v>
      </c>
      <c r="AM44">
        <f t="shared" si="30"/>
        <v>0</v>
      </c>
      <c r="AN44">
        <f t="shared" si="30"/>
        <v>0</v>
      </c>
      <c r="AO44">
        <f t="shared" si="30"/>
        <v>0</v>
      </c>
      <c r="AP44">
        <f t="shared" si="30"/>
        <v>-0.64356503418602862</v>
      </c>
      <c r="AQ44">
        <f t="shared" si="30"/>
        <v>0</v>
      </c>
      <c r="AR44">
        <f t="shared" si="30"/>
        <v>0</v>
      </c>
      <c r="AS44">
        <f t="shared" si="30"/>
        <v>0</v>
      </c>
      <c r="AT44">
        <f t="shared" si="30"/>
        <v>0</v>
      </c>
      <c r="AU44">
        <f t="shared" si="30"/>
        <v>0</v>
      </c>
      <c r="AV44">
        <f t="shared" si="30"/>
        <v>0</v>
      </c>
      <c r="AW44">
        <f t="shared" si="30"/>
        <v>0</v>
      </c>
      <c r="AX44">
        <f t="shared" si="30"/>
        <v>0</v>
      </c>
      <c r="AY44">
        <f t="shared" si="30"/>
        <v>0</v>
      </c>
      <c r="AZ44">
        <f t="shared" si="30"/>
        <v>0</v>
      </c>
      <c r="BA44">
        <f t="shared" si="30"/>
        <v>0</v>
      </c>
      <c r="BB44">
        <f t="shared" si="30"/>
        <v>0</v>
      </c>
      <c r="BC44">
        <f t="shared" si="30"/>
        <v>0</v>
      </c>
      <c r="BD44">
        <f t="shared" si="30"/>
        <v>0</v>
      </c>
      <c r="BE44">
        <f t="shared" si="30"/>
        <v>0</v>
      </c>
      <c r="BF44">
        <f t="shared" si="30"/>
        <v>0</v>
      </c>
      <c r="BG44">
        <f t="shared" si="30"/>
        <v>0</v>
      </c>
      <c r="BH44">
        <f t="shared" si="30"/>
        <v>0</v>
      </c>
      <c r="BI44">
        <f t="shared" si="30"/>
        <v>0</v>
      </c>
      <c r="BJ44">
        <f t="shared" si="30"/>
        <v>0</v>
      </c>
      <c r="BK44">
        <f t="shared" si="30"/>
        <v>0</v>
      </c>
      <c r="BL44">
        <f t="shared" si="30"/>
        <v>0</v>
      </c>
      <c r="BM44">
        <f t="shared" si="30"/>
        <v>0</v>
      </c>
      <c r="BN44">
        <f t="shared" si="30"/>
        <v>0</v>
      </c>
      <c r="BO44">
        <f t="shared" si="30"/>
        <v>0</v>
      </c>
      <c r="BP44">
        <f t="shared" ref="BP44:DA44" si="31">BP14/$B$26*$B$28</f>
        <v>0</v>
      </c>
      <c r="BQ44">
        <f t="shared" si="31"/>
        <v>0</v>
      </c>
      <c r="BR44">
        <f t="shared" si="31"/>
        <v>0</v>
      </c>
      <c r="BS44">
        <f t="shared" si="31"/>
        <v>0</v>
      </c>
      <c r="BT44">
        <f t="shared" si="31"/>
        <v>0</v>
      </c>
      <c r="BU44">
        <f t="shared" si="31"/>
        <v>0</v>
      </c>
      <c r="BV44">
        <f t="shared" si="31"/>
        <v>0</v>
      </c>
      <c r="BW44">
        <f t="shared" si="31"/>
        <v>0</v>
      </c>
      <c r="BX44">
        <f t="shared" si="31"/>
        <v>0</v>
      </c>
      <c r="BY44">
        <f t="shared" si="31"/>
        <v>0</v>
      </c>
      <c r="BZ44">
        <f t="shared" si="31"/>
        <v>0</v>
      </c>
      <c r="CA44">
        <f t="shared" si="31"/>
        <v>0</v>
      </c>
      <c r="CB44">
        <f t="shared" si="31"/>
        <v>0</v>
      </c>
      <c r="CC44">
        <f t="shared" si="31"/>
        <v>0</v>
      </c>
      <c r="CD44">
        <f t="shared" si="31"/>
        <v>19.608977397730314</v>
      </c>
      <c r="CE44">
        <f t="shared" si="31"/>
        <v>0</v>
      </c>
      <c r="CF44">
        <f t="shared" si="31"/>
        <v>0</v>
      </c>
      <c r="CG44">
        <f t="shared" si="31"/>
        <v>0</v>
      </c>
      <c r="CH44">
        <f t="shared" si="31"/>
        <v>0</v>
      </c>
      <c r="CI44">
        <f t="shared" si="31"/>
        <v>0</v>
      </c>
      <c r="CJ44">
        <f t="shared" si="31"/>
        <v>0</v>
      </c>
      <c r="CK44">
        <f t="shared" si="31"/>
        <v>0</v>
      </c>
      <c r="CL44">
        <f t="shared" si="31"/>
        <v>0</v>
      </c>
      <c r="CM44">
        <f t="shared" si="31"/>
        <v>0</v>
      </c>
      <c r="CN44">
        <f t="shared" si="31"/>
        <v>0</v>
      </c>
      <c r="CO44">
        <f t="shared" si="31"/>
        <v>0</v>
      </c>
      <c r="CP44">
        <f t="shared" si="31"/>
        <v>0</v>
      </c>
      <c r="CQ44">
        <f t="shared" si="31"/>
        <v>0</v>
      </c>
      <c r="CR44">
        <f t="shared" si="31"/>
        <v>-60.823562698890363</v>
      </c>
      <c r="CS44">
        <f t="shared" si="31"/>
        <v>-0.97577297393908169</v>
      </c>
      <c r="CT44">
        <f t="shared" si="31"/>
        <v>0</v>
      </c>
      <c r="CU44">
        <f t="shared" si="31"/>
        <v>0</v>
      </c>
      <c r="CV44">
        <f t="shared" si="31"/>
        <v>0</v>
      </c>
      <c r="CW44">
        <f t="shared" si="31"/>
        <v>0</v>
      </c>
      <c r="CX44">
        <f t="shared" si="31"/>
        <v>0</v>
      </c>
      <c r="CY44">
        <f t="shared" si="31"/>
        <v>0</v>
      </c>
      <c r="CZ44">
        <f t="shared" si="31"/>
        <v>-1.0786179499539847E-14</v>
      </c>
      <c r="DA44">
        <f t="shared" si="31"/>
        <v>-107.60091712728295</v>
      </c>
    </row>
    <row r="45" spans="1:105" x14ac:dyDescent="0.45">
      <c r="B45" t="s">
        <v>15</v>
      </c>
      <c r="C45">
        <f>C15/$B$25*$B$28</f>
        <v>0</v>
      </c>
      <c r="D45">
        <f t="shared" ref="D45:BO45" si="32">D15/$B$25*$B$28</f>
        <v>0</v>
      </c>
      <c r="E45">
        <f t="shared" si="32"/>
        <v>0</v>
      </c>
      <c r="F45">
        <f t="shared" si="32"/>
        <v>0</v>
      </c>
      <c r="G45">
        <f t="shared" si="32"/>
        <v>0</v>
      </c>
      <c r="H45">
        <f t="shared" si="32"/>
        <v>0</v>
      </c>
      <c r="I45">
        <f t="shared" si="32"/>
        <v>0</v>
      </c>
      <c r="J45">
        <f t="shared" si="32"/>
        <v>0</v>
      </c>
      <c r="K45">
        <f t="shared" si="32"/>
        <v>0</v>
      </c>
      <c r="L45">
        <f t="shared" si="32"/>
        <v>0</v>
      </c>
      <c r="M45">
        <f t="shared" si="32"/>
        <v>0</v>
      </c>
      <c r="N45">
        <f t="shared" si="32"/>
        <v>0</v>
      </c>
      <c r="O45">
        <f t="shared" si="32"/>
        <v>0</v>
      </c>
      <c r="P45">
        <f t="shared" si="32"/>
        <v>0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0</v>
      </c>
      <c r="U45">
        <f t="shared" si="32"/>
        <v>0</v>
      </c>
      <c r="V45">
        <f t="shared" si="32"/>
        <v>0</v>
      </c>
      <c r="W45">
        <f t="shared" si="32"/>
        <v>0</v>
      </c>
      <c r="X45">
        <f t="shared" si="32"/>
        <v>0</v>
      </c>
      <c r="Y45">
        <f t="shared" si="32"/>
        <v>0</v>
      </c>
      <c r="Z45">
        <f t="shared" si="32"/>
        <v>0</v>
      </c>
      <c r="AA45">
        <f t="shared" si="32"/>
        <v>-1.9965710754963066</v>
      </c>
      <c r="AB45">
        <f t="shared" si="32"/>
        <v>0</v>
      </c>
      <c r="AC45">
        <f t="shared" si="32"/>
        <v>-9.2289757561292731</v>
      </c>
      <c r="AD45">
        <f t="shared" si="32"/>
        <v>-5.7949832454939489</v>
      </c>
      <c r="AE45">
        <f t="shared" si="32"/>
        <v>-5.3932770898371114</v>
      </c>
      <c r="AF45">
        <f t="shared" si="32"/>
        <v>-3.33085685407034</v>
      </c>
      <c r="AG45">
        <f t="shared" si="32"/>
        <v>0</v>
      </c>
      <c r="AH45">
        <f t="shared" si="32"/>
        <v>-128.85742099860821</v>
      </c>
      <c r="AI45">
        <f t="shared" si="32"/>
        <v>0</v>
      </c>
      <c r="AJ45">
        <f t="shared" si="32"/>
        <v>0</v>
      </c>
      <c r="AK45">
        <f t="shared" si="32"/>
        <v>0</v>
      </c>
      <c r="AL45">
        <f t="shared" si="32"/>
        <v>0</v>
      </c>
      <c r="AM45">
        <f t="shared" si="32"/>
        <v>0</v>
      </c>
      <c r="AN45">
        <f t="shared" si="32"/>
        <v>0</v>
      </c>
      <c r="AO45">
        <f t="shared" si="32"/>
        <v>0</v>
      </c>
      <c r="AP45">
        <f t="shared" si="32"/>
        <v>-2.5355085684483369</v>
      </c>
      <c r="AQ45">
        <f t="shared" si="32"/>
        <v>0</v>
      </c>
      <c r="AR45">
        <f t="shared" si="32"/>
        <v>0</v>
      </c>
      <c r="AS45">
        <f t="shared" si="32"/>
        <v>0</v>
      </c>
      <c r="AT45">
        <f t="shared" si="32"/>
        <v>0</v>
      </c>
      <c r="AU45">
        <f t="shared" si="32"/>
        <v>0</v>
      </c>
      <c r="AV45">
        <f t="shared" si="32"/>
        <v>0</v>
      </c>
      <c r="AW45">
        <f t="shared" si="32"/>
        <v>0</v>
      </c>
      <c r="AX45">
        <f t="shared" si="32"/>
        <v>0</v>
      </c>
      <c r="AY45">
        <f t="shared" si="32"/>
        <v>0</v>
      </c>
      <c r="AZ45">
        <f t="shared" si="32"/>
        <v>0</v>
      </c>
      <c r="BA45">
        <f t="shared" si="32"/>
        <v>0</v>
      </c>
      <c r="BB45">
        <f t="shared" si="32"/>
        <v>0</v>
      </c>
      <c r="BC45">
        <f t="shared" si="32"/>
        <v>0</v>
      </c>
      <c r="BD45">
        <f t="shared" si="32"/>
        <v>0</v>
      </c>
      <c r="BE45">
        <f t="shared" si="32"/>
        <v>0</v>
      </c>
      <c r="BF45">
        <f t="shared" si="32"/>
        <v>0</v>
      </c>
      <c r="BG45">
        <f t="shared" si="32"/>
        <v>0</v>
      </c>
      <c r="BH45">
        <f t="shared" si="32"/>
        <v>0</v>
      </c>
      <c r="BI45">
        <f t="shared" si="32"/>
        <v>0</v>
      </c>
      <c r="BJ45">
        <f t="shared" si="32"/>
        <v>0</v>
      </c>
      <c r="BK45">
        <f t="shared" si="32"/>
        <v>0</v>
      </c>
      <c r="BL45">
        <f t="shared" si="32"/>
        <v>0</v>
      </c>
      <c r="BM45">
        <f t="shared" si="32"/>
        <v>0</v>
      </c>
      <c r="BN45">
        <f t="shared" si="32"/>
        <v>0</v>
      </c>
      <c r="BO45">
        <f t="shared" si="32"/>
        <v>0</v>
      </c>
      <c r="BP45">
        <f t="shared" ref="BP45:DA45" si="33">BP15/$B$25*$B$28</f>
        <v>0</v>
      </c>
      <c r="BQ45">
        <f t="shared" si="33"/>
        <v>0</v>
      </c>
      <c r="BR45">
        <f t="shared" si="33"/>
        <v>0</v>
      </c>
      <c r="BS45">
        <f t="shared" si="33"/>
        <v>0</v>
      </c>
      <c r="BT45">
        <f t="shared" si="33"/>
        <v>0</v>
      </c>
      <c r="BU45">
        <f t="shared" si="33"/>
        <v>0</v>
      </c>
      <c r="BV45">
        <f t="shared" si="33"/>
        <v>0</v>
      </c>
      <c r="BW45">
        <f t="shared" si="33"/>
        <v>0</v>
      </c>
      <c r="BX45">
        <f t="shared" si="33"/>
        <v>0</v>
      </c>
      <c r="BY45">
        <f t="shared" si="33"/>
        <v>0</v>
      </c>
      <c r="BZ45">
        <f t="shared" si="33"/>
        <v>0</v>
      </c>
      <c r="CA45">
        <f t="shared" si="33"/>
        <v>0</v>
      </c>
      <c r="CB45">
        <f t="shared" si="33"/>
        <v>0</v>
      </c>
      <c r="CC45">
        <f t="shared" si="33"/>
        <v>0</v>
      </c>
      <c r="CD45">
        <f t="shared" si="33"/>
        <v>19.90480156813744</v>
      </c>
      <c r="CE45">
        <f t="shared" si="33"/>
        <v>0</v>
      </c>
      <c r="CF45">
        <f t="shared" si="33"/>
        <v>0</v>
      </c>
      <c r="CG45">
        <f t="shared" si="33"/>
        <v>0</v>
      </c>
      <c r="CH45">
        <f t="shared" si="33"/>
        <v>0</v>
      </c>
      <c r="CI45">
        <f t="shared" si="33"/>
        <v>0</v>
      </c>
      <c r="CJ45">
        <f t="shared" si="33"/>
        <v>0</v>
      </c>
      <c r="CK45">
        <f t="shared" si="33"/>
        <v>0</v>
      </c>
      <c r="CL45">
        <f t="shared" si="33"/>
        <v>0</v>
      </c>
      <c r="CM45">
        <f t="shared" si="33"/>
        <v>0</v>
      </c>
      <c r="CN45">
        <f t="shared" si="33"/>
        <v>0</v>
      </c>
      <c r="CO45">
        <f t="shared" si="33"/>
        <v>0</v>
      </c>
      <c r="CP45">
        <f t="shared" si="33"/>
        <v>0</v>
      </c>
      <c r="CQ45">
        <f t="shared" si="33"/>
        <v>0</v>
      </c>
      <c r="CR45">
        <f t="shared" si="33"/>
        <v>-195.37355546508309</v>
      </c>
      <c r="CS45">
        <f t="shared" si="33"/>
        <v>-3.8443367878306778</v>
      </c>
      <c r="CT45">
        <f t="shared" si="33"/>
        <v>0</v>
      </c>
      <c r="CU45">
        <f t="shared" si="33"/>
        <v>0</v>
      </c>
      <c r="CV45">
        <f t="shared" si="33"/>
        <v>0</v>
      </c>
      <c r="CW45">
        <f t="shared" si="33"/>
        <v>0</v>
      </c>
      <c r="CX45">
        <f t="shared" si="33"/>
        <v>0</v>
      </c>
      <c r="CY45">
        <f t="shared" si="33"/>
        <v>0</v>
      </c>
      <c r="CZ45">
        <f t="shared" si="33"/>
        <v>-4.2209633319443021E-14</v>
      </c>
      <c r="DA45">
        <f t="shared" si="33"/>
        <v>-336.45068427285992</v>
      </c>
    </row>
    <row r="46" spans="1:105" x14ac:dyDescent="0.45">
      <c r="B46" t="s">
        <v>16</v>
      </c>
      <c r="C46">
        <f>C16/$B$27*$B$28</f>
        <v>0</v>
      </c>
      <c r="D46">
        <f t="shared" ref="D46:BO46" si="34">D16/$B$27*$B$28</f>
        <v>0</v>
      </c>
      <c r="E46">
        <f t="shared" si="34"/>
        <v>0</v>
      </c>
      <c r="F46">
        <f t="shared" si="34"/>
        <v>0</v>
      </c>
      <c r="G46">
        <f t="shared" si="34"/>
        <v>0</v>
      </c>
      <c r="H46">
        <f t="shared" si="34"/>
        <v>0</v>
      </c>
      <c r="I46">
        <f t="shared" si="34"/>
        <v>0</v>
      </c>
      <c r="J46">
        <f t="shared" si="34"/>
        <v>0</v>
      </c>
      <c r="K46">
        <f t="shared" si="34"/>
        <v>0</v>
      </c>
      <c r="L46">
        <f t="shared" si="34"/>
        <v>0</v>
      </c>
      <c r="M46">
        <f t="shared" si="34"/>
        <v>0</v>
      </c>
      <c r="N46">
        <f t="shared" si="34"/>
        <v>0</v>
      </c>
      <c r="O46">
        <f t="shared" si="34"/>
        <v>0</v>
      </c>
      <c r="P46">
        <f t="shared" si="34"/>
        <v>0</v>
      </c>
      <c r="Q46">
        <f t="shared" si="34"/>
        <v>0</v>
      </c>
      <c r="R46">
        <f t="shared" si="34"/>
        <v>0</v>
      </c>
      <c r="S46">
        <f t="shared" si="34"/>
        <v>0</v>
      </c>
      <c r="T46">
        <f t="shared" si="34"/>
        <v>0</v>
      </c>
      <c r="U46">
        <f t="shared" si="34"/>
        <v>0</v>
      </c>
      <c r="V46">
        <f t="shared" si="34"/>
        <v>0</v>
      </c>
      <c r="W46">
        <f t="shared" si="34"/>
        <v>0</v>
      </c>
      <c r="X46">
        <f t="shared" si="34"/>
        <v>0</v>
      </c>
      <c r="Y46">
        <f t="shared" si="34"/>
        <v>0</v>
      </c>
      <c r="Z46">
        <f t="shared" si="34"/>
        <v>0</v>
      </c>
      <c r="AA46">
        <f t="shared" si="34"/>
        <v>-1.9666079583572338</v>
      </c>
      <c r="AB46">
        <f t="shared" si="34"/>
        <v>-7.770688739231693E-4</v>
      </c>
      <c r="AC46">
        <f t="shared" si="34"/>
        <v>-9.0916971540333655</v>
      </c>
      <c r="AD46">
        <f t="shared" si="34"/>
        <v>-5.2500073980028441</v>
      </c>
      <c r="AE46">
        <f t="shared" si="34"/>
        <v>-5.3130448806820283</v>
      </c>
      <c r="AF46">
        <f t="shared" si="34"/>
        <v>-3.281305904000543</v>
      </c>
      <c r="AG46">
        <f t="shared" si="34"/>
        <v>0</v>
      </c>
      <c r="AH46">
        <f t="shared" si="34"/>
        <v>-65.696861030361205</v>
      </c>
      <c r="AI46">
        <f t="shared" si="34"/>
        <v>0</v>
      </c>
      <c r="AJ46">
        <f t="shared" si="34"/>
        <v>-2.1516979269629949E-11</v>
      </c>
      <c r="AK46">
        <f t="shared" si="34"/>
        <v>0</v>
      </c>
      <c r="AL46">
        <f t="shared" si="34"/>
        <v>0</v>
      </c>
      <c r="AM46">
        <f t="shared" si="34"/>
        <v>0</v>
      </c>
      <c r="AN46">
        <f t="shared" si="34"/>
        <v>0</v>
      </c>
      <c r="AO46">
        <f t="shared" si="34"/>
        <v>0</v>
      </c>
      <c r="AP46">
        <f t="shared" si="34"/>
        <v>-1.2022465470017962</v>
      </c>
      <c r="AQ46">
        <f t="shared" si="34"/>
        <v>0</v>
      </c>
      <c r="AR46">
        <f t="shared" si="34"/>
        <v>0</v>
      </c>
      <c r="AS46">
        <f t="shared" si="34"/>
        <v>0</v>
      </c>
      <c r="AT46">
        <f t="shared" si="34"/>
        <v>0</v>
      </c>
      <c r="AU46">
        <f t="shared" si="34"/>
        <v>0</v>
      </c>
      <c r="AV46">
        <f t="shared" si="34"/>
        <v>0</v>
      </c>
      <c r="AW46">
        <f t="shared" si="34"/>
        <v>0</v>
      </c>
      <c r="AX46">
        <f t="shared" si="34"/>
        <v>0</v>
      </c>
      <c r="AY46">
        <f t="shared" si="34"/>
        <v>0</v>
      </c>
      <c r="AZ46">
        <f t="shared" si="34"/>
        <v>0</v>
      </c>
      <c r="BA46">
        <f t="shared" si="34"/>
        <v>0</v>
      </c>
      <c r="BB46">
        <f t="shared" si="34"/>
        <v>0</v>
      </c>
      <c r="BC46">
        <f t="shared" si="34"/>
        <v>0</v>
      </c>
      <c r="BD46">
        <f t="shared" si="34"/>
        <v>0</v>
      </c>
      <c r="BE46">
        <f t="shared" si="34"/>
        <v>0</v>
      </c>
      <c r="BF46">
        <f t="shared" si="34"/>
        <v>0</v>
      </c>
      <c r="BG46">
        <f t="shared" si="34"/>
        <v>0</v>
      </c>
      <c r="BH46">
        <f t="shared" si="34"/>
        <v>0</v>
      </c>
      <c r="BI46">
        <f t="shared" si="34"/>
        <v>0</v>
      </c>
      <c r="BJ46">
        <f t="shared" si="34"/>
        <v>0</v>
      </c>
      <c r="BK46">
        <f t="shared" si="34"/>
        <v>0</v>
      </c>
      <c r="BL46">
        <f t="shared" si="34"/>
        <v>0</v>
      </c>
      <c r="BM46">
        <f t="shared" si="34"/>
        <v>0</v>
      </c>
      <c r="BN46">
        <f t="shared" si="34"/>
        <v>0</v>
      </c>
      <c r="BO46">
        <f t="shared" si="34"/>
        <v>0</v>
      </c>
      <c r="BP46">
        <f t="shared" ref="BP46:DA46" si="35">BP16/$B$27*$B$28</f>
        <v>0</v>
      </c>
      <c r="BQ46">
        <f t="shared" si="35"/>
        <v>0</v>
      </c>
      <c r="BR46">
        <f t="shared" si="35"/>
        <v>0</v>
      </c>
      <c r="BS46">
        <f t="shared" si="35"/>
        <v>0</v>
      </c>
      <c r="BT46">
        <f t="shared" si="35"/>
        <v>0</v>
      </c>
      <c r="BU46">
        <f t="shared" si="35"/>
        <v>0</v>
      </c>
      <c r="BV46">
        <f t="shared" si="35"/>
        <v>9.1430990631370332E-4</v>
      </c>
      <c r="BW46">
        <f t="shared" si="35"/>
        <v>0</v>
      </c>
      <c r="BX46">
        <f t="shared" si="35"/>
        <v>0</v>
      </c>
      <c r="BY46">
        <f t="shared" si="35"/>
        <v>0</v>
      </c>
      <c r="BZ46">
        <f t="shared" si="35"/>
        <v>0</v>
      </c>
      <c r="CA46">
        <f t="shared" si="35"/>
        <v>0</v>
      </c>
      <c r="CB46">
        <f t="shared" si="35"/>
        <v>0</v>
      </c>
      <c r="CC46">
        <f t="shared" si="35"/>
        <v>0</v>
      </c>
      <c r="CD46">
        <f t="shared" si="35"/>
        <v>19.604524620579557</v>
      </c>
      <c r="CE46">
        <f t="shared" si="35"/>
        <v>0</v>
      </c>
      <c r="CF46">
        <f t="shared" si="35"/>
        <v>0</v>
      </c>
      <c r="CG46">
        <f t="shared" si="35"/>
        <v>0</v>
      </c>
      <c r="CH46">
        <f t="shared" si="35"/>
        <v>0</v>
      </c>
      <c r="CI46">
        <f t="shared" si="35"/>
        <v>0</v>
      </c>
      <c r="CJ46">
        <f t="shared" si="35"/>
        <v>0</v>
      </c>
      <c r="CK46">
        <f t="shared" si="35"/>
        <v>0</v>
      </c>
      <c r="CL46">
        <f t="shared" si="35"/>
        <v>0</v>
      </c>
      <c r="CM46">
        <f t="shared" si="35"/>
        <v>0</v>
      </c>
      <c r="CN46">
        <f t="shared" si="35"/>
        <v>0</v>
      </c>
      <c r="CO46">
        <f t="shared" si="35"/>
        <v>0</v>
      </c>
      <c r="CP46">
        <f t="shared" si="35"/>
        <v>0</v>
      </c>
      <c r="CQ46">
        <f t="shared" si="35"/>
        <v>0</v>
      </c>
      <c r="CR46">
        <f t="shared" si="35"/>
        <v>-99.609546915701173</v>
      </c>
      <c r="CS46">
        <f t="shared" si="35"/>
        <v>-1.8228455964200692</v>
      </c>
      <c r="CT46">
        <f t="shared" si="35"/>
        <v>0</v>
      </c>
      <c r="CU46">
        <f t="shared" si="35"/>
        <v>0</v>
      </c>
      <c r="CV46">
        <f t="shared" si="35"/>
        <v>0</v>
      </c>
      <c r="CW46">
        <f t="shared" si="35"/>
        <v>0</v>
      </c>
      <c r="CX46">
        <f t="shared" si="35"/>
        <v>-7.4168159907067355E-14</v>
      </c>
      <c r="CY46">
        <f t="shared" si="35"/>
        <v>0</v>
      </c>
      <c r="CZ46">
        <f t="shared" si="35"/>
        <v>7.4400150089548273E-14</v>
      </c>
      <c r="DA46">
        <f t="shared" si="35"/>
        <v>-173.6295015229698</v>
      </c>
    </row>
    <row r="48" spans="1:105" x14ac:dyDescent="0.45">
      <c r="A48" t="s">
        <v>18</v>
      </c>
      <c r="B48" t="s">
        <v>14</v>
      </c>
      <c r="C48">
        <f t="shared" ref="C48:AH48" si="36">C10/$B$26*$B$28</f>
        <v>0</v>
      </c>
      <c r="D48">
        <f t="shared" si="36"/>
        <v>0</v>
      </c>
      <c r="E48">
        <f t="shared" si="36"/>
        <v>0</v>
      </c>
      <c r="F48">
        <f t="shared" si="36"/>
        <v>0</v>
      </c>
      <c r="G48">
        <f t="shared" si="36"/>
        <v>0</v>
      </c>
      <c r="H48">
        <f t="shared" si="36"/>
        <v>0</v>
      </c>
      <c r="I48">
        <f t="shared" si="36"/>
        <v>0</v>
      </c>
      <c r="J48">
        <f t="shared" si="36"/>
        <v>0</v>
      </c>
      <c r="K48">
        <f t="shared" si="36"/>
        <v>0</v>
      </c>
      <c r="L48">
        <f t="shared" si="36"/>
        <v>0</v>
      </c>
      <c r="M48">
        <f t="shared" si="36"/>
        <v>0</v>
      </c>
      <c r="N48">
        <f t="shared" si="36"/>
        <v>0</v>
      </c>
      <c r="O48">
        <f t="shared" si="36"/>
        <v>0</v>
      </c>
      <c r="P48">
        <f t="shared" si="36"/>
        <v>0</v>
      </c>
      <c r="Q48">
        <f t="shared" si="36"/>
        <v>0</v>
      </c>
      <c r="R48">
        <f t="shared" si="36"/>
        <v>0</v>
      </c>
      <c r="S48">
        <f t="shared" si="36"/>
        <v>-361.88417930342808</v>
      </c>
      <c r="T48">
        <f t="shared" si="36"/>
        <v>-26.900213927627981</v>
      </c>
      <c r="U48">
        <f t="shared" si="36"/>
        <v>-16.088501273835799</v>
      </c>
      <c r="V48">
        <f t="shared" si="36"/>
        <v>-4.997999348056581</v>
      </c>
      <c r="W48">
        <f t="shared" si="36"/>
        <v>-9.5636204533927245</v>
      </c>
      <c r="X48">
        <f t="shared" si="36"/>
        <v>-3.2813538252554317</v>
      </c>
      <c r="Y48">
        <f t="shared" si="36"/>
        <v>0</v>
      </c>
      <c r="Z48">
        <f t="shared" si="36"/>
        <v>-40.115804857361447</v>
      </c>
      <c r="AA48">
        <f t="shared" si="36"/>
        <v>0</v>
      </c>
      <c r="AB48">
        <f t="shared" si="36"/>
        <v>0</v>
      </c>
      <c r="AC48">
        <f t="shared" si="36"/>
        <v>0</v>
      </c>
      <c r="AD48">
        <f t="shared" si="36"/>
        <v>0</v>
      </c>
      <c r="AE48">
        <f t="shared" si="36"/>
        <v>0</v>
      </c>
      <c r="AF48">
        <f t="shared" si="36"/>
        <v>0</v>
      </c>
      <c r="AG48">
        <f t="shared" si="36"/>
        <v>0</v>
      </c>
      <c r="AH48">
        <f t="shared" si="36"/>
        <v>0</v>
      </c>
      <c r="AI48">
        <f t="shared" ref="AI48:BN48" si="37">AI10/$B$26*$B$28</f>
        <v>0</v>
      </c>
      <c r="AJ48">
        <f t="shared" si="37"/>
        <v>-0.68301162981709407</v>
      </c>
      <c r="AK48">
        <f t="shared" si="37"/>
        <v>0</v>
      </c>
      <c r="AL48">
        <f t="shared" si="37"/>
        <v>0</v>
      </c>
      <c r="AM48">
        <f t="shared" si="37"/>
        <v>0</v>
      </c>
      <c r="AN48">
        <f t="shared" si="37"/>
        <v>0</v>
      </c>
      <c r="AO48">
        <f t="shared" si="37"/>
        <v>0</v>
      </c>
      <c r="AP48">
        <f t="shared" si="37"/>
        <v>-0.39068232955173371</v>
      </c>
      <c r="AQ48">
        <f t="shared" si="37"/>
        <v>0</v>
      </c>
      <c r="AR48">
        <f t="shared" si="37"/>
        <v>0</v>
      </c>
      <c r="AS48">
        <f t="shared" si="37"/>
        <v>0</v>
      </c>
      <c r="AT48">
        <f t="shared" si="37"/>
        <v>0</v>
      </c>
      <c r="AU48">
        <f t="shared" si="37"/>
        <v>0</v>
      </c>
      <c r="AV48">
        <f t="shared" si="37"/>
        <v>0</v>
      </c>
      <c r="AW48">
        <f t="shared" si="37"/>
        <v>0</v>
      </c>
      <c r="AX48">
        <f t="shared" si="37"/>
        <v>0</v>
      </c>
      <c r="AY48">
        <f t="shared" si="37"/>
        <v>0</v>
      </c>
      <c r="AZ48">
        <f t="shared" si="37"/>
        <v>0</v>
      </c>
      <c r="BA48">
        <f t="shared" si="37"/>
        <v>0</v>
      </c>
      <c r="BB48">
        <f t="shared" si="37"/>
        <v>0</v>
      </c>
      <c r="BC48">
        <f t="shared" si="37"/>
        <v>0</v>
      </c>
      <c r="BD48">
        <f t="shared" si="37"/>
        <v>0</v>
      </c>
      <c r="BE48">
        <f t="shared" si="37"/>
        <v>0</v>
      </c>
      <c r="BF48">
        <f t="shared" si="37"/>
        <v>0</v>
      </c>
      <c r="BG48">
        <f t="shared" si="37"/>
        <v>0</v>
      </c>
      <c r="BH48">
        <f t="shared" si="37"/>
        <v>0</v>
      </c>
      <c r="BI48">
        <f t="shared" si="37"/>
        <v>0</v>
      </c>
      <c r="BJ48">
        <f t="shared" si="37"/>
        <v>0</v>
      </c>
      <c r="BK48">
        <f t="shared" si="37"/>
        <v>0</v>
      </c>
      <c r="BL48">
        <f t="shared" si="37"/>
        <v>0</v>
      </c>
      <c r="BM48">
        <f t="shared" si="37"/>
        <v>0</v>
      </c>
      <c r="BN48">
        <f t="shared" si="37"/>
        <v>72.814108331975859</v>
      </c>
      <c r="BO48">
        <f t="shared" ref="BO48:CT48" si="38">BO10/$B$26*$B$28</f>
        <v>0</v>
      </c>
      <c r="BP48">
        <f t="shared" si="38"/>
        <v>0</v>
      </c>
      <c r="BQ48">
        <f t="shared" si="38"/>
        <v>0</v>
      </c>
      <c r="BR48">
        <f t="shared" si="38"/>
        <v>0</v>
      </c>
      <c r="BS48">
        <f t="shared" si="38"/>
        <v>0</v>
      </c>
      <c r="BT48">
        <f t="shared" si="38"/>
        <v>0</v>
      </c>
      <c r="BU48">
        <f t="shared" si="38"/>
        <v>0</v>
      </c>
      <c r="BV48">
        <f t="shared" si="38"/>
        <v>0</v>
      </c>
      <c r="BW48">
        <f t="shared" si="38"/>
        <v>0</v>
      </c>
      <c r="BX48">
        <f t="shared" si="38"/>
        <v>0</v>
      </c>
      <c r="BY48">
        <f t="shared" si="38"/>
        <v>0</v>
      </c>
      <c r="BZ48">
        <f t="shared" si="38"/>
        <v>0</v>
      </c>
      <c r="CA48">
        <f t="shared" si="38"/>
        <v>0</v>
      </c>
      <c r="CB48">
        <f t="shared" si="38"/>
        <v>0</v>
      </c>
      <c r="CC48">
        <f t="shared" si="38"/>
        <v>0</v>
      </c>
      <c r="CD48">
        <f t="shared" si="38"/>
        <v>0</v>
      </c>
      <c r="CE48">
        <f t="shared" si="38"/>
        <v>0</v>
      </c>
      <c r="CF48">
        <f t="shared" si="38"/>
        <v>0</v>
      </c>
      <c r="CG48">
        <f t="shared" si="38"/>
        <v>0</v>
      </c>
      <c r="CH48">
        <f t="shared" si="38"/>
        <v>0</v>
      </c>
      <c r="CI48">
        <f t="shared" si="38"/>
        <v>0</v>
      </c>
      <c r="CJ48">
        <f t="shared" si="38"/>
        <v>0</v>
      </c>
      <c r="CK48">
        <f t="shared" si="38"/>
        <v>0</v>
      </c>
      <c r="CL48">
        <f t="shared" si="38"/>
        <v>0</v>
      </c>
      <c r="CM48">
        <f t="shared" si="38"/>
        <v>0</v>
      </c>
      <c r="CN48">
        <f t="shared" si="38"/>
        <v>0</v>
      </c>
      <c r="CO48">
        <f t="shared" si="38"/>
        <v>0</v>
      </c>
      <c r="CP48">
        <f t="shared" si="38"/>
        <v>0</v>
      </c>
      <c r="CQ48">
        <f t="shared" si="38"/>
        <v>-60.823562698890349</v>
      </c>
      <c r="CR48">
        <f t="shared" si="38"/>
        <v>0</v>
      </c>
      <c r="CS48">
        <f t="shared" si="38"/>
        <v>-0.59235234719409713</v>
      </c>
      <c r="CT48">
        <f t="shared" si="38"/>
        <v>0</v>
      </c>
      <c r="CU48">
        <f t="shared" ref="CU48:DA48" si="39">CU10/$B$26*$B$28</f>
        <v>0</v>
      </c>
      <c r="CV48">
        <f t="shared" si="39"/>
        <v>0</v>
      </c>
      <c r="CW48">
        <f t="shared" si="39"/>
        <v>0</v>
      </c>
      <c r="CX48">
        <f t="shared" si="39"/>
        <v>0</v>
      </c>
      <c r="CY48">
        <f t="shared" si="39"/>
        <v>0</v>
      </c>
      <c r="CZ48">
        <f t="shared" si="39"/>
        <v>-7.106188846755665E-14</v>
      </c>
      <c r="DA48">
        <f t="shared" si="39"/>
        <v>-452.50717366243555</v>
      </c>
    </row>
    <row r="49" spans="2:105" x14ac:dyDescent="0.45">
      <c r="B49" t="s">
        <v>15</v>
      </c>
      <c r="C49">
        <f t="shared" ref="C49:AH49" si="40">C11/$B$25*$B$28</f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0</v>
      </c>
      <c r="H49">
        <f t="shared" si="40"/>
        <v>0</v>
      </c>
      <c r="I49">
        <f t="shared" si="40"/>
        <v>0</v>
      </c>
      <c r="J49">
        <f t="shared" si="40"/>
        <v>0</v>
      </c>
      <c r="K49">
        <f t="shared" si="40"/>
        <v>0</v>
      </c>
      <c r="L49">
        <f t="shared" si="40"/>
        <v>0</v>
      </c>
      <c r="M49">
        <f t="shared" si="40"/>
        <v>0</v>
      </c>
      <c r="N49">
        <f t="shared" si="40"/>
        <v>0</v>
      </c>
      <c r="O49">
        <f t="shared" si="40"/>
        <v>0</v>
      </c>
      <c r="P49">
        <f t="shared" si="40"/>
        <v>0</v>
      </c>
      <c r="Q49">
        <f t="shared" si="40"/>
        <v>0</v>
      </c>
      <c r="R49">
        <f t="shared" si="40"/>
        <v>0</v>
      </c>
      <c r="S49">
        <f t="shared" si="40"/>
        <v>-367.34362193291958</v>
      </c>
      <c r="T49">
        <f t="shared" si="40"/>
        <v>-27.30847239555855</v>
      </c>
      <c r="U49">
        <f t="shared" si="40"/>
        <v>-16.331214978170902</v>
      </c>
      <c r="V49">
        <f t="shared" si="40"/>
        <v>-5.7949832454939489</v>
      </c>
      <c r="W49">
        <f t="shared" si="40"/>
        <v>-9.7078987617068009</v>
      </c>
      <c r="X49">
        <f t="shared" si="40"/>
        <v>-3.33085685407034</v>
      </c>
      <c r="Y49">
        <f t="shared" si="40"/>
        <v>0</v>
      </c>
      <c r="Z49">
        <f t="shared" si="40"/>
        <v>-128.85742099860829</v>
      </c>
      <c r="AA49">
        <f t="shared" si="40"/>
        <v>0</v>
      </c>
      <c r="AB49">
        <f t="shared" si="40"/>
        <v>0</v>
      </c>
      <c r="AC49">
        <f t="shared" si="40"/>
        <v>0</v>
      </c>
      <c r="AD49">
        <f t="shared" si="40"/>
        <v>0</v>
      </c>
      <c r="AE49">
        <f t="shared" si="40"/>
        <v>0</v>
      </c>
      <c r="AF49">
        <f t="shared" si="40"/>
        <v>0</v>
      </c>
      <c r="AG49">
        <f t="shared" si="40"/>
        <v>0</v>
      </c>
      <c r="AH49">
        <f t="shared" si="40"/>
        <v>0</v>
      </c>
      <c r="AI49">
        <f t="shared" ref="AI49:BN49" si="41">AI11/$B$25*$B$28</f>
        <v>0</v>
      </c>
      <c r="AJ49">
        <f t="shared" si="41"/>
        <v>-0.69087811588992043</v>
      </c>
      <c r="AK49">
        <f t="shared" si="41"/>
        <v>0</v>
      </c>
      <c r="AL49">
        <f t="shared" si="41"/>
        <v>0</v>
      </c>
      <c r="AM49">
        <f t="shared" si="41"/>
        <v>0</v>
      </c>
      <c r="AN49">
        <f t="shared" si="41"/>
        <v>0</v>
      </c>
      <c r="AO49">
        <f t="shared" si="41"/>
        <v>0</v>
      </c>
      <c r="AP49">
        <f t="shared" si="41"/>
        <v>-1.5303263861115495</v>
      </c>
      <c r="AQ49">
        <f t="shared" si="41"/>
        <v>0</v>
      </c>
      <c r="AR49">
        <f t="shared" si="41"/>
        <v>0</v>
      </c>
      <c r="AS49">
        <f t="shared" si="41"/>
        <v>0</v>
      </c>
      <c r="AT49">
        <f t="shared" si="41"/>
        <v>0</v>
      </c>
      <c r="AU49">
        <f t="shared" si="41"/>
        <v>0</v>
      </c>
      <c r="AV49">
        <f t="shared" si="41"/>
        <v>0</v>
      </c>
      <c r="AW49">
        <f t="shared" si="41"/>
        <v>0</v>
      </c>
      <c r="AX49">
        <f t="shared" si="41"/>
        <v>0</v>
      </c>
      <c r="AY49">
        <f t="shared" si="41"/>
        <v>0</v>
      </c>
      <c r="AZ49">
        <f t="shared" si="41"/>
        <v>0</v>
      </c>
      <c r="BA49">
        <f t="shared" si="41"/>
        <v>0</v>
      </c>
      <c r="BB49">
        <f t="shared" si="41"/>
        <v>0</v>
      </c>
      <c r="BC49">
        <f t="shared" si="41"/>
        <v>0</v>
      </c>
      <c r="BD49">
        <f t="shared" si="41"/>
        <v>0</v>
      </c>
      <c r="BE49">
        <f t="shared" si="41"/>
        <v>0</v>
      </c>
      <c r="BF49">
        <f t="shared" si="41"/>
        <v>0</v>
      </c>
      <c r="BG49">
        <f t="shared" si="41"/>
        <v>0</v>
      </c>
      <c r="BH49">
        <f t="shared" si="41"/>
        <v>0</v>
      </c>
      <c r="BI49">
        <f t="shared" si="41"/>
        <v>0</v>
      </c>
      <c r="BJ49">
        <f t="shared" si="41"/>
        <v>0</v>
      </c>
      <c r="BK49">
        <f t="shared" si="41"/>
        <v>0</v>
      </c>
      <c r="BL49">
        <f t="shared" si="41"/>
        <v>0</v>
      </c>
      <c r="BM49">
        <f t="shared" si="41"/>
        <v>0</v>
      </c>
      <c r="BN49">
        <f t="shared" si="41"/>
        <v>73.912593620338455</v>
      </c>
      <c r="BO49">
        <f t="shared" ref="BO49:CT49" si="42">BO11/$B$25*$B$28</f>
        <v>-4.0126109281884642E-17</v>
      </c>
      <c r="BP49">
        <f t="shared" si="42"/>
        <v>0</v>
      </c>
      <c r="BQ49">
        <f t="shared" si="42"/>
        <v>0</v>
      </c>
      <c r="BR49">
        <f t="shared" si="42"/>
        <v>0</v>
      </c>
      <c r="BS49">
        <f t="shared" si="42"/>
        <v>0</v>
      </c>
      <c r="BT49">
        <f t="shared" si="42"/>
        <v>0</v>
      </c>
      <c r="BU49">
        <f t="shared" si="42"/>
        <v>0</v>
      </c>
      <c r="BV49">
        <f t="shared" si="42"/>
        <v>0</v>
      </c>
      <c r="BW49">
        <f t="shared" si="42"/>
        <v>0</v>
      </c>
      <c r="BX49">
        <f t="shared" si="42"/>
        <v>0</v>
      </c>
      <c r="BY49">
        <f t="shared" si="42"/>
        <v>0</v>
      </c>
      <c r="BZ49">
        <f t="shared" si="42"/>
        <v>0</v>
      </c>
      <c r="CA49">
        <f t="shared" si="42"/>
        <v>0</v>
      </c>
      <c r="CB49">
        <f t="shared" si="42"/>
        <v>0</v>
      </c>
      <c r="CC49">
        <f t="shared" si="42"/>
        <v>0</v>
      </c>
      <c r="CD49">
        <f t="shared" si="42"/>
        <v>0</v>
      </c>
      <c r="CE49">
        <f t="shared" si="42"/>
        <v>0</v>
      </c>
      <c r="CF49">
        <f t="shared" si="42"/>
        <v>0</v>
      </c>
      <c r="CG49">
        <f t="shared" si="42"/>
        <v>0</v>
      </c>
      <c r="CH49">
        <f t="shared" si="42"/>
        <v>0</v>
      </c>
      <c r="CI49">
        <f t="shared" si="42"/>
        <v>0</v>
      </c>
      <c r="CJ49">
        <f t="shared" si="42"/>
        <v>0</v>
      </c>
      <c r="CK49">
        <f t="shared" si="42"/>
        <v>0</v>
      </c>
      <c r="CL49">
        <f t="shared" si="42"/>
        <v>0</v>
      </c>
      <c r="CM49">
        <f t="shared" si="42"/>
        <v>0</v>
      </c>
      <c r="CN49">
        <f t="shared" si="42"/>
        <v>0</v>
      </c>
      <c r="CO49">
        <f t="shared" si="42"/>
        <v>0</v>
      </c>
      <c r="CP49">
        <f t="shared" si="42"/>
        <v>0</v>
      </c>
      <c r="CQ49">
        <f t="shared" si="42"/>
        <v>-195.37355546508314</v>
      </c>
      <c r="CR49">
        <f t="shared" si="42"/>
        <v>0</v>
      </c>
      <c r="CS49">
        <f t="shared" si="42"/>
        <v>-2.3202800797935761</v>
      </c>
      <c r="CT49">
        <f t="shared" si="42"/>
        <v>0</v>
      </c>
      <c r="CU49">
        <f t="shared" ref="CU49:DA49" si="43">CU11/$B$25*$B$28</f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-1.9823621263033901E-13</v>
      </c>
      <c r="DA49">
        <f t="shared" si="43"/>
        <v>-684.6769155930682</v>
      </c>
    </row>
    <row r="50" spans="2:105" x14ac:dyDescent="0.45">
      <c r="B50" t="s">
        <v>16</v>
      </c>
      <c r="C50">
        <f t="shared" ref="C50:AH50" si="44">C12/$B$27*$B$28</f>
        <v>0</v>
      </c>
      <c r="D50">
        <f t="shared" si="44"/>
        <v>0</v>
      </c>
      <c r="E50">
        <f t="shared" si="44"/>
        <v>0</v>
      </c>
      <c r="F50">
        <f t="shared" si="44"/>
        <v>0</v>
      </c>
      <c r="G50">
        <f t="shared" si="44"/>
        <v>0</v>
      </c>
      <c r="H50">
        <f t="shared" si="44"/>
        <v>0</v>
      </c>
      <c r="I50">
        <f t="shared" si="44"/>
        <v>0</v>
      </c>
      <c r="J50">
        <f t="shared" si="44"/>
        <v>0</v>
      </c>
      <c r="K50">
        <f t="shared" si="44"/>
        <v>0</v>
      </c>
      <c r="L50">
        <f t="shared" si="44"/>
        <v>0</v>
      </c>
      <c r="M50">
        <f t="shared" si="44"/>
        <v>0</v>
      </c>
      <c r="N50">
        <f t="shared" si="44"/>
        <v>0</v>
      </c>
      <c r="O50">
        <f t="shared" si="44"/>
        <v>0</v>
      </c>
      <c r="P50">
        <f t="shared" si="44"/>
        <v>0</v>
      </c>
      <c r="Q50">
        <f t="shared" si="44"/>
        <v>0</v>
      </c>
      <c r="R50">
        <f t="shared" si="44"/>
        <v>0</v>
      </c>
      <c r="S50">
        <f t="shared" si="44"/>
        <v>-361.88870307968921</v>
      </c>
      <c r="T50">
        <f t="shared" si="44"/>
        <v>-26.797556505888423</v>
      </c>
      <c r="U50">
        <f t="shared" si="44"/>
        <v>-16.08826631554868</v>
      </c>
      <c r="V50">
        <f t="shared" si="44"/>
        <v>-5.2502858825479066</v>
      </c>
      <c r="W50">
        <f t="shared" si="44"/>
        <v>-9.5634807852276591</v>
      </c>
      <c r="X50">
        <f t="shared" si="44"/>
        <v>-3.2813059040028825</v>
      </c>
      <c r="Y50">
        <f t="shared" si="44"/>
        <v>0</v>
      </c>
      <c r="Z50">
        <f t="shared" si="44"/>
        <v>-65.339664072739808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ref="AI50:BN50" si="45">AI12/$B$27*$B$28</f>
        <v>0</v>
      </c>
      <c r="AJ50">
        <f t="shared" si="45"/>
        <v>-0.79280223133058536</v>
      </c>
      <c r="AK50">
        <f t="shared" si="45"/>
        <v>0</v>
      </c>
      <c r="AL50">
        <f t="shared" si="45"/>
        <v>0</v>
      </c>
      <c r="AM50">
        <f t="shared" si="45"/>
        <v>0</v>
      </c>
      <c r="AN50">
        <f t="shared" si="45"/>
        <v>0</v>
      </c>
      <c r="AO50">
        <f t="shared" si="45"/>
        <v>0</v>
      </c>
      <c r="AP50">
        <f t="shared" si="45"/>
        <v>-0.72664219426612942</v>
      </c>
      <c r="AQ50">
        <f t="shared" si="45"/>
        <v>0</v>
      </c>
      <c r="AR50">
        <f t="shared" si="45"/>
        <v>0</v>
      </c>
      <c r="AS50">
        <f t="shared" si="45"/>
        <v>0</v>
      </c>
      <c r="AT50">
        <f t="shared" si="45"/>
        <v>0</v>
      </c>
      <c r="AU50">
        <f t="shared" si="45"/>
        <v>0</v>
      </c>
      <c r="AV50">
        <f t="shared" si="45"/>
        <v>0</v>
      </c>
      <c r="AW50">
        <f t="shared" si="45"/>
        <v>0</v>
      </c>
      <c r="AX50">
        <f t="shared" si="45"/>
        <v>0</v>
      </c>
      <c r="AY50">
        <f t="shared" si="45"/>
        <v>0</v>
      </c>
      <c r="AZ50">
        <f t="shared" si="45"/>
        <v>0</v>
      </c>
      <c r="BA50">
        <f t="shared" si="45"/>
        <v>0</v>
      </c>
      <c r="BB50">
        <f t="shared" si="45"/>
        <v>0</v>
      </c>
      <c r="BC50">
        <f t="shared" si="45"/>
        <v>0</v>
      </c>
      <c r="BD50">
        <f t="shared" si="45"/>
        <v>0</v>
      </c>
      <c r="BE50">
        <f t="shared" si="45"/>
        <v>0</v>
      </c>
      <c r="BF50">
        <f t="shared" si="45"/>
        <v>0</v>
      </c>
      <c r="BG50">
        <f t="shared" si="45"/>
        <v>0</v>
      </c>
      <c r="BH50">
        <f t="shared" si="45"/>
        <v>0</v>
      </c>
      <c r="BI50">
        <f t="shared" si="45"/>
        <v>0</v>
      </c>
      <c r="BJ50">
        <f t="shared" si="45"/>
        <v>0</v>
      </c>
      <c r="BK50">
        <f t="shared" si="45"/>
        <v>0</v>
      </c>
      <c r="BL50">
        <f t="shared" si="45"/>
        <v>0</v>
      </c>
      <c r="BM50">
        <f t="shared" si="45"/>
        <v>8.6324624492871305E-3</v>
      </c>
      <c r="BN50">
        <f t="shared" si="45"/>
        <v>72.81304494672851</v>
      </c>
      <c r="BO50">
        <f t="shared" ref="BO50:CT50" si="46">BO12/$B$27*$B$28</f>
        <v>2.815272491846472E-4</v>
      </c>
      <c r="BP50">
        <f t="shared" si="46"/>
        <v>0</v>
      </c>
      <c r="BQ50">
        <f t="shared" si="46"/>
        <v>0</v>
      </c>
      <c r="BR50">
        <f t="shared" si="46"/>
        <v>0</v>
      </c>
      <c r="BS50">
        <f t="shared" si="46"/>
        <v>0</v>
      </c>
      <c r="BT50">
        <f t="shared" si="46"/>
        <v>0</v>
      </c>
      <c r="BU50">
        <f t="shared" si="46"/>
        <v>0</v>
      </c>
      <c r="BV50">
        <f t="shared" si="46"/>
        <v>0</v>
      </c>
      <c r="BW50">
        <f t="shared" si="46"/>
        <v>0</v>
      </c>
      <c r="BX50">
        <f t="shared" si="46"/>
        <v>0</v>
      </c>
      <c r="BY50">
        <f t="shared" si="46"/>
        <v>0</v>
      </c>
      <c r="BZ50">
        <f t="shared" si="46"/>
        <v>0</v>
      </c>
      <c r="CA50">
        <f t="shared" si="46"/>
        <v>0</v>
      </c>
      <c r="CB50">
        <f t="shared" si="46"/>
        <v>0</v>
      </c>
      <c r="CC50">
        <f t="shared" si="46"/>
        <v>0</v>
      </c>
      <c r="CD50">
        <f t="shared" si="46"/>
        <v>-2.9914156536952205E-22</v>
      </c>
      <c r="CE50">
        <f t="shared" si="46"/>
        <v>0</v>
      </c>
      <c r="CF50">
        <f t="shared" si="46"/>
        <v>0</v>
      </c>
      <c r="CG50">
        <f t="shared" si="46"/>
        <v>0</v>
      </c>
      <c r="CH50">
        <f t="shared" si="46"/>
        <v>0</v>
      </c>
      <c r="CI50">
        <f t="shared" si="46"/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-99.067965072211109</v>
      </c>
      <c r="CR50">
        <f t="shared" si="46"/>
        <v>0</v>
      </c>
      <c r="CS50">
        <f t="shared" si="46"/>
        <v>-1.101734521337788</v>
      </c>
      <c r="CT50">
        <f t="shared" si="46"/>
        <v>0</v>
      </c>
      <c r="CU50">
        <f t="shared" ref="CU50:DA50" si="47">CU12/$B$27*$B$28</f>
        <v>0</v>
      </c>
      <c r="CV50">
        <f t="shared" si="47"/>
        <v>0</v>
      </c>
      <c r="CW50">
        <f t="shared" si="47"/>
        <v>-2.9823846879253375E-4</v>
      </c>
      <c r="CX50">
        <f t="shared" si="47"/>
        <v>0</v>
      </c>
      <c r="CY50">
        <f t="shared" si="47"/>
        <v>0</v>
      </c>
      <c r="CZ50">
        <f t="shared" si="47"/>
        <v>8.9063466037708069E-5</v>
      </c>
      <c r="DA50">
        <f t="shared" si="47"/>
        <v>-517.0766568033664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418-0BD1-4B62-81F6-48308136B454}">
  <dimension ref="A2:BL186"/>
  <sheetViews>
    <sheetView topLeftCell="A121" zoomScale="85" zoomScaleNormal="85" workbookViewId="0">
      <selection activeCell="BA106" sqref="BA106"/>
    </sheetView>
  </sheetViews>
  <sheetFormatPr defaultRowHeight="14.25" x14ac:dyDescent="0.45"/>
  <sheetData>
    <row r="2" spans="1:40" x14ac:dyDescent="0.45">
      <c r="A2" t="s">
        <v>142</v>
      </c>
    </row>
    <row r="3" spans="1:40" x14ac:dyDescent="0.45">
      <c r="B3" s="1" t="s">
        <v>21</v>
      </c>
      <c r="C3" s="3" t="s">
        <v>146</v>
      </c>
      <c r="D3" s="3" t="s">
        <v>147</v>
      </c>
      <c r="E3" s="3" t="s">
        <v>148</v>
      </c>
      <c r="F3" s="3" t="s">
        <v>149</v>
      </c>
      <c r="G3" s="3" t="s">
        <v>182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127</v>
      </c>
    </row>
    <row r="4" spans="1:40" x14ac:dyDescent="0.45">
      <c r="A4" t="s">
        <v>13</v>
      </c>
      <c r="B4" t="s">
        <v>14</v>
      </c>
      <c r="C4">
        <v>0</v>
      </c>
      <c r="D4">
        <v>0</v>
      </c>
      <c r="E4">
        <v>0.75761186836067984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16.185071615999998</v>
      </c>
      <c r="AD4">
        <v>0</v>
      </c>
      <c r="AE4">
        <v>-10.266552802071995</v>
      </c>
      <c r="AF4">
        <v>-9.2499897088199976</v>
      </c>
      <c r="AG4">
        <v>-5.4693635075799998</v>
      </c>
      <c r="AH4">
        <v>0.439110548799999</v>
      </c>
      <c r="AI4">
        <v>0</v>
      </c>
      <c r="AJ4">
        <v>0</v>
      </c>
      <c r="AK4">
        <v>0</v>
      </c>
      <c r="AL4">
        <v>0</v>
      </c>
      <c r="AM4">
        <v>0</v>
      </c>
      <c r="AN4">
        <v>-7.6041119853113166</v>
      </c>
    </row>
    <row r="5" spans="1:40" x14ac:dyDescent="0.45">
      <c r="B5" t="s">
        <v>15</v>
      </c>
      <c r="C5">
        <v>0</v>
      </c>
      <c r="D5">
        <v>0</v>
      </c>
      <c r="E5">
        <v>6.7536192162800629E-2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0.90863001600000004</v>
      </c>
      <c r="AD5">
        <v>0</v>
      </c>
      <c r="AE5">
        <v>-0.57636433487199989</v>
      </c>
      <c r="AF5">
        <v>-0.51929447681999996</v>
      </c>
      <c r="AG5">
        <v>-0.30705009958000001</v>
      </c>
      <c r="AH5">
        <v>2.4651668799999936E-2</v>
      </c>
      <c r="AI5">
        <v>0</v>
      </c>
      <c r="AJ5">
        <v>0</v>
      </c>
      <c r="AK5">
        <v>0</v>
      </c>
      <c r="AL5">
        <v>0</v>
      </c>
      <c r="AM5">
        <v>0</v>
      </c>
      <c r="AN5">
        <v>-0.40189103430919931</v>
      </c>
    </row>
    <row r="6" spans="1:40" x14ac:dyDescent="0.45">
      <c r="B6" t="s">
        <v>16</v>
      </c>
      <c r="C6">
        <v>0</v>
      </c>
      <c r="D6">
        <v>0</v>
      </c>
      <c r="E6">
        <v>4.9746051676720038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87.940586495999966</v>
      </c>
      <c r="AD6">
        <v>0</v>
      </c>
      <c r="AE6">
        <v>-55.782680245532006</v>
      </c>
      <c r="AF6">
        <v>-50.259247495170015</v>
      </c>
      <c r="AG6">
        <v>-29.717448648229993</v>
      </c>
      <c r="AH6">
        <v>2.3858800327999954</v>
      </c>
      <c r="AI6">
        <v>0</v>
      </c>
      <c r="AJ6">
        <v>0</v>
      </c>
      <c r="AK6">
        <v>0</v>
      </c>
      <c r="AL6">
        <v>-3.0999536271281158E-18</v>
      </c>
      <c r="AM6">
        <v>0</v>
      </c>
      <c r="AN6">
        <v>-40.45830469245999</v>
      </c>
    </row>
    <row r="8" spans="1:40" x14ac:dyDescent="0.45">
      <c r="A8" t="s">
        <v>17</v>
      </c>
      <c r="B8" t="s">
        <v>14</v>
      </c>
      <c r="C8">
        <v>0</v>
      </c>
      <c r="D8">
        <v>0</v>
      </c>
      <c r="E8">
        <v>0.39356460694061302</v>
      </c>
      <c r="F8">
        <v>0</v>
      </c>
      <c r="G8">
        <v>140.31473514688011</v>
      </c>
      <c r="H8">
        <v>1.0036775067590043E-14</v>
      </c>
      <c r="I8">
        <v>0</v>
      </c>
      <c r="J8">
        <v>0</v>
      </c>
      <c r="K8">
        <v>33.980904159999973</v>
      </c>
      <c r="L8">
        <v>7.6211683497802212E-15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1.3722739851099428</v>
      </c>
      <c r="AE8">
        <v>5.2864748444392256E-16</v>
      </c>
      <c r="AF8">
        <v>5.3290645892900553E-17</v>
      </c>
      <c r="AG8">
        <v>1.1523607256094694E-16</v>
      </c>
      <c r="AH8">
        <v>1.7270655234824516E-15</v>
      </c>
      <c r="AI8">
        <v>0</v>
      </c>
      <c r="AJ8">
        <v>0</v>
      </c>
      <c r="AK8">
        <v>-62.777039359999961</v>
      </c>
      <c r="AL8">
        <v>0</v>
      </c>
      <c r="AM8">
        <v>-17.810156618795531</v>
      </c>
      <c r="AN8">
        <v>95.474281920135141</v>
      </c>
    </row>
    <row r="9" spans="1:40" x14ac:dyDescent="0.45">
      <c r="B9" t="s">
        <v>15</v>
      </c>
      <c r="C9">
        <v>8.069631096959889E-4</v>
      </c>
      <c r="D9">
        <v>0</v>
      </c>
      <c r="E9">
        <v>5.0188899583237578E-2</v>
      </c>
      <c r="F9">
        <v>0</v>
      </c>
      <c r="G9">
        <v>0.4861033392463901</v>
      </c>
      <c r="H9">
        <v>-9.1046816394434451</v>
      </c>
      <c r="I9">
        <v>0</v>
      </c>
      <c r="J9">
        <v>0</v>
      </c>
      <c r="K9">
        <v>2.0276742747642142</v>
      </c>
      <c r="L9">
        <v>3.1984491280650403E-2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0.23053676160396541</v>
      </c>
      <c r="AE9">
        <v>-0.47955314460486859</v>
      </c>
      <c r="AF9">
        <v>-4.8341659741078104E-2</v>
      </c>
      <c r="AG9">
        <v>-0.1045343496274197</v>
      </c>
      <c r="AH9">
        <v>1.0191479100000046E-2</v>
      </c>
      <c r="AI9">
        <v>0</v>
      </c>
      <c r="AJ9">
        <v>0</v>
      </c>
      <c r="AK9">
        <v>-5.4902038279997898</v>
      </c>
      <c r="AL9">
        <v>0</v>
      </c>
      <c r="AM9">
        <v>-0.21673036062719919</v>
      </c>
      <c r="AN9">
        <v>-12.606558773355648</v>
      </c>
    </row>
    <row r="10" spans="1:40" x14ac:dyDescent="0.45">
      <c r="B10" t="s">
        <v>16</v>
      </c>
      <c r="C10">
        <v>0.20978514851863589</v>
      </c>
      <c r="D10">
        <v>0</v>
      </c>
      <c r="E10">
        <v>2.7727643851895358</v>
      </c>
      <c r="F10">
        <v>0</v>
      </c>
      <c r="G10">
        <v>630.6714300027736</v>
      </c>
      <c r="H10">
        <v>-162.20764182404378</v>
      </c>
      <c r="I10">
        <v>0</v>
      </c>
      <c r="J10">
        <v>0</v>
      </c>
      <c r="K10">
        <v>186.51048226426198</v>
      </c>
      <c r="L10">
        <v>1.2667947392647143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11.80282246844595</v>
      </c>
      <c r="AE10">
        <v>-8.5806626672351047</v>
      </c>
      <c r="AF10">
        <v>-0.86429032508417214</v>
      </c>
      <c r="AG10">
        <v>-1.8689640400676009</v>
      </c>
      <c r="AH10">
        <v>0.29325174627730144</v>
      </c>
      <c r="AI10">
        <v>0</v>
      </c>
      <c r="AJ10">
        <v>0</v>
      </c>
      <c r="AK10">
        <v>-375.44105742701663</v>
      </c>
      <c r="AL10">
        <v>0</v>
      </c>
      <c r="AM10">
        <v>-82.797881702895438</v>
      </c>
      <c r="AN10">
        <v>201.76683276838855</v>
      </c>
    </row>
    <row r="12" spans="1:40" x14ac:dyDescent="0.45">
      <c r="A12" t="s">
        <v>18</v>
      </c>
      <c r="B12" t="s">
        <v>14</v>
      </c>
      <c r="C12">
        <v>1576.1393916391858</v>
      </c>
      <c r="D12">
        <v>12.870694300618549</v>
      </c>
      <c r="E12">
        <v>0.39356460694061302</v>
      </c>
      <c r="F12">
        <v>5.2495053408000023E-2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85.704230908799985</v>
      </c>
      <c r="P12">
        <v>0</v>
      </c>
      <c r="Q12">
        <v>0</v>
      </c>
      <c r="R12">
        <v>18.551903999999997</v>
      </c>
      <c r="S12">
        <v>-9.5218216855999902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1.5529867868026728</v>
      </c>
      <c r="AE12">
        <v>0</v>
      </c>
      <c r="AF12">
        <v>0</v>
      </c>
      <c r="AG12">
        <v>0</v>
      </c>
      <c r="AH12">
        <v>1.6595780607531196E-15</v>
      </c>
      <c r="AI12">
        <v>0</v>
      </c>
      <c r="AJ12">
        <v>0</v>
      </c>
      <c r="AK12">
        <v>-66.700604320000039</v>
      </c>
      <c r="AL12">
        <v>0</v>
      </c>
      <c r="AM12">
        <v>0</v>
      </c>
      <c r="AN12">
        <v>1619.0428412901554</v>
      </c>
    </row>
    <row r="13" spans="1:40" x14ac:dyDescent="0.45">
      <c r="B13" t="s">
        <v>15</v>
      </c>
      <c r="C13">
        <v>88.48447474446715</v>
      </c>
      <c r="D13">
        <v>0.72256085396255987</v>
      </c>
      <c r="E13">
        <v>3.5083736188467871E-2</v>
      </c>
      <c r="F13">
        <v>2.9470726079999991E-3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4.8114360287999984</v>
      </c>
      <c r="P13">
        <v>0</v>
      </c>
      <c r="Q13">
        <v>0</v>
      </c>
      <c r="R13">
        <v>1.0415039999999993</v>
      </c>
      <c r="S13">
        <v>-0.53455512559999951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0.27588699767224389</v>
      </c>
      <c r="AE13">
        <v>0</v>
      </c>
      <c r="AF13">
        <v>0</v>
      </c>
      <c r="AG13">
        <v>0</v>
      </c>
      <c r="AH13">
        <v>2.5178383644686164E-16</v>
      </c>
      <c r="AI13">
        <v>0</v>
      </c>
      <c r="AJ13">
        <v>0</v>
      </c>
      <c r="AK13">
        <v>-3.7445723200000027</v>
      </c>
      <c r="AL13">
        <v>2.2412241091878392E-19</v>
      </c>
      <c r="AM13">
        <v>0</v>
      </c>
      <c r="AN13">
        <v>91.09476598809843</v>
      </c>
    </row>
    <row r="14" spans="1:40" x14ac:dyDescent="0.45">
      <c r="B14" t="s">
        <v>16</v>
      </c>
      <c r="C14">
        <v>8564.0881139492958</v>
      </c>
      <c r="D14">
        <v>69.951228581168365</v>
      </c>
      <c r="E14">
        <v>2.5843165118690883</v>
      </c>
      <c r="F14">
        <v>0.2852286288480001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9.8877546184765312E-4</v>
      </c>
      <c r="O14">
        <v>465.49364089777782</v>
      </c>
      <c r="P14">
        <v>0</v>
      </c>
      <c r="Q14">
        <v>0</v>
      </c>
      <c r="R14">
        <v>100.80062400000001</v>
      </c>
      <c r="S14">
        <v>-51.736229743456192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13.743907474510999</v>
      </c>
      <c r="AE14">
        <v>-1.0772078104189172E-2</v>
      </c>
      <c r="AF14">
        <v>-1.348061411053084E-2</v>
      </c>
      <c r="AG14">
        <v>-9.5325021994241511E-5</v>
      </c>
      <c r="AH14">
        <v>7.1069754467158121E-4</v>
      </c>
      <c r="AI14">
        <v>6.319424150635911E-22</v>
      </c>
      <c r="AJ14">
        <v>0</v>
      </c>
      <c r="AK14">
        <v>-362.41361191999999</v>
      </c>
      <c r="AL14">
        <v>-1.2799882549471183E-4</v>
      </c>
      <c r="AM14">
        <v>1.2541645726913157E-21</v>
      </c>
      <c r="AN14">
        <v>8802.7744418369639</v>
      </c>
    </row>
    <row r="16" spans="1:40" x14ac:dyDescent="0.45">
      <c r="A16" t="s">
        <v>19</v>
      </c>
      <c r="B16" t="s">
        <v>14</v>
      </c>
      <c r="C16">
        <v>8.5665685543651495</v>
      </c>
      <c r="D16">
        <v>0</v>
      </c>
      <c r="E16">
        <v>0.39356460694061302</v>
      </c>
      <c r="F16">
        <v>2.9163918560000009E-2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219.90655632959991</v>
      </c>
      <c r="V16">
        <v>0</v>
      </c>
      <c r="W16">
        <v>8.6447966976000004</v>
      </c>
      <c r="X16">
        <v>-5.3809016419199995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1.5529867868026732</v>
      </c>
      <c r="AE16">
        <v>0</v>
      </c>
      <c r="AF16">
        <v>0</v>
      </c>
      <c r="AG16">
        <v>0</v>
      </c>
      <c r="AH16">
        <v>2.4770966433607099E-16</v>
      </c>
      <c r="AI16">
        <v>0</v>
      </c>
      <c r="AJ16">
        <v>0</v>
      </c>
      <c r="AK16">
        <v>0</v>
      </c>
      <c r="AL16">
        <v>0</v>
      </c>
      <c r="AM16">
        <v>-10.674773283000075</v>
      </c>
      <c r="AN16">
        <v>223.03796196894831</v>
      </c>
    </row>
    <row r="17" spans="1:40" x14ac:dyDescent="0.45">
      <c r="B17" t="s">
        <v>15</v>
      </c>
      <c r="C17">
        <v>0.48092720917731746</v>
      </c>
      <c r="D17">
        <v>0</v>
      </c>
      <c r="E17">
        <v>3.5083736188467871E-2</v>
      </c>
      <c r="F17">
        <v>1.6372625599999995E-3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12.3455553696</v>
      </c>
      <c r="V17">
        <v>0</v>
      </c>
      <c r="W17">
        <v>0.48531893760000039</v>
      </c>
      <c r="X17">
        <v>-0.30208384992000037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0.27588699767224384</v>
      </c>
      <c r="AE17">
        <v>0</v>
      </c>
      <c r="AF17">
        <v>0</v>
      </c>
      <c r="AG17">
        <v>0</v>
      </c>
      <c r="AH17">
        <v>5.3611311834345087E-17</v>
      </c>
      <c r="AI17">
        <v>0</v>
      </c>
      <c r="AJ17">
        <v>0</v>
      </c>
      <c r="AK17">
        <v>0</v>
      </c>
      <c r="AL17">
        <v>0</v>
      </c>
      <c r="AM17">
        <v>-0.59928183507944643</v>
      </c>
      <c r="AN17">
        <v>12.72304382779858</v>
      </c>
    </row>
    <row r="18" spans="1:40" x14ac:dyDescent="0.45">
      <c r="B18" t="s">
        <v>16</v>
      </c>
      <c r="C18">
        <v>46.539733616096235</v>
      </c>
      <c r="D18">
        <v>1.9701419831436406E-3</v>
      </c>
      <c r="E18">
        <v>2.5842104767127285</v>
      </c>
      <c r="F18">
        <v>0.15846034936000003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1194.7189725708301</v>
      </c>
      <c r="V18">
        <v>0</v>
      </c>
      <c r="W18">
        <v>46.934107668849329</v>
      </c>
      <c r="X18">
        <v>-29.23684401372638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13.819042264464313</v>
      </c>
      <c r="AE18">
        <v>0</v>
      </c>
      <c r="AF18">
        <v>0</v>
      </c>
      <c r="AG18">
        <v>0</v>
      </c>
      <c r="AH18">
        <v>-1.4277402587546957E-15</v>
      </c>
      <c r="AI18">
        <v>1.0878607266715252E-12</v>
      </c>
      <c r="AJ18">
        <v>0</v>
      </c>
      <c r="AK18">
        <v>0</v>
      </c>
      <c r="AL18">
        <v>-5.1970601284846501E-4</v>
      </c>
      <c r="AM18">
        <v>-57.988397155788512</v>
      </c>
      <c r="AN18">
        <v>1217.5307362127694</v>
      </c>
    </row>
    <row r="20" spans="1:40" x14ac:dyDescent="0.45">
      <c r="A20" t="s">
        <v>20</v>
      </c>
      <c r="B20" t="s">
        <v>14</v>
      </c>
      <c r="C20">
        <v>0.2642801598108</v>
      </c>
      <c r="D20">
        <v>0</v>
      </c>
      <c r="E20">
        <v>0.69608788118068832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3.6594148872791998</v>
      </c>
      <c r="Z20">
        <v>0.64235967599999999</v>
      </c>
      <c r="AA20">
        <v>2.2232998162508022E-14</v>
      </c>
      <c r="AB20">
        <v>15.123402452667612</v>
      </c>
      <c r="AC20">
        <v>0</v>
      </c>
      <c r="AD20">
        <v>207.11410719999998</v>
      </c>
      <c r="AE20">
        <v>-2.2765415906418358</v>
      </c>
      <c r="AF20">
        <v>-0.97246217389023348</v>
      </c>
      <c r="AG20">
        <v>-0.56877942593198649</v>
      </c>
      <c r="AH20">
        <v>0.28332150000000011</v>
      </c>
      <c r="AI20">
        <v>0</v>
      </c>
      <c r="AJ20">
        <v>0</v>
      </c>
      <c r="AK20">
        <v>0</v>
      </c>
      <c r="AL20">
        <v>0</v>
      </c>
      <c r="AM20">
        <v>-8.2366143222465595</v>
      </c>
      <c r="AN20">
        <v>215.7285762442277</v>
      </c>
    </row>
    <row r="21" spans="1:40" x14ac:dyDescent="0.45">
      <c r="B21" t="s">
        <v>15</v>
      </c>
      <c r="C21">
        <v>1.4836689730800001E-2</v>
      </c>
      <c r="D21">
        <v>0</v>
      </c>
      <c r="E21">
        <v>6.2051727103138402E-2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0.20543957335919999</v>
      </c>
      <c r="Z21">
        <v>3.6062075999999992E-2</v>
      </c>
      <c r="AA21">
        <v>-6.9478119257837531E-15</v>
      </c>
      <c r="AB21">
        <v>0.84902790290759966</v>
      </c>
      <c r="AC21">
        <v>0</v>
      </c>
      <c r="AD21">
        <v>11.627387199999999</v>
      </c>
      <c r="AE21">
        <v>-0.12780505832823597</v>
      </c>
      <c r="AF21">
        <v>-5.4594032178873597E-2</v>
      </c>
      <c r="AG21">
        <v>-3.1931280327122634E-2</v>
      </c>
      <c r="AH21">
        <v>1.5364152579599989E-2</v>
      </c>
      <c r="AI21">
        <v>-2.7830865292344242E-14</v>
      </c>
      <c r="AJ21">
        <v>0</v>
      </c>
      <c r="AK21">
        <v>0</v>
      </c>
      <c r="AL21">
        <v>0</v>
      </c>
      <c r="AM21">
        <v>-0.46240357663973941</v>
      </c>
      <c r="AN21">
        <v>12.133435374206332</v>
      </c>
    </row>
    <row r="22" spans="1:40" x14ac:dyDescent="0.45">
      <c r="B22" t="s">
        <v>16</v>
      </c>
      <c r="C22">
        <v>1.5099254957786752</v>
      </c>
      <c r="D22">
        <v>0</v>
      </c>
      <c r="E22">
        <v>4.5706267548198714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19.883139025399565</v>
      </c>
      <c r="Z22">
        <v>3.4906636979387033</v>
      </c>
      <c r="AA22">
        <v>5.0312229481560911</v>
      </c>
      <c r="AB22">
        <v>82.063527978128491</v>
      </c>
      <c r="AC22">
        <v>0</v>
      </c>
      <c r="AD22">
        <v>1125.3417031999993</v>
      </c>
      <c r="AE22">
        <v>-12.36940722441301</v>
      </c>
      <c r="AF22">
        <v>-5.2837956875608434</v>
      </c>
      <c r="AG22">
        <v>-3.090417662098174</v>
      </c>
      <c r="AH22">
        <v>1.9265527275884955</v>
      </c>
      <c r="AI22">
        <v>4.1493313607480777E-10</v>
      </c>
      <c r="AJ22">
        <v>0</v>
      </c>
      <c r="AK22">
        <v>0</v>
      </c>
      <c r="AL22">
        <v>0</v>
      </c>
      <c r="AM22">
        <v>-44.694018557940879</v>
      </c>
      <c r="AN22">
        <v>1178.3797226962113</v>
      </c>
    </row>
    <row r="24" spans="1:40" x14ac:dyDescent="0.45">
      <c r="A24" t="s">
        <v>143</v>
      </c>
    </row>
    <row r="25" spans="1:40" x14ac:dyDescent="0.45">
      <c r="B25" s="1" t="s">
        <v>21</v>
      </c>
    </row>
    <row r="26" spans="1:40" x14ac:dyDescent="0.45">
      <c r="A26" t="s">
        <v>13</v>
      </c>
      <c r="B26" t="s">
        <v>14</v>
      </c>
      <c r="C26">
        <v>0</v>
      </c>
      <c r="D26">
        <v>0</v>
      </c>
      <c r="E26">
        <v>1.1540432199265198E-4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8.5224517728000007E-2</v>
      </c>
      <c r="AD26">
        <v>0</v>
      </c>
      <c r="AE26">
        <v>-1.3997467711919999E-3</v>
      </c>
      <c r="AF26">
        <v>-1.9094831979999999E-3</v>
      </c>
      <c r="AG26">
        <v>-1.0537156000000002E-3</v>
      </c>
      <c r="AH26">
        <v>5.8375030559999866E-5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8.1035351511360654E-2</v>
      </c>
    </row>
    <row r="27" spans="1:40" x14ac:dyDescent="0.45">
      <c r="B27" t="s">
        <v>15</v>
      </c>
      <c r="C27">
        <v>0</v>
      </c>
      <c r="D27">
        <v>0</v>
      </c>
      <c r="E27">
        <v>1.0287548007105601E-5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4.7845049279999999E-3</v>
      </c>
      <c r="AD27">
        <v>0</v>
      </c>
      <c r="AE27">
        <v>-7.8581791991999989E-5</v>
      </c>
      <c r="AF27">
        <v>-1.0719839799999999E-4</v>
      </c>
      <c r="AG27">
        <v>-5.9155599999999993E-5</v>
      </c>
      <c r="AH27">
        <v>3.2771745599999917E-6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4.5531338605751042E-3</v>
      </c>
    </row>
    <row r="28" spans="1:40" x14ac:dyDescent="0.45">
      <c r="B28" t="s">
        <v>16</v>
      </c>
      <c r="C28">
        <v>0</v>
      </c>
      <c r="D28">
        <v>0</v>
      </c>
      <c r="E28">
        <v>7.5776391650060647E-4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0.463062150768</v>
      </c>
      <c r="AD28">
        <v>0</v>
      </c>
      <c r="AE28">
        <v>-7.6054375862519997E-3</v>
      </c>
      <c r="AF28">
        <v>-1.0375058962999999E-2</v>
      </c>
      <c r="AG28">
        <v>-5.725298600000003E-3</v>
      </c>
      <c r="AH28">
        <v>3.1717712135999939E-4</v>
      </c>
      <c r="AI28">
        <v>0</v>
      </c>
      <c r="AJ28">
        <v>0</v>
      </c>
      <c r="AK28">
        <v>0</v>
      </c>
      <c r="AL28">
        <v>-2.9414692903628741E-19</v>
      </c>
      <c r="AM28">
        <v>0</v>
      </c>
      <c r="AN28">
        <v>0.44043129665660841</v>
      </c>
    </row>
    <row r="30" spans="1:40" x14ac:dyDescent="0.45">
      <c r="A30" t="s">
        <v>17</v>
      </c>
      <c r="B30" t="s">
        <v>14</v>
      </c>
      <c r="C30">
        <v>0</v>
      </c>
      <c r="D30">
        <v>0</v>
      </c>
      <c r="E30">
        <v>5.9950297139039963E-5</v>
      </c>
      <c r="F30">
        <v>0</v>
      </c>
      <c r="G30">
        <v>6.5028247816000057E-2</v>
      </c>
      <c r="H30">
        <v>-3.6106321260831466E-22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1.1238827730186592E-3</v>
      </c>
      <c r="AE30">
        <v>7.2076053541536559E-20</v>
      </c>
      <c r="AF30">
        <v>1.1000833097796204E-20</v>
      </c>
      <c r="AG30">
        <v>2.220112946815789E-20</v>
      </c>
      <c r="AH30">
        <v>2.295948092978506E-19</v>
      </c>
      <c r="AI30">
        <v>0</v>
      </c>
      <c r="AJ30">
        <v>0</v>
      </c>
      <c r="AK30">
        <v>0.34838522879999989</v>
      </c>
      <c r="AL30">
        <v>0</v>
      </c>
      <c r="AM30">
        <v>-3.3593256116405019E-3</v>
      </c>
      <c r="AN30">
        <v>0.41123798407451717</v>
      </c>
    </row>
    <row r="31" spans="1:40" x14ac:dyDescent="0.45">
      <c r="B31" t="s">
        <v>15</v>
      </c>
      <c r="C31">
        <v>1.9484975500991733E-8</v>
      </c>
      <c r="D31">
        <v>0</v>
      </c>
      <c r="E31">
        <v>7.6450966119282003E-6</v>
      </c>
      <c r="F31">
        <v>0</v>
      </c>
      <c r="G31">
        <v>2.2528623802669739E-4</v>
      </c>
      <c r="H31">
        <v>3.2753205889097672E-7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1.8880799149846754E-4</v>
      </c>
      <c r="AE31">
        <v>-6.5382507518995341E-5</v>
      </c>
      <c r="AF31">
        <v>-9.9792097012826994E-6</v>
      </c>
      <c r="AG31">
        <v>-2.0139358955682867E-5</v>
      </c>
      <c r="AH31">
        <v>1.3548476700000062E-6</v>
      </c>
      <c r="AI31">
        <v>0</v>
      </c>
      <c r="AJ31">
        <v>0</v>
      </c>
      <c r="AK31">
        <v>3.046824023999883E-2</v>
      </c>
      <c r="AL31">
        <v>0</v>
      </c>
      <c r="AM31">
        <v>-4.0879362650111824E-5</v>
      </c>
      <c r="AN31">
        <v>3.0755300992014244E-2</v>
      </c>
    </row>
    <row r="32" spans="1:40" x14ac:dyDescent="0.45">
      <c r="B32" t="s">
        <v>16</v>
      </c>
      <c r="C32">
        <v>5.0654837008565322E-6</v>
      </c>
      <c r="D32">
        <v>0</v>
      </c>
      <c r="E32">
        <v>4.2236533940599822E-4</v>
      </c>
      <c r="F32">
        <v>0</v>
      </c>
      <c r="G32">
        <v>0.29228196276268131</v>
      </c>
      <c r="H32">
        <v>5.8518113567356292E-6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9.6664288540172401E-3</v>
      </c>
      <c r="AE32">
        <v>-1.1698916953630301E-3</v>
      </c>
      <c r="AF32">
        <v>-1.7841618270867423E-4</v>
      </c>
      <c r="AG32">
        <v>-3.6007052047810006E-4</v>
      </c>
      <c r="AH32">
        <v>3.8984669572371789E-5</v>
      </c>
      <c r="AI32">
        <v>0</v>
      </c>
      <c r="AJ32">
        <v>0</v>
      </c>
      <c r="AK32">
        <v>2.0835343626600928</v>
      </c>
      <c r="AL32">
        <v>0</v>
      </c>
      <c r="AM32">
        <v>-1.5617214971629351E-2</v>
      </c>
      <c r="AN32">
        <v>2.3686294282106495</v>
      </c>
    </row>
    <row r="34" spans="1:40" x14ac:dyDescent="0.45">
      <c r="A34" t="s">
        <v>18</v>
      </c>
      <c r="B34" t="s">
        <v>14</v>
      </c>
      <c r="C34">
        <v>3.8057548186815497E-2</v>
      </c>
      <c r="D34">
        <v>2.4276514760142166E-3</v>
      </c>
      <c r="E34">
        <v>5.9950297139039963E-5</v>
      </c>
      <c r="F34">
        <v>2.5220825279999987E-4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0.19241292752639985</v>
      </c>
      <c r="P34">
        <v>0</v>
      </c>
      <c r="Q34">
        <v>0</v>
      </c>
      <c r="R34">
        <v>0</v>
      </c>
      <c r="S34">
        <v>1.1634330248800008E-2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1.2718852906573833E-3</v>
      </c>
      <c r="AE34">
        <v>0</v>
      </c>
      <c r="AF34">
        <v>0</v>
      </c>
      <c r="AG34">
        <v>0</v>
      </c>
      <c r="AH34">
        <v>2.2062307607484399E-19</v>
      </c>
      <c r="AI34">
        <v>0</v>
      </c>
      <c r="AJ34">
        <v>0</v>
      </c>
      <c r="AK34">
        <v>0.3701593056000001</v>
      </c>
      <c r="AL34">
        <v>0</v>
      </c>
      <c r="AM34">
        <v>0</v>
      </c>
      <c r="AN34">
        <v>0.61627580687862604</v>
      </c>
    </row>
    <row r="35" spans="1:40" x14ac:dyDescent="0.45">
      <c r="B35" t="s">
        <v>15</v>
      </c>
      <c r="C35">
        <v>2.1365509797140543E-3</v>
      </c>
      <c r="D35">
        <v>1.3628836818445746E-4</v>
      </c>
      <c r="E35">
        <v>5.3441807829119991E-6</v>
      </c>
      <c r="F35">
        <v>1.4158972800000009E-5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1.080206288640001E-2</v>
      </c>
      <c r="P35">
        <v>0</v>
      </c>
      <c r="Q35">
        <v>0</v>
      </c>
      <c r="R35">
        <v>0</v>
      </c>
      <c r="S35">
        <v>6.5315136879999969E-4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2.2594951689536869E-4</v>
      </c>
      <c r="AE35">
        <v>0</v>
      </c>
      <c r="AF35">
        <v>0</v>
      </c>
      <c r="AG35">
        <v>0</v>
      </c>
      <c r="AH35">
        <v>3.3471956406572194E-20</v>
      </c>
      <c r="AI35">
        <v>0</v>
      </c>
      <c r="AJ35">
        <v>0</v>
      </c>
      <c r="AK35">
        <v>2.078074559999999E-2</v>
      </c>
      <c r="AL35">
        <v>2.1266420995156594E-20</v>
      </c>
      <c r="AM35">
        <v>0</v>
      </c>
      <c r="AN35">
        <v>3.4754251873576794E-2</v>
      </c>
    </row>
    <row r="36" spans="1:40" x14ac:dyDescent="0.45">
      <c r="B36" t="s">
        <v>16</v>
      </c>
      <c r="C36">
        <v>0.20678894125842079</v>
      </c>
      <c r="D36">
        <v>1.3194098107506132E-2</v>
      </c>
      <c r="E36">
        <v>3.9365974494565695E-4</v>
      </c>
      <c r="F36">
        <v>1.3703579568000003E-3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4.2955786068310318E-9</v>
      </c>
      <c r="O36">
        <v>1.0450708586997837</v>
      </c>
      <c r="P36">
        <v>0</v>
      </c>
      <c r="Q36">
        <v>0</v>
      </c>
      <c r="R36">
        <v>0</v>
      </c>
      <c r="S36">
        <v>6.3214414482624326E-2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1.1256163865357957E-2</v>
      </c>
      <c r="AE36">
        <v>-1.4686703352194083E-6</v>
      </c>
      <c r="AF36">
        <v>-2.7828145709433529E-6</v>
      </c>
      <c r="AG36">
        <v>-1.8365110054665026E-8</v>
      </c>
      <c r="AH36">
        <v>9.4479604287567291E-8</v>
      </c>
      <c r="AI36">
        <v>2.9407726254149225E-25</v>
      </c>
      <c r="AJ36">
        <v>0</v>
      </c>
      <c r="AK36">
        <v>2.0112377136000008</v>
      </c>
      <c r="AL36">
        <v>-1.2145491826083086E-5</v>
      </c>
      <c r="AM36">
        <v>2.3655868167985992E-25</v>
      </c>
      <c r="AN36">
        <v>3.3525098911487796</v>
      </c>
    </row>
    <row r="38" spans="1:40" x14ac:dyDescent="0.45">
      <c r="A38" t="s">
        <v>19</v>
      </c>
      <c r="B38" t="s">
        <v>14</v>
      </c>
      <c r="C38">
        <v>2.0684883410873082E-4</v>
      </c>
      <c r="D38">
        <v>0</v>
      </c>
      <c r="E38">
        <v>5.9950297139039963E-5</v>
      </c>
      <c r="F38">
        <v>1.4011569600000016E-4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0.4937131798703997</v>
      </c>
      <c r="V38">
        <v>0</v>
      </c>
      <c r="W38">
        <v>0</v>
      </c>
      <c r="X38">
        <v>6.5748824597568006E-2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1.2718852906573835E-3</v>
      </c>
      <c r="AE38">
        <v>0</v>
      </c>
      <c r="AF38">
        <v>0</v>
      </c>
      <c r="AG38">
        <v>0</v>
      </c>
      <c r="AH38">
        <v>3.2930338988990112E-20</v>
      </c>
      <c r="AI38">
        <v>0</v>
      </c>
      <c r="AJ38">
        <v>0</v>
      </c>
      <c r="AK38">
        <v>0</v>
      </c>
      <c r="AL38">
        <v>0</v>
      </c>
      <c r="AM38">
        <v>-2.0134600753703583E-3</v>
      </c>
      <c r="AN38">
        <v>0.55912734451050239</v>
      </c>
    </row>
    <row r="39" spans="1:40" x14ac:dyDescent="0.45">
      <c r="B39" t="s">
        <v>15</v>
      </c>
      <c r="C39">
        <v>1.1612494767091251E-5</v>
      </c>
      <c r="D39">
        <v>0</v>
      </c>
      <c r="E39">
        <v>5.3441807829119991E-6</v>
      </c>
      <c r="F39">
        <v>7.8660959999999931E-6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2.7717060830400004E-2</v>
      </c>
      <c r="V39">
        <v>0</v>
      </c>
      <c r="W39">
        <v>0</v>
      </c>
      <c r="X39">
        <v>3.6911394007680056E-3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2.2594951689536858E-4</v>
      </c>
      <c r="AE39">
        <v>0</v>
      </c>
      <c r="AF39">
        <v>0</v>
      </c>
      <c r="AG39">
        <v>0</v>
      </c>
      <c r="AH39">
        <v>7.127048018418236E-21</v>
      </c>
      <c r="AI39">
        <v>0</v>
      </c>
      <c r="AJ39">
        <v>0</v>
      </c>
      <c r="AK39">
        <v>0</v>
      </c>
      <c r="AL39">
        <v>0</v>
      </c>
      <c r="AM39">
        <v>-1.1303566050894458E-4</v>
      </c>
      <c r="AN39">
        <v>3.1545936859104437E-2</v>
      </c>
    </row>
    <row r="40" spans="1:40" x14ac:dyDescent="0.45">
      <c r="B40" t="s">
        <v>16</v>
      </c>
      <c r="C40">
        <v>1.1237509601572109E-3</v>
      </c>
      <c r="D40">
        <v>3.7160529040817755E-7</v>
      </c>
      <c r="E40">
        <v>3.9364359298732808E-4</v>
      </c>
      <c r="F40">
        <v>7.6130997600000049E-4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2.6822687600219997</v>
      </c>
      <c r="V40">
        <v>0</v>
      </c>
      <c r="W40">
        <v>0</v>
      </c>
      <c r="X40">
        <v>0.35724275535336597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1.1317698731572109E-2</v>
      </c>
      <c r="AE40">
        <v>0</v>
      </c>
      <c r="AF40">
        <v>0</v>
      </c>
      <c r="AG40">
        <v>0</v>
      </c>
      <c r="AH40">
        <v>-1.8980273068891435E-19</v>
      </c>
      <c r="AI40">
        <v>5.0624091198842582E-16</v>
      </c>
      <c r="AJ40">
        <v>0</v>
      </c>
      <c r="AK40">
        <v>0</v>
      </c>
      <c r="AL40">
        <v>-4.9313617579077247E-5</v>
      </c>
      <c r="AM40">
        <v>-1.0937686395067521E-2</v>
      </c>
      <c r="AN40">
        <v>3.0421212902287262</v>
      </c>
    </row>
    <row r="42" spans="1:40" x14ac:dyDescent="0.45">
      <c r="A42" t="s">
        <v>20</v>
      </c>
      <c r="B42" t="s">
        <v>14</v>
      </c>
      <c r="C42">
        <v>6.3813232320515993E-6</v>
      </c>
      <c r="D42">
        <v>0</v>
      </c>
      <c r="E42">
        <v>1.0603259179239152E-4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1.0132378678799996E-4</v>
      </c>
      <c r="Z42">
        <v>0</v>
      </c>
      <c r="AA42">
        <v>0</v>
      </c>
      <c r="AB42">
        <v>0.11149175582999989</v>
      </c>
      <c r="AC42">
        <v>0</v>
      </c>
      <c r="AD42">
        <v>7.6052879503999998E-2</v>
      </c>
      <c r="AE42">
        <v>-3.1038478079439596E-4</v>
      </c>
      <c r="AF42">
        <v>-2.0074618893504005E-4</v>
      </c>
      <c r="AG42">
        <v>-1.0957979904480001E-4</v>
      </c>
      <c r="AH42">
        <v>3.7664550000000022E-5</v>
      </c>
      <c r="AI42">
        <v>0</v>
      </c>
      <c r="AJ42">
        <v>0</v>
      </c>
      <c r="AK42">
        <v>0</v>
      </c>
      <c r="AL42">
        <v>0</v>
      </c>
      <c r="AM42">
        <v>-1.5535781092866712E-3</v>
      </c>
      <c r="AN42">
        <v>0.18562174870775144</v>
      </c>
    </row>
    <row r="43" spans="1:40" x14ac:dyDescent="0.45">
      <c r="B43" t="s">
        <v>15</v>
      </c>
      <c r="C43">
        <v>3.5824752389160005E-7</v>
      </c>
      <c r="D43">
        <v>0</v>
      </c>
      <c r="E43">
        <v>9.4521189462168849E-6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5.6883179879999982E-6</v>
      </c>
      <c r="Z43">
        <v>0</v>
      </c>
      <c r="AA43">
        <v>0</v>
      </c>
      <c r="AB43">
        <v>6.2591478299999963E-3</v>
      </c>
      <c r="AC43">
        <v>0</v>
      </c>
      <c r="AD43">
        <v>4.2696091040000002E-3</v>
      </c>
      <c r="AE43">
        <v>-1.7425003424796E-5</v>
      </c>
      <c r="AF43">
        <v>-1.126989223104E-5</v>
      </c>
      <c r="AG43">
        <v>-6.151810564799998E-6</v>
      </c>
      <c r="AH43">
        <v>2.0424990445199985E-6</v>
      </c>
      <c r="AI43">
        <v>-1.2951219105161728E-17</v>
      </c>
      <c r="AJ43">
        <v>0</v>
      </c>
      <c r="AK43">
        <v>0</v>
      </c>
      <c r="AL43">
        <v>0</v>
      </c>
      <c r="AM43">
        <v>-8.7217884220105137E-5</v>
      </c>
      <c r="AN43">
        <v>1.042423352706187E-2</v>
      </c>
    </row>
    <row r="44" spans="1:40" x14ac:dyDescent="0.45">
      <c r="B44" t="s">
        <v>16</v>
      </c>
      <c r="C44">
        <v>3.6458743826163426E-5</v>
      </c>
      <c r="D44">
        <v>0</v>
      </c>
      <c r="E44">
        <v>6.9622732133645495E-4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5.5053471698139199E-4</v>
      </c>
      <c r="Z44">
        <v>0</v>
      </c>
      <c r="AA44">
        <v>0</v>
      </c>
      <c r="AB44">
        <v>0.60498335956615479</v>
      </c>
      <c r="AC44">
        <v>0</v>
      </c>
      <c r="AD44">
        <v>0.41322862122399989</v>
      </c>
      <c r="AE44">
        <v>-1.6864509595116281E-3</v>
      </c>
      <c r="AF44">
        <v>-1.0907384121132569E-3</v>
      </c>
      <c r="AG44">
        <v>-5.9539310132802382E-4</v>
      </c>
      <c r="AH44">
        <v>2.5611449020244932E-4</v>
      </c>
      <c r="AI44">
        <v>1.9309101254480141E-13</v>
      </c>
      <c r="AJ44">
        <v>0</v>
      </c>
      <c r="AK44">
        <v>0</v>
      </c>
      <c r="AL44">
        <v>0</v>
      </c>
      <c r="AM44">
        <v>-8.4301202085094624E-3</v>
      </c>
      <c r="AN44">
        <v>1.0079486133812319</v>
      </c>
    </row>
    <row r="46" spans="1:40" x14ac:dyDescent="0.45">
      <c r="A46" t="s">
        <v>144</v>
      </c>
    </row>
    <row r="47" spans="1:40" x14ac:dyDescent="0.45">
      <c r="B47" s="1" t="s">
        <v>21</v>
      </c>
    </row>
    <row r="48" spans="1:40" x14ac:dyDescent="0.45">
      <c r="A48" t="s">
        <v>13</v>
      </c>
      <c r="B48" t="s">
        <v>14</v>
      </c>
      <c r="C48">
        <v>0</v>
      </c>
      <c r="D48">
        <v>0</v>
      </c>
      <c r="E48">
        <v>0.72454426933201221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16.185071615999998</v>
      </c>
      <c r="AD48">
        <v>0</v>
      </c>
      <c r="AE48">
        <v>0</v>
      </c>
      <c r="AF48">
        <v>0</v>
      </c>
      <c r="AG48">
        <v>0</v>
      </c>
      <c r="AH48">
        <v>0.47391977919999889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17.383535664532008</v>
      </c>
    </row>
    <row r="49" spans="1:40" x14ac:dyDescent="0.45">
      <c r="B49" t="s">
        <v>15</v>
      </c>
      <c r="C49">
        <v>0</v>
      </c>
      <c r="D49">
        <v>0</v>
      </c>
      <c r="E49">
        <v>6.4588429838017047E-2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0.90863001600000004</v>
      </c>
      <c r="AD49">
        <v>0</v>
      </c>
      <c r="AE49">
        <v>0</v>
      </c>
      <c r="AF49">
        <v>0</v>
      </c>
      <c r="AG49">
        <v>0</v>
      </c>
      <c r="AH49">
        <v>2.6605859199999929E-2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0.999824305038017</v>
      </c>
    </row>
    <row r="50" spans="1:40" x14ac:dyDescent="0.45">
      <c r="B50" t="s">
        <v>16</v>
      </c>
      <c r="C50">
        <v>0</v>
      </c>
      <c r="D50">
        <v>0</v>
      </c>
      <c r="E50">
        <v>4.7574778286211297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87.940586495999966</v>
      </c>
      <c r="AD50">
        <v>0</v>
      </c>
      <c r="AE50">
        <v>0</v>
      </c>
      <c r="AF50">
        <v>0</v>
      </c>
      <c r="AG50">
        <v>0</v>
      </c>
      <c r="AH50">
        <v>2.5750138351999965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95.273078159821068</v>
      </c>
    </row>
    <row r="52" spans="1:40" x14ac:dyDescent="0.45">
      <c r="A52" t="s">
        <v>17</v>
      </c>
      <c r="B52" t="s">
        <v>14</v>
      </c>
      <c r="C52">
        <v>0</v>
      </c>
      <c r="D52">
        <v>0</v>
      </c>
      <c r="E52">
        <v>0.37638663341922701</v>
      </c>
      <c r="F52">
        <v>0</v>
      </c>
      <c r="G52">
        <v>140.31473514688011</v>
      </c>
      <c r="H52">
        <v>1.0036775067590043E-14</v>
      </c>
      <c r="I52">
        <v>0</v>
      </c>
      <c r="J52">
        <v>0</v>
      </c>
      <c r="K52">
        <v>33.980904159999973</v>
      </c>
      <c r="L52">
        <v>7.6211683497802212E-15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1.1884003350095518</v>
      </c>
      <c r="AE52">
        <v>0</v>
      </c>
      <c r="AF52">
        <v>0</v>
      </c>
      <c r="AG52">
        <v>0</v>
      </c>
      <c r="AH52">
        <v>1.8639736936165722E-15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175.86042627530887</v>
      </c>
    </row>
    <row r="53" spans="1:40" x14ac:dyDescent="0.45">
      <c r="B53" t="s">
        <v>15</v>
      </c>
      <c r="C53">
        <v>1.600077943679978E-4</v>
      </c>
      <c r="D53">
        <v>0</v>
      </c>
      <c r="E53">
        <v>4.7998297143627383E-2</v>
      </c>
      <c r="F53">
        <v>0</v>
      </c>
      <c r="G53">
        <v>0.4861033392463901</v>
      </c>
      <c r="H53">
        <v>-9.1046816394434451</v>
      </c>
      <c r="I53">
        <v>0</v>
      </c>
      <c r="J53">
        <v>0</v>
      </c>
      <c r="K53">
        <v>2.0276742747642142</v>
      </c>
      <c r="L53">
        <v>3.1984491280650403E-2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0.19964669424249123</v>
      </c>
      <c r="AE53">
        <v>0</v>
      </c>
      <c r="AF53">
        <v>0</v>
      </c>
      <c r="AG53">
        <v>0</v>
      </c>
      <c r="AH53">
        <v>1.0999379400000049E-2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-6.3001151555717039</v>
      </c>
    </row>
    <row r="54" spans="1:40" x14ac:dyDescent="0.45">
      <c r="B54" t="s">
        <v>16</v>
      </c>
      <c r="C54">
        <v>4.1597017883848175E-2</v>
      </c>
      <c r="D54">
        <v>0</v>
      </c>
      <c r="E54">
        <v>2.6517411215376421</v>
      </c>
      <c r="F54">
        <v>0</v>
      </c>
      <c r="G54">
        <v>630.6714300027736</v>
      </c>
      <c r="H54">
        <v>-162.20764182404378</v>
      </c>
      <c r="I54">
        <v>0</v>
      </c>
      <c r="J54">
        <v>0</v>
      </c>
      <c r="K54">
        <v>186.51048226426198</v>
      </c>
      <c r="L54">
        <v>1.2667947392647143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10.221339417460195</v>
      </c>
      <c r="AE54">
        <v>0</v>
      </c>
      <c r="AF54">
        <v>0</v>
      </c>
      <c r="AG54">
        <v>0</v>
      </c>
      <c r="AH54">
        <v>0.31649843809389522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669.47224117723169</v>
      </c>
    </row>
    <row r="56" spans="1:40" x14ac:dyDescent="0.45">
      <c r="A56" t="s">
        <v>18</v>
      </c>
      <c r="B56" t="s">
        <v>14</v>
      </c>
      <c r="C56">
        <v>312.52306907525769</v>
      </c>
      <c r="D56">
        <v>21.810791089619837</v>
      </c>
      <c r="E56">
        <v>0.37638663341922701</v>
      </c>
      <c r="F56">
        <v>0.11077390699199996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85.84970258439995</v>
      </c>
      <c r="P56">
        <v>0</v>
      </c>
      <c r="Q56">
        <v>0</v>
      </c>
      <c r="R56">
        <v>18.551903999999997</v>
      </c>
      <c r="S56">
        <v>10.826606386400007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1.344899078265221</v>
      </c>
      <c r="AE56">
        <v>0</v>
      </c>
      <c r="AF56">
        <v>0</v>
      </c>
      <c r="AG56">
        <v>0</v>
      </c>
      <c r="AH56">
        <v>1.7911363556777361E-15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451.39413275435385</v>
      </c>
    </row>
    <row r="57" spans="1:40" x14ac:dyDescent="0.45">
      <c r="B57" t="s">
        <v>15</v>
      </c>
      <c r="C57">
        <v>17.54504694149761</v>
      </c>
      <c r="D57">
        <v>1.2244579404358389</v>
      </c>
      <c r="E57">
        <v>3.3552431084684184E-2</v>
      </c>
      <c r="F57">
        <v>6.2188477920000042E-3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4.8196028095263372</v>
      </c>
      <c r="P57">
        <v>0</v>
      </c>
      <c r="Q57">
        <v>0</v>
      </c>
      <c r="R57">
        <v>1.0415039999999993</v>
      </c>
      <c r="S57">
        <v>0.60780574639999974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0.23892036431209221</v>
      </c>
      <c r="AE57">
        <v>0</v>
      </c>
      <c r="AF57">
        <v>0</v>
      </c>
      <c r="AG57">
        <v>0</v>
      </c>
      <c r="AH57">
        <v>2.7174327854595507E-16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25.517109081048563</v>
      </c>
    </row>
    <row r="58" spans="1:40" x14ac:dyDescent="0.45">
      <c r="B58" t="s">
        <v>16</v>
      </c>
      <c r="C58">
        <v>1698.1208105070136</v>
      </c>
      <c r="D58">
        <v>118.53996353349666</v>
      </c>
      <c r="E58">
        <v>2.4715184608531202</v>
      </c>
      <c r="F58">
        <v>0.60188317855200013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9.8877546184765312E-4</v>
      </c>
      <c r="O58">
        <v>466.28375521540795</v>
      </c>
      <c r="P58">
        <v>0</v>
      </c>
      <c r="Q58">
        <v>0</v>
      </c>
      <c r="R58">
        <v>100.80062400000001</v>
      </c>
      <c r="S58">
        <v>58.825696788236478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11.902334682633059</v>
      </c>
      <c r="AE58">
        <v>0</v>
      </c>
      <c r="AF58">
        <v>0</v>
      </c>
      <c r="AG58">
        <v>0</v>
      </c>
      <c r="AH58">
        <v>7.6703605588428962E-4</v>
      </c>
      <c r="AI58">
        <v>5.1825080685241603E-22</v>
      </c>
      <c r="AJ58">
        <v>0</v>
      </c>
      <c r="AK58">
        <v>0</v>
      </c>
      <c r="AL58">
        <v>0</v>
      </c>
      <c r="AM58">
        <v>0</v>
      </c>
      <c r="AN58">
        <v>2457.5483421777108</v>
      </c>
    </row>
    <row r="60" spans="1:40" x14ac:dyDescent="0.45">
      <c r="A60" t="s">
        <v>19</v>
      </c>
      <c r="B60" t="s">
        <v>14</v>
      </c>
      <c r="C60">
        <v>1.698612641911984</v>
      </c>
      <c r="D60">
        <v>0</v>
      </c>
      <c r="E60">
        <v>0.37638663341922701</v>
      </c>
      <c r="F60">
        <v>6.1541059440000039E-2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220.28115768698305</v>
      </c>
      <c r="V60">
        <v>0</v>
      </c>
      <c r="W60">
        <v>8.6447966976000004</v>
      </c>
      <c r="X60">
        <v>6.1182519484800064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1.3448990782652213</v>
      </c>
      <c r="AE60">
        <v>0</v>
      </c>
      <c r="AF60">
        <v>0</v>
      </c>
      <c r="AG60">
        <v>0</v>
      </c>
      <c r="AH60">
        <v>2.6734613811640886E-16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238.52564574609951</v>
      </c>
    </row>
    <row r="61" spans="1:40" x14ac:dyDescent="0.45">
      <c r="B61" t="s">
        <v>15</v>
      </c>
      <c r="C61">
        <v>9.5360123737266989E-2</v>
      </c>
      <c r="D61">
        <v>0</v>
      </c>
      <c r="E61">
        <v>3.3552431084684184E-2</v>
      </c>
      <c r="F61">
        <v>3.4549154400000028E-3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12.366585492013309</v>
      </c>
      <c r="V61">
        <v>0</v>
      </c>
      <c r="W61">
        <v>0.48531893760000039</v>
      </c>
      <c r="X61">
        <v>0.34347870048000018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0.23892036431209213</v>
      </c>
      <c r="AE61">
        <v>0</v>
      </c>
      <c r="AF61">
        <v>0</v>
      </c>
      <c r="AG61">
        <v>0</v>
      </c>
      <c r="AH61">
        <v>5.7861194946440263E-17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13.566670964667352</v>
      </c>
    </row>
    <row r="62" spans="1:40" x14ac:dyDescent="0.45">
      <c r="B62" t="s">
        <v>16</v>
      </c>
      <c r="C62">
        <v>9.2280799914027796</v>
      </c>
      <c r="D62">
        <v>3.3386198294811597E-3</v>
      </c>
      <c r="E62">
        <v>2.4714170538291582</v>
      </c>
      <c r="F62">
        <v>0.33437954364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1196.754098467251</v>
      </c>
      <c r="V62">
        <v>0</v>
      </c>
      <c r="W62">
        <v>46.934107668849329</v>
      </c>
      <c r="X62">
        <v>33.243197842687252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11.967402016503874</v>
      </c>
      <c r="AE62">
        <v>0</v>
      </c>
      <c r="AF62">
        <v>0</v>
      </c>
      <c r="AG62">
        <v>0</v>
      </c>
      <c r="AH62">
        <v>-1.5409202763019046E-15</v>
      </c>
      <c r="AI62">
        <v>8.921456859069051E-13</v>
      </c>
      <c r="AJ62">
        <v>0</v>
      </c>
      <c r="AK62">
        <v>0</v>
      </c>
      <c r="AL62">
        <v>0</v>
      </c>
      <c r="AM62">
        <v>0</v>
      </c>
      <c r="AN62">
        <v>1300.9360212039944</v>
      </c>
    </row>
    <row r="64" spans="1:40" x14ac:dyDescent="0.45">
      <c r="A64" t="s">
        <v>20</v>
      </c>
      <c r="B64" t="s">
        <v>14</v>
      </c>
      <c r="C64">
        <v>5.2402501376400006E-2</v>
      </c>
      <c r="D64">
        <v>0</v>
      </c>
      <c r="E64">
        <v>0.66570562886275175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3.6594148872791998</v>
      </c>
      <c r="Z64">
        <v>0.64235967599999999</v>
      </c>
      <c r="AA64">
        <v>2.2232998162508022E-14</v>
      </c>
      <c r="AB64">
        <v>7.1032636436580026</v>
      </c>
      <c r="AC64">
        <v>0</v>
      </c>
      <c r="AD64">
        <v>0.60556737170597075</v>
      </c>
      <c r="AE64">
        <v>0</v>
      </c>
      <c r="AF64">
        <v>0</v>
      </c>
      <c r="AG64">
        <v>0</v>
      </c>
      <c r="AH64">
        <v>0.30578100000000019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13.034494708882347</v>
      </c>
    </row>
    <row r="65" spans="1:40" x14ac:dyDescent="0.45">
      <c r="B65" t="s">
        <v>15</v>
      </c>
      <c r="C65">
        <v>2.9418767364000004E-3</v>
      </c>
      <c r="D65">
        <v>0</v>
      </c>
      <c r="E65">
        <v>5.9343346048703803E-2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0.20543957335919999</v>
      </c>
      <c r="Z65">
        <v>3.6062075999999992E-2</v>
      </c>
      <c r="AA65">
        <v>-6.9478119257837531E-15</v>
      </c>
      <c r="AB65">
        <v>0.39877726285800003</v>
      </c>
      <c r="AC65">
        <v>0</v>
      </c>
      <c r="AD65">
        <v>3.3996555819890799E-2</v>
      </c>
      <c r="AE65">
        <v>0</v>
      </c>
      <c r="AF65">
        <v>0</v>
      </c>
      <c r="AG65">
        <v>0</v>
      </c>
      <c r="AH65">
        <v>1.6582101746399985E-2</v>
      </c>
      <c r="AI65">
        <v>-2.282386503793532E-14</v>
      </c>
      <c r="AJ65">
        <v>0</v>
      </c>
      <c r="AK65">
        <v>0</v>
      </c>
      <c r="AL65">
        <v>0</v>
      </c>
      <c r="AM65">
        <v>0</v>
      </c>
      <c r="AN65">
        <v>0.75314279256856476</v>
      </c>
    </row>
    <row r="66" spans="1:40" x14ac:dyDescent="0.45">
      <c r="B66" t="s">
        <v>16</v>
      </c>
      <c r="C66">
        <v>0.29939391942039373</v>
      </c>
      <c r="D66">
        <v>0</v>
      </c>
      <c r="E66">
        <v>4.37113192224139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19.883139025399565</v>
      </c>
      <c r="Z66">
        <v>3.4906636979387033</v>
      </c>
      <c r="AA66">
        <v>5.0312229481560911</v>
      </c>
      <c r="AB66">
        <v>38.544162041692587</v>
      </c>
      <c r="AC66">
        <v>0</v>
      </c>
      <c r="AD66">
        <v>3.2903128941375406</v>
      </c>
      <c r="AE66">
        <v>0</v>
      </c>
      <c r="AF66">
        <v>0</v>
      </c>
      <c r="AG66">
        <v>0</v>
      </c>
      <c r="AH66">
        <v>2.0792746741589951</v>
      </c>
      <c r="AI66">
        <v>3.4028327175812915E-10</v>
      </c>
      <c r="AJ66">
        <v>0</v>
      </c>
      <c r="AK66">
        <v>0</v>
      </c>
      <c r="AL66">
        <v>0</v>
      </c>
      <c r="AM66">
        <v>0</v>
      </c>
      <c r="AN66">
        <v>76.989301123485546</v>
      </c>
    </row>
    <row r="68" spans="1:40" x14ac:dyDescent="0.45">
      <c r="A68" t="s">
        <v>145</v>
      </c>
    </row>
    <row r="69" spans="1:40" x14ac:dyDescent="0.45">
      <c r="B69" s="1" t="s">
        <v>21</v>
      </c>
    </row>
    <row r="70" spans="1:40" x14ac:dyDescent="0.45">
      <c r="A70" t="s">
        <v>13</v>
      </c>
      <c r="B70" t="s">
        <v>14</v>
      </c>
      <c r="C70">
        <v>0</v>
      </c>
      <c r="D70">
        <v>0</v>
      </c>
      <c r="E70">
        <v>1.007068773291319E-4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8.5224517728000007E-2</v>
      </c>
      <c r="AD70">
        <v>0</v>
      </c>
      <c r="AE70">
        <v>0</v>
      </c>
      <c r="AF70">
        <v>0</v>
      </c>
      <c r="AG70">
        <v>0</v>
      </c>
      <c r="AH70">
        <v>1.5380877497439966E-4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8.5479033380303535E-2</v>
      </c>
    </row>
    <row r="71" spans="1:40" x14ac:dyDescent="0.45">
      <c r="B71" t="s">
        <v>15</v>
      </c>
      <c r="C71">
        <v>0</v>
      </c>
      <c r="D71">
        <v>0</v>
      </c>
      <c r="E71">
        <v>8.9773659883821708E-6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4.7845049279999999E-3</v>
      </c>
      <c r="AD71">
        <v>0</v>
      </c>
      <c r="AE71">
        <v>0</v>
      </c>
      <c r="AF71">
        <v>0</v>
      </c>
      <c r="AG71">
        <v>0</v>
      </c>
      <c r="AH71">
        <v>8.634825534399977E-6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4.8021171195227821E-3</v>
      </c>
    </row>
    <row r="72" spans="1:40" x14ac:dyDescent="0.45">
      <c r="B72" t="s">
        <v>16</v>
      </c>
      <c r="C72">
        <v>0</v>
      </c>
      <c r="D72">
        <v>0</v>
      </c>
      <c r="E72">
        <v>6.612580574610373E-4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0.463062150768</v>
      </c>
      <c r="AD72">
        <v>0</v>
      </c>
      <c r="AE72">
        <v>0</v>
      </c>
      <c r="AF72">
        <v>0</v>
      </c>
      <c r="AG72">
        <v>0</v>
      </c>
      <c r="AH72">
        <v>8.357104744663986E-4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0.46455911929992738</v>
      </c>
    </row>
    <row r="74" spans="1:40" x14ac:dyDescent="0.45">
      <c r="A74" t="s">
        <v>17</v>
      </c>
      <c r="B74" t="s">
        <v>14</v>
      </c>
      <c r="C74">
        <v>0</v>
      </c>
      <c r="D74">
        <v>0</v>
      </c>
      <c r="E74">
        <v>5.231526095019837E-5</v>
      </c>
      <c r="F74">
        <v>0</v>
      </c>
      <c r="G74">
        <v>6.5028247816000057E-2</v>
      </c>
      <c r="H74">
        <v>-3.6106321260831466E-22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1.1354714475264392E-3</v>
      </c>
      <c r="AE74">
        <v>0</v>
      </c>
      <c r="AF74">
        <v>0</v>
      </c>
      <c r="AG74">
        <v>0</v>
      </c>
      <c r="AH74">
        <v>6.0494523120269149E-19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6.6216034524476705E-2</v>
      </c>
    </row>
    <row r="75" spans="1:40" x14ac:dyDescent="0.45">
      <c r="B75" t="s">
        <v>15</v>
      </c>
      <c r="C75">
        <v>2.7573121140479625E-9</v>
      </c>
      <c r="D75">
        <v>0</v>
      </c>
      <c r="E75">
        <v>6.6714469040062173E-6</v>
      </c>
      <c r="F75">
        <v>0</v>
      </c>
      <c r="G75">
        <v>2.2528623802669739E-4</v>
      </c>
      <c r="H75">
        <v>3.2753205889097672E-7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1.9075484432909374E-4</v>
      </c>
      <c r="AE75">
        <v>0</v>
      </c>
      <c r="AF75">
        <v>0</v>
      </c>
      <c r="AG75">
        <v>0</v>
      </c>
      <c r="AH75">
        <v>3.5698047333000163E-6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4.2661262336410235E-4</v>
      </c>
    </row>
    <row r="76" spans="1:40" x14ac:dyDescent="0.45">
      <c r="B76" t="s">
        <v>16</v>
      </c>
      <c r="C76">
        <v>7.1681483875477952E-7</v>
      </c>
      <c r="D76">
        <v>0</v>
      </c>
      <c r="E76">
        <v>3.6857453593761692E-4</v>
      </c>
      <c r="F76">
        <v>0</v>
      </c>
      <c r="G76">
        <v>0.29228196276268131</v>
      </c>
      <c r="H76">
        <v>5.8518113567356292E-6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9.7661021476481563E-3</v>
      </c>
      <c r="AE76">
        <v>0</v>
      </c>
      <c r="AF76">
        <v>0</v>
      </c>
      <c r="AG76">
        <v>0</v>
      </c>
      <c r="AH76">
        <v>1.0271830630641249E-4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0.30252592637876913</v>
      </c>
    </row>
    <row r="78" spans="1:40" x14ac:dyDescent="0.45">
      <c r="A78" t="s">
        <v>18</v>
      </c>
      <c r="B78" t="s">
        <v>14</v>
      </c>
      <c r="C78">
        <v>5.3855104226910372E-3</v>
      </c>
      <c r="D78">
        <v>2.765156098945184E-3</v>
      </c>
      <c r="E78">
        <v>5.231526095019837E-5</v>
      </c>
      <c r="F78">
        <v>3.0276707328000003E-4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0.1917269708760001</v>
      </c>
      <c r="P78">
        <v>0</v>
      </c>
      <c r="Q78">
        <v>0</v>
      </c>
      <c r="R78">
        <v>0</v>
      </c>
      <c r="S78">
        <v>0.12286722599199988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1.2850000611641617E-3</v>
      </c>
      <c r="AE78">
        <v>0</v>
      </c>
      <c r="AF78">
        <v>0</v>
      </c>
      <c r="AG78">
        <v>0</v>
      </c>
      <c r="AH78">
        <v>5.8130616355356331E-19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0.32438494578503058</v>
      </c>
    </row>
    <row r="79" spans="1:40" x14ac:dyDescent="0.45">
      <c r="B79" t="s">
        <v>15</v>
      </c>
      <c r="C79">
        <v>3.0234258689967343E-4</v>
      </c>
      <c r="D79">
        <v>1.5523587970678397E-4</v>
      </c>
      <c r="E79">
        <v>4.6635667472115163E-6</v>
      </c>
      <c r="F79">
        <v>1.6997345279999999E-5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1.0763553276000013E-2</v>
      </c>
      <c r="P79">
        <v>0</v>
      </c>
      <c r="Q79">
        <v>0</v>
      </c>
      <c r="R79">
        <v>0</v>
      </c>
      <c r="S79">
        <v>6.8977667920000017E-3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2.2827934654428978E-4</v>
      </c>
      <c r="AE79">
        <v>0</v>
      </c>
      <c r="AF79">
        <v>0</v>
      </c>
      <c r="AG79">
        <v>0</v>
      </c>
      <c r="AH79">
        <v>8.8193197699482096E-20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1.8368838793177973E-2</v>
      </c>
    </row>
    <row r="80" spans="1:40" x14ac:dyDescent="0.45">
      <c r="B80" t="s">
        <v>16</v>
      </c>
      <c r="C80">
        <v>2.9262631238821717E-2</v>
      </c>
      <c r="D80">
        <v>1.502840964303148E-2</v>
      </c>
      <c r="E80">
        <v>3.4352477410840682E-4</v>
      </c>
      <c r="F80">
        <v>1.6450661836800004E-3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4.2955786068310318E-9</v>
      </c>
      <c r="O80">
        <v>1.0413451563008846</v>
      </c>
      <c r="P80">
        <v>0</v>
      </c>
      <c r="Q80">
        <v>0</v>
      </c>
      <c r="R80">
        <v>0</v>
      </c>
      <c r="S80">
        <v>0.66759148005014435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1.1372229368249786E-2</v>
      </c>
      <c r="AE80">
        <v>0</v>
      </c>
      <c r="AF80">
        <v>0</v>
      </c>
      <c r="AG80">
        <v>0</v>
      </c>
      <c r="AH80">
        <v>2.4893849401244397E-7</v>
      </c>
      <c r="AI80">
        <v>1.5867645739020554E-25</v>
      </c>
      <c r="AJ80">
        <v>0</v>
      </c>
      <c r="AK80">
        <v>0</v>
      </c>
      <c r="AL80">
        <v>0</v>
      </c>
      <c r="AM80">
        <v>0</v>
      </c>
      <c r="AN80">
        <v>1.7665887507929929</v>
      </c>
    </row>
    <row r="82" spans="1:64" x14ac:dyDescent="0.45">
      <c r="A82" t="s">
        <v>19</v>
      </c>
      <c r="B82" t="s">
        <v>14</v>
      </c>
      <c r="C82">
        <v>2.927110665526225E-5</v>
      </c>
      <c r="D82">
        <v>0</v>
      </c>
      <c r="E82">
        <v>5.231526095019837E-5</v>
      </c>
      <c r="F82">
        <v>1.6820392960000007E-4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0.49195090765800037</v>
      </c>
      <c r="V82">
        <v>0</v>
      </c>
      <c r="W82">
        <v>0</v>
      </c>
      <c r="X82">
        <v>6.9433820534400031E-2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1.2850000611641622E-3</v>
      </c>
      <c r="AE82">
        <v>0</v>
      </c>
      <c r="AF82">
        <v>0</v>
      </c>
      <c r="AG82">
        <v>0</v>
      </c>
      <c r="AH82">
        <v>8.6766123303050346E-20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0.56291951855077005</v>
      </c>
    </row>
    <row r="83" spans="1:64" x14ac:dyDescent="0.45">
      <c r="B83" t="s">
        <v>15</v>
      </c>
      <c r="C83">
        <v>1.6432801003003378E-6</v>
      </c>
      <c r="D83">
        <v>0</v>
      </c>
      <c r="E83">
        <v>4.6635667472115163E-6</v>
      </c>
      <c r="F83">
        <v>9.4429695999999973E-6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2.7618126858000022E-2</v>
      </c>
      <c r="V83">
        <v>0</v>
      </c>
      <c r="W83">
        <v>0</v>
      </c>
      <c r="X83">
        <v>3.898015094400002E-3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2.282793465442897E-4</v>
      </c>
      <c r="AE83">
        <v>0</v>
      </c>
      <c r="AF83">
        <v>0</v>
      </c>
      <c r="AG83">
        <v>0</v>
      </c>
      <c r="AH83">
        <v>1.8778620145987192E-20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3.1760171115391825E-2</v>
      </c>
    </row>
    <row r="84" spans="1:64" x14ac:dyDescent="0.45">
      <c r="B84" t="s">
        <v>16</v>
      </c>
      <c r="C84">
        <v>1.5902160797978934E-4</v>
      </c>
      <c r="D84">
        <v>4.2326777353540124E-7</v>
      </c>
      <c r="E84">
        <v>3.4351067920053901E-4</v>
      </c>
      <c r="F84">
        <v>9.1392565759999995E-4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2.6726946197591275</v>
      </c>
      <c r="V84">
        <v>0</v>
      </c>
      <c r="W84">
        <v>0</v>
      </c>
      <c r="X84">
        <v>0.37726498556048249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1.1434398737948243E-2</v>
      </c>
      <c r="AE84">
        <v>0</v>
      </c>
      <c r="AF84">
        <v>0</v>
      </c>
      <c r="AG84">
        <v>0</v>
      </c>
      <c r="AH84">
        <v>-5.0009953252276046E-19</v>
      </c>
      <c r="AI84">
        <v>2.731544554179072E-16</v>
      </c>
      <c r="AJ84">
        <v>0</v>
      </c>
      <c r="AK84">
        <v>0</v>
      </c>
      <c r="AL84">
        <v>0</v>
      </c>
      <c r="AM84">
        <v>0</v>
      </c>
      <c r="AN84">
        <v>3.0628108852701126</v>
      </c>
    </row>
    <row r="86" spans="1:64" x14ac:dyDescent="0.45">
      <c r="A86" t="s">
        <v>20</v>
      </c>
      <c r="B86" t="s">
        <v>14</v>
      </c>
      <c r="C86">
        <v>9.0301883369040004E-7</v>
      </c>
      <c r="D86">
        <v>0</v>
      </c>
      <c r="E86">
        <v>9.2528694161092139E-5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1.0132378678799996E-4</v>
      </c>
      <c r="Z86">
        <v>0</v>
      </c>
      <c r="AA86">
        <v>0</v>
      </c>
      <c r="AB86">
        <v>1.143834390438011E-3</v>
      </c>
      <c r="AC86">
        <v>0</v>
      </c>
      <c r="AD86">
        <v>1.7667460841970799E-4</v>
      </c>
      <c r="AE86">
        <v>0</v>
      </c>
      <c r="AF86">
        <v>0</v>
      </c>
      <c r="AG86">
        <v>0</v>
      </c>
      <c r="AH86">
        <v>9.9240004500000069E-5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1.6145045031405014E-3</v>
      </c>
    </row>
    <row r="87" spans="1:64" x14ac:dyDescent="0.45">
      <c r="B87" t="s">
        <v>15</v>
      </c>
      <c r="C87">
        <v>5.0695482650400012E-8</v>
      </c>
      <c r="D87">
        <v>0</v>
      </c>
      <c r="E87">
        <v>8.2483339166243328E-6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5.6883179879999982E-6</v>
      </c>
      <c r="Z87">
        <v>0</v>
      </c>
      <c r="AA87">
        <v>0</v>
      </c>
      <c r="AB87">
        <v>6.421486942681199E-5</v>
      </c>
      <c r="AC87">
        <v>0</v>
      </c>
      <c r="AD87">
        <v>9.9185135589079992E-6</v>
      </c>
      <c r="AE87">
        <v>0</v>
      </c>
      <c r="AF87">
        <v>0</v>
      </c>
      <c r="AG87">
        <v>0</v>
      </c>
      <c r="AH87">
        <v>5.3816550143147957E-6</v>
      </c>
      <c r="AI87">
        <v>-6.9881416493444699E-18</v>
      </c>
      <c r="AJ87">
        <v>0</v>
      </c>
      <c r="AK87">
        <v>0</v>
      </c>
      <c r="AL87">
        <v>0</v>
      </c>
      <c r="AM87">
        <v>0</v>
      </c>
      <c r="AN87">
        <v>9.3502385387302529E-5</v>
      </c>
    </row>
    <row r="88" spans="1:64" x14ac:dyDescent="0.45">
      <c r="B88" t="s">
        <v>16</v>
      </c>
      <c r="C88">
        <v>5.1592641730411771E-6</v>
      </c>
      <c r="D88">
        <v>0</v>
      </c>
      <c r="E88">
        <v>6.0755852321964839E-4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5.5053471698139199E-4</v>
      </c>
      <c r="Z88">
        <v>0</v>
      </c>
      <c r="AA88">
        <v>0</v>
      </c>
      <c r="AB88">
        <v>6.2067438723419173E-3</v>
      </c>
      <c r="AC88">
        <v>0</v>
      </c>
      <c r="AD88">
        <v>9.5995056753539791E-4</v>
      </c>
      <c r="AE88">
        <v>0</v>
      </c>
      <c r="AF88">
        <v>0</v>
      </c>
      <c r="AG88">
        <v>0</v>
      </c>
      <c r="AH88">
        <v>6.7482030610232428E-4</v>
      </c>
      <c r="AI88">
        <v>1.0418689823112003E-13</v>
      </c>
      <c r="AJ88">
        <v>0</v>
      </c>
      <c r="AK88">
        <v>0</v>
      </c>
      <c r="AL88">
        <v>0</v>
      </c>
      <c r="AM88">
        <v>0</v>
      </c>
      <c r="AN88">
        <v>9.0047672504579065E-3</v>
      </c>
    </row>
    <row r="92" spans="1:64" x14ac:dyDescent="0.45">
      <c r="B92" t="s">
        <v>126</v>
      </c>
    </row>
    <row r="93" spans="1:64" x14ac:dyDescent="0.45">
      <c r="A93" t="s">
        <v>124</v>
      </c>
      <c r="B93">
        <f>75*120</f>
        <v>9000</v>
      </c>
    </row>
    <row r="94" spans="1:64" x14ac:dyDescent="0.45">
      <c r="A94" t="s">
        <v>125</v>
      </c>
      <c r="B94">
        <f>1356.1*120</f>
        <v>162732</v>
      </c>
    </row>
    <row r="95" spans="1:64" x14ac:dyDescent="0.45">
      <c r="A95" t="s">
        <v>16</v>
      </c>
      <c r="B95">
        <v>884207.17930607987</v>
      </c>
    </row>
    <row r="96" spans="1:64" x14ac:dyDescent="0.45">
      <c r="A96" t="s">
        <v>127</v>
      </c>
      <c r="B96">
        <v>1000000</v>
      </c>
      <c r="BL96" t="s">
        <v>12</v>
      </c>
    </row>
    <row r="100" spans="1:40" x14ac:dyDescent="0.45">
      <c r="A100" t="s">
        <v>142</v>
      </c>
    </row>
    <row r="101" spans="1:40" x14ac:dyDescent="0.45">
      <c r="B101" s="1" t="s">
        <v>21</v>
      </c>
      <c r="C101" s="3" t="s">
        <v>146</v>
      </c>
      <c r="D101" s="3" t="s">
        <v>147</v>
      </c>
      <c r="E101" s="3" t="s">
        <v>148</v>
      </c>
      <c r="F101" s="3" t="s">
        <v>149</v>
      </c>
      <c r="G101" s="3" t="s">
        <v>189</v>
      </c>
      <c r="H101" s="3" t="s">
        <v>190</v>
      </c>
      <c r="I101" s="3" t="s">
        <v>191</v>
      </c>
      <c r="J101" s="3" t="s">
        <v>192</v>
      </c>
      <c r="K101" s="3" t="s">
        <v>193</v>
      </c>
      <c r="L101" s="3" t="s">
        <v>194</v>
      </c>
      <c r="M101" s="3" t="s">
        <v>195</v>
      </c>
      <c r="N101" s="3" t="s">
        <v>156</v>
      </c>
      <c r="O101" s="3" t="s">
        <v>157</v>
      </c>
      <c r="P101" s="3" t="s">
        <v>158</v>
      </c>
      <c r="Q101" s="3" t="s">
        <v>159</v>
      </c>
      <c r="R101" s="3" t="s">
        <v>160</v>
      </c>
      <c r="S101" s="3" t="s">
        <v>161</v>
      </c>
      <c r="T101" s="3" t="s">
        <v>162</v>
      </c>
      <c r="U101" s="3" t="s">
        <v>163</v>
      </c>
      <c r="V101" s="3" t="s">
        <v>164</v>
      </c>
      <c r="W101" s="3" t="s">
        <v>165</v>
      </c>
      <c r="X101" s="3" t="s">
        <v>166</v>
      </c>
      <c r="Y101" s="3" t="s">
        <v>167</v>
      </c>
      <c r="Z101" s="3" t="s">
        <v>168</v>
      </c>
      <c r="AA101" s="3" t="s">
        <v>169</v>
      </c>
      <c r="AB101" s="3" t="s">
        <v>170</v>
      </c>
      <c r="AC101" s="3" t="s">
        <v>171</v>
      </c>
      <c r="AD101" s="3" t="s">
        <v>186</v>
      </c>
      <c r="AE101" s="3" t="s">
        <v>173</v>
      </c>
      <c r="AF101" s="3" t="s">
        <v>174</v>
      </c>
      <c r="AG101" s="3" t="s">
        <v>175</v>
      </c>
      <c r="AH101" s="3" t="s">
        <v>188</v>
      </c>
      <c r="AI101" s="3" t="s">
        <v>187</v>
      </c>
      <c r="AJ101" s="3" t="s">
        <v>178</v>
      </c>
      <c r="AK101" s="3" t="s">
        <v>179</v>
      </c>
      <c r="AL101" s="3" t="s">
        <v>180</v>
      </c>
      <c r="AM101" s="3" t="s">
        <v>181</v>
      </c>
      <c r="AN101" s="3" t="s">
        <v>127</v>
      </c>
    </row>
    <row r="102" spans="1:40" x14ac:dyDescent="0.45">
      <c r="A102" t="s">
        <v>17</v>
      </c>
      <c r="B102" t="s">
        <v>14</v>
      </c>
      <c r="C102">
        <f t="shared" ref="C102:AN102" si="0">C8*$B$96/$B$94/1000</f>
        <v>0</v>
      </c>
      <c r="D102">
        <f t="shared" si="0"/>
        <v>0</v>
      </c>
      <c r="E102">
        <f t="shared" si="0"/>
        <v>2.4184831928607342E-3</v>
      </c>
      <c r="F102">
        <f t="shared" si="0"/>
        <v>0</v>
      </c>
      <c r="G102">
        <f t="shared" si="0"/>
        <v>0.86224427369466439</v>
      </c>
      <c r="H102">
        <f t="shared" si="0"/>
        <v>6.1676714276172133E-17</v>
      </c>
      <c r="I102">
        <f t="shared" si="0"/>
        <v>0</v>
      </c>
      <c r="J102">
        <f t="shared" si="0"/>
        <v>0</v>
      </c>
      <c r="K102">
        <f t="shared" si="0"/>
        <v>0.20881513261067261</v>
      </c>
      <c r="L102">
        <f t="shared" si="0"/>
        <v>4.6832634944449895E-17</v>
      </c>
      <c r="M102">
        <f t="shared" si="0"/>
        <v>0</v>
      </c>
      <c r="N102">
        <f t="shared" si="0"/>
        <v>0</v>
      </c>
      <c r="O102">
        <f t="shared" si="0"/>
        <v>0</v>
      </c>
      <c r="P102">
        <f t="shared" si="0"/>
        <v>0</v>
      </c>
      <c r="Q102">
        <f t="shared" si="0"/>
        <v>0</v>
      </c>
      <c r="R102">
        <f t="shared" si="0"/>
        <v>0</v>
      </c>
      <c r="S102">
        <f t="shared" si="0"/>
        <v>0</v>
      </c>
      <c r="T102">
        <f t="shared" si="0"/>
        <v>0</v>
      </c>
      <c r="U102">
        <f t="shared" si="0"/>
        <v>0</v>
      </c>
      <c r="V102">
        <f t="shared" si="0"/>
        <v>0</v>
      </c>
      <c r="W102">
        <f t="shared" si="0"/>
        <v>0</v>
      </c>
      <c r="X102">
        <f t="shared" si="0"/>
        <v>0</v>
      </c>
      <c r="Y102">
        <f t="shared" si="0"/>
        <v>0</v>
      </c>
      <c r="Z102">
        <f t="shared" si="0"/>
        <v>0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8.4327236506030936E-3</v>
      </c>
      <c r="AE102">
        <f t="shared" si="0"/>
        <v>3.2485773200349199E-18</v>
      </c>
      <c r="AF102">
        <f t="shared" si="0"/>
        <v>3.2747490286422191E-19</v>
      </c>
      <c r="AG102">
        <f t="shared" si="0"/>
        <v>7.0813406435702223E-19</v>
      </c>
      <c r="AH102">
        <f t="shared" si="0"/>
        <v>1.061294351130971E-17</v>
      </c>
      <c r="AI102">
        <f t="shared" si="0"/>
        <v>0</v>
      </c>
      <c r="AJ102">
        <f t="shared" si="0"/>
        <v>0</v>
      </c>
      <c r="AK102">
        <f t="shared" si="0"/>
        <v>-0.3857694820932574</v>
      </c>
      <c r="AL102">
        <f t="shared" si="0"/>
        <v>0</v>
      </c>
      <c r="AM102">
        <f t="shared" si="0"/>
        <v>-0.10944471043676432</v>
      </c>
      <c r="AN102">
        <f t="shared" si="0"/>
        <v>0.58669642061877902</v>
      </c>
    </row>
    <row r="103" spans="1:40" x14ac:dyDescent="0.45">
      <c r="B103" t="s">
        <v>15</v>
      </c>
      <c r="C103">
        <f t="shared" ref="C103:AN103" si="1">C9*$B$96/$B$93/1000</f>
        <v>8.9662567743998769E-5</v>
      </c>
      <c r="D103">
        <f t="shared" si="1"/>
        <v>0</v>
      </c>
      <c r="E103">
        <f t="shared" si="1"/>
        <v>5.5765443981375092E-3</v>
      </c>
      <c r="F103">
        <f t="shared" si="1"/>
        <v>0</v>
      </c>
      <c r="G103">
        <f t="shared" si="1"/>
        <v>5.4011482138487783E-2</v>
      </c>
      <c r="H103">
        <f t="shared" si="1"/>
        <v>-1.0116312932714939</v>
      </c>
      <c r="I103">
        <f t="shared" si="1"/>
        <v>0</v>
      </c>
      <c r="J103">
        <f t="shared" si="1"/>
        <v>0</v>
      </c>
      <c r="K103">
        <f t="shared" si="1"/>
        <v>0.22529714164046827</v>
      </c>
      <c r="L103">
        <f t="shared" si="1"/>
        <v>3.5538323645167113E-3</v>
      </c>
      <c r="M103">
        <f t="shared" si="1"/>
        <v>0</v>
      </c>
      <c r="N103">
        <f t="shared" si="1"/>
        <v>0</v>
      </c>
      <c r="O103">
        <f t="shared" si="1"/>
        <v>0</v>
      </c>
      <c r="P103">
        <f t="shared" si="1"/>
        <v>0</v>
      </c>
      <c r="Q103">
        <f t="shared" si="1"/>
        <v>0</v>
      </c>
      <c r="R103">
        <f t="shared" si="1"/>
        <v>0</v>
      </c>
      <c r="S103">
        <f t="shared" si="1"/>
        <v>0</v>
      </c>
      <c r="T103">
        <f t="shared" si="1"/>
        <v>0</v>
      </c>
      <c r="U103">
        <f t="shared" si="1"/>
        <v>0</v>
      </c>
      <c r="V103">
        <f t="shared" si="1"/>
        <v>0</v>
      </c>
      <c r="W103">
        <f t="shared" si="1"/>
        <v>0</v>
      </c>
      <c r="X103">
        <f t="shared" si="1"/>
        <v>0</v>
      </c>
      <c r="Y103">
        <f t="shared" si="1"/>
        <v>0</v>
      </c>
      <c r="Z103">
        <f t="shared" si="1"/>
        <v>0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2.5615195733773938E-2</v>
      </c>
      <c r="AE103">
        <f t="shared" si="1"/>
        <v>-5.3283682733874287E-2</v>
      </c>
      <c r="AF103">
        <f t="shared" si="1"/>
        <v>-5.3712955267864564E-3</v>
      </c>
      <c r="AG103">
        <f t="shared" si="1"/>
        <v>-1.1614927736379966E-2</v>
      </c>
      <c r="AH103">
        <f t="shared" si="1"/>
        <v>1.1323865666666717E-3</v>
      </c>
      <c r="AI103">
        <f t="shared" si="1"/>
        <v>0</v>
      </c>
      <c r="AJ103">
        <f t="shared" si="1"/>
        <v>0</v>
      </c>
      <c r="AK103">
        <f t="shared" si="1"/>
        <v>-0.61002264755553226</v>
      </c>
      <c r="AL103">
        <f t="shared" si="1"/>
        <v>0</v>
      </c>
      <c r="AM103">
        <f t="shared" si="1"/>
        <v>-2.4081151180799912E-2</v>
      </c>
      <c r="AN103">
        <f t="shared" si="1"/>
        <v>-1.400728752595072</v>
      </c>
    </row>
    <row r="104" spans="1:40" x14ac:dyDescent="0.45">
      <c r="B104" t="s">
        <v>16</v>
      </c>
      <c r="C104">
        <f t="shared" ref="C104:AN104" si="2">C10*$B$96/$B$95/1000</f>
        <v>2.3725791130001223E-4</v>
      </c>
      <c r="D104">
        <f t="shared" si="2"/>
        <v>0</v>
      </c>
      <c r="E104">
        <f t="shared" si="2"/>
        <v>3.1358763535098005E-3</v>
      </c>
      <c r="F104">
        <f t="shared" si="2"/>
        <v>0</v>
      </c>
      <c r="G104">
        <f t="shared" si="2"/>
        <v>0.71326205527727182</v>
      </c>
      <c r="H104">
        <f t="shared" si="2"/>
        <v>-0.18344981314372871</v>
      </c>
      <c r="I104">
        <f t="shared" si="2"/>
        <v>0</v>
      </c>
      <c r="J104">
        <f t="shared" si="2"/>
        <v>0</v>
      </c>
      <c r="K104">
        <f t="shared" si="2"/>
        <v>0.21093527244444479</v>
      </c>
      <c r="L104">
        <f t="shared" si="2"/>
        <v>1.4326899497229672E-3</v>
      </c>
      <c r="M104">
        <f t="shared" si="2"/>
        <v>0</v>
      </c>
      <c r="N104">
        <f t="shared" si="2"/>
        <v>0</v>
      </c>
      <c r="O104">
        <f t="shared" si="2"/>
        <v>0</v>
      </c>
      <c r="P104">
        <f t="shared" si="2"/>
        <v>0</v>
      </c>
      <c r="Q104">
        <f t="shared" si="2"/>
        <v>0</v>
      </c>
      <c r="R104">
        <f t="shared" si="2"/>
        <v>0</v>
      </c>
      <c r="S104">
        <f t="shared" si="2"/>
        <v>0</v>
      </c>
      <c r="T104">
        <f t="shared" si="2"/>
        <v>0</v>
      </c>
      <c r="U104">
        <f t="shared" si="2"/>
        <v>0</v>
      </c>
      <c r="V104">
        <f t="shared" si="2"/>
        <v>0</v>
      </c>
      <c r="W104">
        <f t="shared" si="2"/>
        <v>0</v>
      </c>
      <c r="X104">
        <f t="shared" si="2"/>
        <v>0</v>
      </c>
      <c r="Y104">
        <f t="shared" si="2"/>
        <v>0</v>
      </c>
      <c r="Z104">
        <f t="shared" si="2"/>
        <v>0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1.3348480700766E-2</v>
      </c>
      <c r="AE104">
        <f t="shared" si="2"/>
        <v>-9.7043576076470597E-3</v>
      </c>
      <c r="AF104">
        <f t="shared" si="2"/>
        <v>-9.774749010322012E-4</v>
      </c>
      <c r="AG104">
        <f t="shared" si="2"/>
        <v>-2.11371733210123E-3</v>
      </c>
      <c r="AH104">
        <f t="shared" si="2"/>
        <v>3.3165501608734227E-4</v>
      </c>
      <c r="AI104">
        <f t="shared" si="2"/>
        <v>0</v>
      </c>
      <c r="AJ104">
        <f t="shared" si="2"/>
        <v>0</v>
      </c>
      <c r="AK104">
        <f t="shared" si="2"/>
        <v>-0.42460756507503178</v>
      </c>
      <c r="AL104">
        <f t="shared" si="2"/>
        <v>0</v>
      </c>
      <c r="AM104">
        <f t="shared" si="2"/>
        <v>-9.3640815909088959E-2</v>
      </c>
      <c r="AN104">
        <f t="shared" si="2"/>
        <v>0.22818954368447206</v>
      </c>
    </row>
    <row r="106" spans="1:40" x14ac:dyDescent="0.45">
      <c r="A106" t="s">
        <v>13</v>
      </c>
      <c r="B106" t="s">
        <v>14</v>
      </c>
      <c r="C106">
        <f t="shared" ref="C106:AN106" si="3">C4*$B$96/$B$94/1000</f>
        <v>0</v>
      </c>
      <c r="D106">
        <f t="shared" si="3"/>
        <v>0</v>
      </c>
      <c r="E106">
        <f t="shared" si="3"/>
        <v>4.6555801462569123E-3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>
        <f t="shared" si="3"/>
        <v>0</v>
      </c>
      <c r="K106">
        <f t="shared" si="3"/>
        <v>0</v>
      </c>
      <c r="L106">
        <f t="shared" si="3"/>
        <v>0</v>
      </c>
      <c r="M106">
        <f t="shared" si="3"/>
        <v>0</v>
      </c>
      <c r="N106">
        <f t="shared" si="3"/>
        <v>0</v>
      </c>
      <c r="O106">
        <f t="shared" si="3"/>
        <v>0</v>
      </c>
      <c r="P106">
        <f t="shared" si="3"/>
        <v>0</v>
      </c>
      <c r="Q106">
        <f t="shared" si="3"/>
        <v>0</v>
      </c>
      <c r="R106">
        <f t="shared" si="3"/>
        <v>0</v>
      </c>
      <c r="S106">
        <f t="shared" si="3"/>
        <v>0</v>
      </c>
      <c r="T106">
        <f t="shared" si="3"/>
        <v>0</v>
      </c>
      <c r="U106">
        <f t="shared" si="3"/>
        <v>0</v>
      </c>
      <c r="V106">
        <f t="shared" si="3"/>
        <v>0</v>
      </c>
      <c r="W106">
        <f t="shared" si="3"/>
        <v>0</v>
      </c>
      <c r="X106">
        <f t="shared" si="3"/>
        <v>0</v>
      </c>
      <c r="Y106">
        <f t="shared" si="3"/>
        <v>0</v>
      </c>
      <c r="Z106">
        <f t="shared" si="3"/>
        <v>0</v>
      </c>
      <c r="AA106">
        <f t="shared" si="3"/>
        <v>0</v>
      </c>
      <c r="AB106">
        <f t="shared" si="3"/>
        <v>0</v>
      </c>
      <c r="AC106">
        <f t="shared" si="3"/>
        <v>9.9458444657473638E-2</v>
      </c>
      <c r="AD106">
        <f t="shared" si="3"/>
        <v>0</v>
      </c>
      <c r="AE106">
        <f t="shared" si="3"/>
        <v>-6.3088715200894693E-2</v>
      </c>
      <c r="AF106">
        <f t="shared" si="3"/>
        <v>-5.6841860905169225E-2</v>
      </c>
      <c r="AG106">
        <f t="shared" si="3"/>
        <v>-3.3609637364378248E-2</v>
      </c>
      <c r="AH106">
        <f t="shared" si="3"/>
        <v>2.6983663250006082E-3</v>
      </c>
      <c r="AI106">
        <f t="shared" si="3"/>
        <v>0</v>
      </c>
      <c r="AJ106">
        <f t="shared" si="3"/>
        <v>0</v>
      </c>
      <c r="AK106">
        <f t="shared" si="3"/>
        <v>0</v>
      </c>
      <c r="AL106">
        <f t="shared" si="3"/>
        <v>0</v>
      </c>
      <c r="AM106">
        <f t="shared" si="3"/>
        <v>0</v>
      </c>
      <c r="AN106">
        <f t="shared" si="3"/>
        <v>-4.6727822341711009E-2</v>
      </c>
    </row>
    <row r="107" spans="1:40" x14ac:dyDescent="0.45">
      <c r="B107" t="s">
        <v>15</v>
      </c>
      <c r="C107">
        <f t="shared" ref="C107:AN107" si="4">C5*$B$96/$B$93/1000</f>
        <v>0</v>
      </c>
      <c r="D107">
        <f t="shared" si="4"/>
        <v>0</v>
      </c>
      <c r="E107">
        <f t="shared" si="4"/>
        <v>7.5040213514222919E-3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</v>
      </c>
      <c r="S107">
        <f t="shared" si="4"/>
        <v>0</v>
      </c>
      <c r="T107">
        <f t="shared" si="4"/>
        <v>0</v>
      </c>
      <c r="U107">
        <f t="shared" si="4"/>
        <v>0</v>
      </c>
      <c r="V107">
        <f t="shared" si="4"/>
        <v>0</v>
      </c>
      <c r="W107">
        <f t="shared" si="4"/>
        <v>0</v>
      </c>
      <c r="X107">
        <f t="shared" si="4"/>
        <v>0</v>
      </c>
      <c r="Y107">
        <f t="shared" si="4"/>
        <v>0</v>
      </c>
      <c r="Z107">
        <f t="shared" si="4"/>
        <v>0</v>
      </c>
      <c r="AA107">
        <f t="shared" si="4"/>
        <v>0</v>
      </c>
      <c r="AB107">
        <f t="shared" si="4"/>
        <v>0</v>
      </c>
      <c r="AC107">
        <f t="shared" si="4"/>
        <v>0.10095889066666668</v>
      </c>
      <c r="AD107">
        <f t="shared" si="4"/>
        <v>0</v>
      </c>
      <c r="AE107">
        <f t="shared" si="4"/>
        <v>-6.4040481652444442E-2</v>
      </c>
      <c r="AF107">
        <f t="shared" si="4"/>
        <v>-5.769938631333333E-2</v>
      </c>
      <c r="AG107">
        <f t="shared" si="4"/>
        <v>-3.4116677731111114E-2</v>
      </c>
      <c r="AH107">
        <f t="shared" si="4"/>
        <v>2.7390743111111041E-3</v>
      </c>
      <c r="AI107">
        <f t="shared" si="4"/>
        <v>0</v>
      </c>
      <c r="AJ107">
        <f t="shared" si="4"/>
        <v>0</v>
      </c>
      <c r="AK107">
        <f t="shared" si="4"/>
        <v>0</v>
      </c>
      <c r="AL107">
        <f t="shared" si="4"/>
        <v>0</v>
      </c>
      <c r="AM107">
        <f t="shared" si="4"/>
        <v>0</v>
      </c>
      <c r="AN107">
        <f t="shared" si="4"/>
        <v>-4.4654559367688813E-2</v>
      </c>
    </row>
    <row r="108" spans="1:40" x14ac:dyDescent="0.45">
      <c r="B108" t="s">
        <v>16</v>
      </c>
      <c r="C108">
        <f t="shared" ref="C108:AN108" si="5">C6*$B$96/$B$95/1000</f>
        <v>0</v>
      </c>
      <c r="D108">
        <f t="shared" si="5"/>
        <v>0</v>
      </c>
      <c r="E108">
        <f t="shared" si="5"/>
        <v>5.6260628550607811E-3</v>
      </c>
      <c r="F108">
        <f t="shared" si="5"/>
        <v>0</v>
      </c>
      <c r="G108">
        <f t="shared" si="5"/>
        <v>0</v>
      </c>
      <c r="H108">
        <f t="shared" si="5"/>
        <v>0</v>
      </c>
      <c r="I108">
        <f t="shared" si="5"/>
        <v>0</v>
      </c>
      <c r="J108">
        <f t="shared" si="5"/>
        <v>0</v>
      </c>
      <c r="K108">
        <f t="shared" si="5"/>
        <v>0</v>
      </c>
      <c r="L108">
        <f t="shared" si="5"/>
        <v>0</v>
      </c>
      <c r="M108">
        <f t="shared" si="5"/>
        <v>0</v>
      </c>
      <c r="N108">
        <f t="shared" si="5"/>
        <v>0</v>
      </c>
      <c r="O108">
        <f t="shared" si="5"/>
        <v>0</v>
      </c>
      <c r="P108">
        <f t="shared" si="5"/>
        <v>0</v>
      </c>
      <c r="Q108">
        <f t="shared" si="5"/>
        <v>0</v>
      </c>
      <c r="R108">
        <f t="shared" si="5"/>
        <v>0</v>
      </c>
      <c r="S108">
        <f t="shared" si="5"/>
        <v>0</v>
      </c>
      <c r="T108">
        <f t="shared" si="5"/>
        <v>0</v>
      </c>
      <c r="U108">
        <f t="shared" si="5"/>
        <v>0</v>
      </c>
      <c r="V108">
        <f t="shared" si="5"/>
        <v>0</v>
      </c>
      <c r="W108">
        <f t="shared" si="5"/>
        <v>0</v>
      </c>
      <c r="X108">
        <f t="shared" si="5"/>
        <v>0</v>
      </c>
      <c r="Y108">
        <f t="shared" si="5"/>
        <v>0</v>
      </c>
      <c r="Z108">
        <f t="shared" si="5"/>
        <v>0</v>
      </c>
      <c r="AA108">
        <f t="shared" si="5"/>
        <v>0</v>
      </c>
      <c r="AB108">
        <f t="shared" si="5"/>
        <v>0</v>
      </c>
      <c r="AC108">
        <f t="shared" si="5"/>
        <v>9.9456992155407709E-2</v>
      </c>
      <c r="AD108">
        <f t="shared" si="5"/>
        <v>0</v>
      </c>
      <c r="AE108">
        <f t="shared" si="5"/>
        <v>-6.3087793846358375E-2</v>
      </c>
      <c r="AF108">
        <f t="shared" si="5"/>
        <v>-5.6841030780380164E-2</v>
      </c>
      <c r="AG108">
        <f t="shared" si="5"/>
        <v>-3.360914652553721E-2</v>
      </c>
      <c r="AH108">
        <f t="shared" si="5"/>
        <v>2.6983269177619875E-3</v>
      </c>
      <c r="AI108">
        <f t="shared" si="5"/>
        <v>0</v>
      </c>
      <c r="AJ108">
        <f t="shared" si="5"/>
        <v>0</v>
      </c>
      <c r="AK108">
        <f t="shared" si="5"/>
        <v>0</v>
      </c>
      <c r="AL108">
        <f t="shared" si="5"/>
        <v>-3.5059132064059229E-21</v>
      </c>
      <c r="AM108">
        <f t="shared" si="5"/>
        <v>0</v>
      </c>
      <c r="AN108">
        <f t="shared" si="5"/>
        <v>-4.575658922404522E-2</v>
      </c>
    </row>
    <row r="110" spans="1:40" x14ac:dyDescent="0.45">
      <c r="A110" t="s">
        <v>19</v>
      </c>
      <c r="B110" t="s">
        <v>14</v>
      </c>
      <c r="C110">
        <f t="shared" ref="C110:AN110" si="6">C16*$B$96/$B$94/1000</f>
        <v>5.2642188102924745E-2</v>
      </c>
      <c r="D110">
        <f t="shared" si="6"/>
        <v>0</v>
      </c>
      <c r="E110">
        <f t="shared" si="6"/>
        <v>2.4184831928607342E-3</v>
      </c>
      <c r="F110">
        <f t="shared" si="6"/>
        <v>1.7921440503404376E-4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0</v>
      </c>
      <c r="L110">
        <f t="shared" si="6"/>
        <v>0</v>
      </c>
      <c r="M110">
        <f t="shared" si="6"/>
        <v>0</v>
      </c>
      <c r="N110">
        <f t="shared" si="6"/>
        <v>0</v>
      </c>
      <c r="O110">
        <f t="shared" si="6"/>
        <v>0</v>
      </c>
      <c r="P110">
        <f t="shared" si="6"/>
        <v>0</v>
      </c>
      <c r="Q110">
        <f t="shared" si="6"/>
        <v>0</v>
      </c>
      <c r="R110">
        <f t="shared" si="6"/>
        <v>0</v>
      </c>
      <c r="S110">
        <f t="shared" si="6"/>
        <v>0</v>
      </c>
      <c r="T110">
        <f t="shared" si="6"/>
        <v>0</v>
      </c>
      <c r="U110">
        <f t="shared" si="6"/>
        <v>1.351341815559324</v>
      </c>
      <c r="V110">
        <f t="shared" si="6"/>
        <v>0</v>
      </c>
      <c r="W110">
        <f t="shared" si="6"/>
        <v>5.3122905744414126E-2</v>
      </c>
      <c r="X110">
        <f t="shared" si="6"/>
        <v>-3.3066032752746839E-2</v>
      </c>
      <c r="Y110">
        <f t="shared" si="6"/>
        <v>0</v>
      </c>
      <c r="Z110">
        <f t="shared" si="6"/>
        <v>0</v>
      </c>
      <c r="AA110">
        <f t="shared" si="6"/>
        <v>0</v>
      </c>
      <c r="AB110">
        <f t="shared" si="6"/>
        <v>0</v>
      </c>
      <c r="AC110">
        <f t="shared" si="6"/>
        <v>0</v>
      </c>
      <c r="AD110">
        <f t="shared" si="6"/>
        <v>9.5432169874558985E-3</v>
      </c>
      <c r="AE110">
        <f t="shared" si="6"/>
        <v>0</v>
      </c>
      <c r="AF110">
        <f t="shared" si="6"/>
        <v>0</v>
      </c>
      <c r="AG110">
        <f t="shared" si="6"/>
        <v>0</v>
      </c>
      <c r="AH110">
        <f t="shared" si="6"/>
        <v>1.5221939405652915E-18</v>
      </c>
      <c r="AI110">
        <f t="shared" si="6"/>
        <v>0</v>
      </c>
      <c r="AJ110">
        <f t="shared" si="6"/>
        <v>0</v>
      </c>
      <c r="AK110">
        <f t="shared" si="6"/>
        <v>0</v>
      </c>
      <c r="AL110">
        <f t="shared" si="6"/>
        <v>0</v>
      </c>
      <c r="AM110">
        <f t="shared" si="6"/>
        <v>-6.5597259807536779E-2</v>
      </c>
      <c r="AN110">
        <f t="shared" si="6"/>
        <v>1.37058453143173</v>
      </c>
    </row>
    <row r="111" spans="1:40" x14ac:dyDescent="0.45">
      <c r="B111" t="s">
        <v>15</v>
      </c>
      <c r="C111">
        <f t="shared" ref="C111:AN111" si="7">C17*$B$96/$B$93/1000</f>
        <v>5.3436356575257492E-2</v>
      </c>
      <c r="D111">
        <f t="shared" si="7"/>
        <v>0</v>
      </c>
      <c r="E111">
        <f t="shared" si="7"/>
        <v>3.8981929098297632E-3</v>
      </c>
      <c r="F111">
        <f t="shared" si="7"/>
        <v>1.8191806222222215E-4</v>
      </c>
      <c r="G111">
        <f t="shared" si="7"/>
        <v>0</v>
      </c>
      <c r="H111">
        <f t="shared" si="7"/>
        <v>0</v>
      </c>
      <c r="I111">
        <f t="shared" si="7"/>
        <v>0</v>
      </c>
      <c r="J111">
        <f t="shared" si="7"/>
        <v>0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 t="shared" si="7"/>
        <v>0</v>
      </c>
      <c r="U111">
        <f t="shared" si="7"/>
        <v>1.3717283744</v>
      </c>
      <c r="V111">
        <f t="shared" si="7"/>
        <v>0</v>
      </c>
      <c r="W111">
        <f t="shared" si="7"/>
        <v>5.3924326400000049E-2</v>
      </c>
      <c r="X111">
        <f t="shared" si="7"/>
        <v>-3.3564872213333374E-2</v>
      </c>
      <c r="Y111">
        <f t="shared" si="7"/>
        <v>0</v>
      </c>
      <c r="Z111">
        <f t="shared" si="7"/>
        <v>0</v>
      </c>
      <c r="AA111">
        <f t="shared" si="7"/>
        <v>0</v>
      </c>
      <c r="AB111">
        <f t="shared" si="7"/>
        <v>0</v>
      </c>
      <c r="AC111">
        <f t="shared" si="7"/>
        <v>0</v>
      </c>
      <c r="AD111">
        <f t="shared" si="7"/>
        <v>3.065411085247154E-2</v>
      </c>
      <c r="AE111">
        <f t="shared" si="7"/>
        <v>0</v>
      </c>
      <c r="AF111">
        <f t="shared" si="7"/>
        <v>0</v>
      </c>
      <c r="AG111">
        <f t="shared" si="7"/>
        <v>0</v>
      </c>
      <c r="AH111">
        <f t="shared" si="7"/>
        <v>5.9568124260383435E-18</v>
      </c>
      <c r="AI111">
        <f t="shared" si="7"/>
        <v>0</v>
      </c>
      <c r="AJ111">
        <f t="shared" si="7"/>
        <v>0</v>
      </c>
      <c r="AK111">
        <f t="shared" si="7"/>
        <v>0</v>
      </c>
      <c r="AL111">
        <f t="shared" si="7"/>
        <v>0</v>
      </c>
      <c r="AM111">
        <f t="shared" si="7"/>
        <v>-6.6586870564382936E-2</v>
      </c>
      <c r="AN111">
        <f t="shared" si="7"/>
        <v>1.4136715364220644</v>
      </c>
    </row>
    <row r="112" spans="1:40" x14ac:dyDescent="0.45">
      <c r="B112" t="s">
        <v>16</v>
      </c>
      <c r="C112">
        <f t="shared" ref="C112:AN112" si="8">C18*$B$96/$B$95/1000</f>
        <v>5.2634421779543028E-2</v>
      </c>
      <c r="D112">
        <f t="shared" si="8"/>
        <v>2.2281452008677374E-6</v>
      </c>
      <c r="E112">
        <f t="shared" si="8"/>
        <v>2.9226300545770281E-3</v>
      </c>
      <c r="F112">
        <f t="shared" si="8"/>
        <v>1.7921178776715959E-4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8"/>
        <v>0</v>
      </c>
      <c r="O112">
        <f t="shared" si="8"/>
        <v>0</v>
      </c>
      <c r="P112">
        <f t="shared" si="8"/>
        <v>0</v>
      </c>
      <c r="Q112">
        <f t="shared" si="8"/>
        <v>0</v>
      </c>
      <c r="R112">
        <f t="shared" si="8"/>
        <v>0</v>
      </c>
      <c r="S112">
        <f t="shared" si="8"/>
        <v>0</v>
      </c>
      <c r="T112">
        <f t="shared" si="8"/>
        <v>0</v>
      </c>
      <c r="U112">
        <f t="shared" si="8"/>
        <v>1.3511753812137535</v>
      </c>
      <c r="V112">
        <f t="shared" si="8"/>
        <v>0</v>
      </c>
      <c r="W112">
        <f t="shared" si="8"/>
        <v>5.3080441741813172E-2</v>
      </c>
      <c r="X112">
        <f t="shared" si="8"/>
        <v>-3.3065603512370555E-2</v>
      </c>
      <c r="Y112">
        <f t="shared" si="8"/>
        <v>0</v>
      </c>
      <c r="Z112">
        <f t="shared" si="8"/>
        <v>0</v>
      </c>
      <c r="AA112">
        <f t="shared" si="8"/>
        <v>0</v>
      </c>
      <c r="AB112">
        <f t="shared" si="8"/>
        <v>0</v>
      </c>
      <c r="AC112">
        <f t="shared" si="8"/>
        <v>0</v>
      </c>
      <c r="AD112">
        <f t="shared" si="8"/>
        <v>1.5628737911073522E-2</v>
      </c>
      <c r="AE112">
        <f t="shared" si="8"/>
        <v>0</v>
      </c>
      <c r="AF112">
        <f t="shared" si="8"/>
        <v>0</v>
      </c>
      <c r="AG112">
        <f t="shared" si="8"/>
        <v>0</v>
      </c>
      <c r="AH112">
        <f t="shared" si="8"/>
        <v>-1.6147123572047641E-18</v>
      </c>
      <c r="AI112">
        <f t="shared" si="8"/>
        <v>1.2303233361272541E-15</v>
      </c>
      <c r="AJ112">
        <f t="shared" si="8"/>
        <v>0</v>
      </c>
      <c r="AK112">
        <f t="shared" si="8"/>
        <v>0</v>
      </c>
      <c r="AL112">
        <f t="shared" si="8"/>
        <v>-5.8776497749806429E-7</v>
      </c>
      <c r="AM112">
        <f t="shared" si="8"/>
        <v>-6.5582364080438063E-2</v>
      </c>
      <c r="AN112">
        <f t="shared" si="8"/>
        <v>1.3769744972759437</v>
      </c>
    </row>
    <row r="114" spans="1:41" x14ac:dyDescent="0.45">
      <c r="A114" t="s">
        <v>20</v>
      </c>
      <c r="B114" t="s">
        <v>14</v>
      </c>
      <c r="C114">
        <f t="shared" ref="C114:AN114" si="9">C20*$B$96/$B$94/1000</f>
        <v>1.6240208429245632E-3</v>
      </c>
      <c r="D114">
        <f t="shared" si="9"/>
        <v>0</v>
      </c>
      <c r="E114">
        <f t="shared" si="9"/>
        <v>4.2775107611329561E-3</v>
      </c>
      <c r="F114">
        <f t="shared" si="9"/>
        <v>0</v>
      </c>
      <c r="G114">
        <f t="shared" si="9"/>
        <v>0</v>
      </c>
      <c r="H114">
        <f t="shared" si="9"/>
        <v>0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0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 t="shared" si="9"/>
        <v>0</v>
      </c>
      <c r="U114">
        <f t="shared" si="9"/>
        <v>0</v>
      </c>
      <c r="V114">
        <f t="shared" si="9"/>
        <v>0</v>
      </c>
      <c r="W114">
        <f t="shared" si="9"/>
        <v>0</v>
      </c>
      <c r="X114">
        <f t="shared" si="9"/>
        <v>0</v>
      </c>
      <c r="Y114">
        <f t="shared" si="9"/>
        <v>2.2487371182552909E-2</v>
      </c>
      <c r="Z114">
        <f t="shared" si="9"/>
        <v>3.9473470245557111E-3</v>
      </c>
      <c r="AA114">
        <f t="shared" si="9"/>
        <v>1.3662339406206536E-16</v>
      </c>
      <c r="AB114">
        <f t="shared" si="9"/>
        <v>9.2934410273748325E-2</v>
      </c>
      <c r="AC114">
        <f t="shared" si="9"/>
        <v>0</v>
      </c>
      <c r="AD114">
        <f t="shared" si="9"/>
        <v>1.2727312833370203</v>
      </c>
      <c r="AE114">
        <f t="shared" si="9"/>
        <v>-1.3989513990130003E-2</v>
      </c>
      <c r="AF114">
        <f t="shared" si="9"/>
        <v>-5.9758509321475401E-3</v>
      </c>
      <c r="AG114">
        <f t="shared" si="9"/>
        <v>-3.4951910253176173E-3</v>
      </c>
      <c r="AH114">
        <f t="shared" si="9"/>
        <v>1.7410312661308169E-3</v>
      </c>
      <c r="AI114">
        <f t="shared" si="9"/>
        <v>0</v>
      </c>
      <c r="AJ114">
        <f t="shared" si="9"/>
        <v>0</v>
      </c>
      <c r="AK114">
        <f t="shared" si="9"/>
        <v>0</v>
      </c>
      <c r="AL114">
        <f t="shared" si="9"/>
        <v>0</v>
      </c>
      <c r="AM114">
        <f t="shared" si="9"/>
        <v>-5.0614595299305357E-2</v>
      </c>
      <c r="AN114">
        <f t="shared" si="9"/>
        <v>1.3256678234411652</v>
      </c>
    </row>
    <row r="115" spans="1:41" x14ac:dyDescent="0.45">
      <c r="B115" t="s">
        <v>15</v>
      </c>
      <c r="C115">
        <f t="shared" ref="C115:AN115" si="10">C21*$B$96/$B$93/1000</f>
        <v>1.6485210812000001E-3</v>
      </c>
      <c r="D115">
        <f t="shared" si="10"/>
        <v>0</v>
      </c>
      <c r="E115">
        <f t="shared" si="10"/>
        <v>6.8946363447931558E-3</v>
      </c>
      <c r="F115">
        <f t="shared" si="10"/>
        <v>0</v>
      </c>
      <c r="G115">
        <f t="shared" si="10"/>
        <v>0</v>
      </c>
      <c r="H115">
        <f t="shared" si="10"/>
        <v>0</v>
      </c>
      <c r="I115">
        <f t="shared" si="10"/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0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 t="shared" si="10"/>
        <v>0</v>
      </c>
      <c r="U115">
        <f t="shared" si="10"/>
        <v>0</v>
      </c>
      <c r="V115">
        <f t="shared" si="10"/>
        <v>0</v>
      </c>
      <c r="W115">
        <f t="shared" si="10"/>
        <v>0</v>
      </c>
      <c r="X115">
        <f t="shared" si="10"/>
        <v>0</v>
      </c>
      <c r="Y115">
        <f t="shared" si="10"/>
        <v>2.2826619262133335E-2</v>
      </c>
      <c r="Z115">
        <f t="shared" si="10"/>
        <v>4.0068973333333329E-3</v>
      </c>
      <c r="AA115">
        <f t="shared" si="10"/>
        <v>-7.7197910286486152E-16</v>
      </c>
      <c r="AB115">
        <f t="shared" si="10"/>
        <v>9.4336433656399959E-2</v>
      </c>
      <c r="AC115">
        <f t="shared" si="10"/>
        <v>0</v>
      </c>
      <c r="AD115">
        <f t="shared" si="10"/>
        <v>1.2919319111111109</v>
      </c>
      <c r="AE115">
        <f t="shared" si="10"/>
        <v>-1.4200562036470663E-2</v>
      </c>
      <c r="AF115">
        <f t="shared" si="10"/>
        <v>-6.0660035754303999E-3</v>
      </c>
      <c r="AG115">
        <f t="shared" si="10"/>
        <v>-3.5479200363469593E-3</v>
      </c>
      <c r="AH115">
        <f t="shared" si="10"/>
        <v>1.7071280643999986E-3</v>
      </c>
      <c r="AI115">
        <f t="shared" si="10"/>
        <v>-3.0923183658160269E-15</v>
      </c>
      <c r="AJ115">
        <f t="shared" si="10"/>
        <v>0</v>
      </c>
      <c r="AK115">
        <f t="shared" si="10"/>
        <v>0</v>
      </c>
      <c r="AL115">
        <f t="shared" si="10"/>
        <v>0</v>
      </c>
      <c r="AM115">
        <f t="shared" si="10"/>
        <v>-5.1378175182193266E-2</v>
      </c>
      <c r="AN115">
        <f t="shared" si="10"/>
        <v>1.3481594860229258</v>
      </c>
      <c r="AO115">
        <f>AD115/AN115</f>
        <v>0.95829308364866661</v>
      </c>
    </row>
    <row r="116" spans="1:41" x14ac:dyDescent="0.45">
      <c r="B116" t="s">
        <v>16</v>
      </c>
      <c r="C116">
        <f t="shared" ref="C116:AN116" si="11">C22*$B$96/$B$95/1000</f>
        <v>1.7076602985328111E-3</v>
      </c>
      <c r="D116">
        <f t="shared" si="11"/>
        <v>0</v>
      </c>
      <c r="E116">
        <f t="shared" si="11"/>
        <v>5.1691807777526407E-3</v>
      </c>
      <c r="F116">
        <f t="shared" si="11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11"/>
        <v>0</v>
      </c>
      <c r="K116">
        <f t="shared" si="11"/>
        <v>0</v>
      </c>
      <c r="L116">
        <f t="shared" si="11"/>
        <v>0</v>
      </c>
      <c r="M116">
        <f t="shared" si="11"/>
        <v>0</v>
      </c>
      <c r="N116">
        <f t="shared" si="11"/>
        <v>0</v>
      </c>
      <c r="O116">
        <f t="shared" si="11"/>
        <v>0</v>
      </c>
      <c r="P116">
        <f t="shared" si="11"/>
        <v>0</v>
      </c>
      <c r="Q116">
        <f t="shared" si="11"/>
        <v>0</v>
      </c>
      <c r="R116">
        <f t="shared" si="11"/>
        <v>0</v>
      </c>
      <c r="S116">
        <f t="shared" si="11"/>
        <v>0</v>
      </c>
      <c r="T116">
        <f t="shared" si="11"/>
        <v>0</v>
      </c>
      <c r="U116">
        <f t="shared" si="11"/>
        <v>0</v>
      </c>
      <c r="V116">
        <f t="shared" si="11"/>
        <v>0</v>
      </c>
      <c r="W116">
        <f t="shared" si="11"/>
        <v>0</v>
      </c>
      <c r="X116">
        <f t="shared" si="11"/>
        <v>0</v>
      </c>
      <c r="Y116">
        <f t="shared" si="11"/>
        <v>2.2486968541698252E-2</v>
      </c>
      <c r="Z116">
        <f t="shared" si="11"/>
        <v>3.9477893638888498E-3</v>
      </c>
      <c r="AA116">
        <f t="shared" si="11"/>
        <v>5.6900951110853484E-3</v>
      </c>
      <c r="AB116">
        <f t="shared" si="11"/>
        <v>9.281029367181956E-2</v>
      </c>
      <c r="AC116">
        <f t="shared" si="11"/>
        <v>0</v>
      </c>
      <c r="AD116">
        <f t="shared" si="11"/>
        <v>1.2727126962293613</v>
      </c>
      <c r="AE116">
        <f t="shared" si="11"/>
        <v>-1.3989263505098931E-2</v>
      </c>
      <c r="AF116">
        <f t="shared" si="11"/>
        <v>-5.9757439333477614E-3</v>
      </c>
      <c r="AG116">
        <f t="shared" si="11"/>
        <v>-3.4951284432269752E-3</v>
      </c>
      <c r="AH116">
        <f t="shared" si="11"/>
        <v>2.1788476419072303E-3</v>
      </c>
      <c r="AI116">
        <f t="shared" si="11"/>
        <v>4.6927139451688758E-13</v>
      </c>
      <c r="AJ116">
        <f t="shared" si="11"/>
        <v>0</v>
      </c>
      <c r="AK116">
        <f t="shared" si="11"/>
        <v>0</v>
      </c>
      <c r="AL116">
        <f t="shared" si="11"/>
        <v>0</v>
      </c>
      <c r="AM116">
        <f t="shared" si="11"/>
        <v>-5.0546998038419527E-2</v>
      </c>
      <c r="AN116">
        <f t="shared" si="11"/>
        <v>1.3326963977164223</v>
      </c>
    </row>
    <row r="118" spans="1:41" x14ac:dyDescent="0.45">
      <c r="A118" t="s">
        <v>18</v>
      </c>
      <c r="B118" t="s">
        <v>14</v>
      </c>
      <c r="C118">
        <f t="shared" ref="C118:AN118" si="12">C12*$B$96/$B$94/1000</f>
        <v>9.6854914315511742</v>
      </c>
      <c r="D118">
        <f t="shared" si="12"/>
        <v>7.9091354500765362E-2</v>
      </c>
      <c r="E118">
        <f t="shared" si="12"/>
        <v>2.4184831928607342E-3</v>
      </c>
      <c r="F118">
        <f t="shared" si="12"/>
        <v>3.2258592906127883E-4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  <c r="O118">
        <f t="shared" si="12"/>
        <v>0.52665874510729294</v>
      </c>
      <c r="P118">
        <f t="shared" si="12"/>
        <v>0</v>
      </c>
      <c r="Q118">
        <f t="shared" si="12"/>
        <v>0</v>
      </c>
      <c r="R118">
        <f t="shared" si="12"/>
        <v>0.11400280215323352</v>
      </c>
      <c r="S118">
        <f t="shared" si="12"/>
        <v>-5.8512288213750152E-2</v>
      </c>
      <c r="T118">
        <f t="shared" si="12"/>
        <v>0</v>
      </c>
      <c r="U118">
        <f t="shared" si="12"/>
        <v>0</v>
      </c>
      <c r="V118">
        <f t="shared" si="12"/>
        <v>0</v>
      </c>
      <c r="W118">
        <f t="shared" si="12"/>
        <v>0</v>
      </c>
      <c r="X118">
        <f t="shared" si="12"/>
        <v>0</v>
      </c>
      <c r="Y118">
        <f t="shared" si="12"/>
        <v>0</v>
      </c>
      <c r="Z118">
        <f t="shared" si="12"/>
        <v>0</v>
      </c>
      <c r="AA118">
        <f t="shared" si="12"/>
        <v>0</v>
      </c>
      <c r="AB118">
        <f t="shared" si="12"/>
        <v>0</v>
      </c>
      <c r="AC118">
        <f t="shared" si="12"/>
        <v>0</v>
      </c>
      <c r="AD118">
        <f t="shared" si="12"/>
        <v>9.543216987455895E-3</v>
      </c>
      <c r="AE118">
        <f t="shared" si="12"/>
        <v>0</v>
      </c>
      <c r="AF118">
        <f t="shared" si="12"/>
        <v>0</v>
      </c>
      <c r="AG118">
        <f t="shared" si="12"/>
        <v>0</v>
      </c>
      <c r="AH118">
        <f t="shared" si="12"/>
        <v>1.0198228134313594E-17</v>
      </c>
      <c r="AI118">
        <f t="shared" si="12"/>
        <v>0</v>
      </c>
      <c r="AJ118">
        <f t="shared" si="12"/>
        <v>0</v>
      </c>
      <c r="AK118">
        <f t="shared" si="12"/>
        <v>-0.40988007472408644</v>
      </c>
      <c r="AL118">
        <f t="shared" si="12"/>
        <v>0</v>
      </c>
      <c r="AM118">
        <f t="shared" si="12"/>
        <v>0</v>
      </c>
      <c r="AN118">
        <f t="shared" si="12"/>
        <v>9.9491362564840067</v>
      </c>
    </row>
    <row r="119" spans="1:41" x14ac:dyDescent="0.45">
      <c r="B119" t="s">
        <v>15</v>
      </c>
      <c r="C119">
        <f t="shared" ref="C119:AN119" si="13">C13*$B$96/$B$93/1000</f>
        <v>9.8316083049407954</v>
      </c>
      <c r="D119">
        <f t="shared" si="13"/>
        <v>8.0284539329173316E-2</v>
      </c>
      <c r="E119">
        <f t="shared" si="13"/>
        <v>3.8981929098297632E-3</v>
      </c>
      <c r="F119">
        <f t="shared" si="13"/>
        <v>3.274525119999999E-4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  <c r="O119">
        <f t="shared" si="13"/>
        <v>0.5346040031999999</v>
      </c>
      <c r="P119">
        <f t="shared" si="13"/>
        <v>0</v>
      </c>
      <c r="Q119">
        <f t="shared" si="13"/>
        <v>0</v>
      </c>
      <c r="R119">
        <f t="shared" si="13"/>
        <v>0.11572266666666658</v>
      </c>
      <c r="S119">
        <f t="shared" si="13"/>
        <v>-5.9395013955555506E-2</v>
      </c>
      <c r="T119">
        <f t="shared" si="13"/>
        <v>0</v>
      </c>
      <c r="U119">
        <f t="shared" si="13"/>
        <v>0</v>
      </c>
      <c r="V119">
        <f t="shared" si="13"/>
        <v>0</v>
      </c>
      <c r="W119">
        <f t="shared" si="13"/>
        <v>0</v>
      </c>
      <c r="X119">
        <f t="shared" si="13"/>
        <v>0</v>
      </c>
      <c r="Y119">
        <f t="shared" si="13"/>
        <v>0</v>
      </c>
      <c r="Z119">
        <f t="shared" si="13"/>
        <v>0</v>
      </c>
      <c r="AA119">
        <f t="shared" si="13"/>
        <v>0</v>
      </c>
      <c r="AB119">
        <f t="shared" si="13"/>
        <v>0</v>
      </c>
      <c r="AC119">
        <f t="shared" si="13"/>
        <v>0</v>
      </c>
      <c r="AD119">
        <f t="shared" si="13"/>
        <v>3.0654110852471547E-2</v>
      </c>
      <c r="AE119">
        <f t="shared" si="13"/>
        <v>0</v>
      </c>
      <c r="AF119">
        <f t="shared" si="13"/>
        <v>0</v>
      </c>
      <c r="AG119">
        <f t="shared" si="13"/>
        <v>0</v>
      </c>
      <c r="AH119">
        <f t="shared" si="13"/>
        <v>2.7975981827429071E-17</v>
      </c>
      <c r="AI119">
        <f t="shared" si="13"/>
        <v>0</v>
      </c>
      <c r="AJ119">
        <f t="shared" si="13"/>
        <v>0</v>
      </c>
      <c r="AK119">
        <f t="shared" si="13"/>
        <v>-0.41606359111111141</v>
      </c>
      <c r="AL119">
        <f t="shared" si="13"/>
        <v>2.4902490102087102E-20</v>
      </c>
      <c r="AM119">
        <f t="shared" si="13"/>
        <v>0</v>
      </c>
      <c r="AN119">
        <f t="shared" si="13"/>
        <v>10.12164066534427</v>
      </c>
    </row>
    <row r="120" spans="1:41" x14ac:dyDescent="0.45">
      <c r="B120" t="s">
        <v>16</v>
      </c>
      <c r="C120">
        <f t="shared" ref="C120:AN120" si="14">C14*$B$96/$B$95/1000</f>
        <v>9.6856125061892602</v>
      </c>
      <c r="D120">
        <f t="shared" si="14"/>
        <v>7.9111807977023718E-2</v>
      </c>
      <c r="E120">
        <f t="shared" si="14"/>
        <v>2.9227499757435169E-3</v>
      </c>
      <c r="F120">
        <f t="shared" si="14"/>
        <v>3.2258121798088736E-4</v>
      </c>
      <c r="G120">
        <f t="shared" si="14"/>
        <v>0</v>
      </c>
      <c r="H120">
        <f t="shared" si="14"/>
        <v>0</v>
      </c>
      <c r="I120">
        <f t="shared" si="14"/>
        <v>0</v>
      </c>
      <c r="J120">
        <f t="shared" si="14"/>
        <v>0</v>
      </c>
      <c r="K120">
        <f t="shared" si="14"/>
        <v>0</v>
      </c>
      <c r="L120">
        <f t="shared" si="14"/>
        <v>0</v>
      </c>
      <c r="M120">
        <f t="shared" si="14"/>
        <v>0</v>
      </c>
      <c r="N120">
        <f t="shared" si="14"/>
        <v>1.1182621957714002E-6</v>
      </c>
      <c r="O120">
        <f t="shared" si="14"/>
        <v>0.52645313427911122</v>
      </c>
      <c r="P120">
        <f t="shared" si="14"/>
        <v>0</v>
      </c>
      <c r="Q120">
        <f t="shared" si="14"/>
        <v>0</v>
      </c>
      <c r="R120">
        <f t="shared" si="14"/>
        <v>0.11400113724377096</v>
      </c>
      <c r="S120">
        <f t="shared" si="14"/>
        <v>-5.8511433693694333E-2</v>
      </c>
      <c r="T120">
        <f t="shared" si="14"/>
        <v>0</v>
      </c>
      <c r="U120">
        <f t="shared" si="14"/>
        <v>0</v>
      </c>
      <c r="V120">
        <f t="shared" si="14"/>
        <v>0</v>
      </c>
      <c r="W120">
        <f t="shared" si="14"/>
        <v>0</v>
      </c>
      <c r="X120">
        <f t="shared" si="14"/>
        <v>0</v>
      </c>
      <c r="Y120">
        <f t="shared" si="14"/>
        <v>0</v>
      </c>
      <c r="Z120">
        <f t="shared" si="14"/>
        <v>0</v>
      </c>
      <c r="AA120">
        <f t="shared" si="14"/>
        <v>0</v>
      </c>
      <c r="AB120">
        <f t="shared" si="14"/>
        <v>0</v>
      </c>
      <c r="AC120">
        <f t="shared" si="14"/>
        <v>0</v>
      </c>
      <c r="AD120">
        <f t="shared" si="14"/>
        <v>1.5543763719829927E-2</v>
      </c>
      <c r="AE120">
        <f t="shared" si="14"/>
        <v>-1.2182753495219332E-5</v>
      </c>
      <c r="AF120">
        <f t="shared" si="14"/>
        <v>-1.5245990335783453E-5</v>
      </c>
      <c r="AG120">
        <f t="shared" si="14"/>
        <v>-1.0780846867704917E-7</v>
      </c>
      <c r="AH120">
        <f t="shared" si="14"/>
        <v>8.0376812279372357E-7</v>
      </c>
      <c r="AI120">
        <f t="shared" si="14"/>
        <v>7.1469948429907052E-25</v>
      </c>
      <c r="AJ120">
        <f t="shared" si="14"/>
        <v>0</v>
      </c>
      <c r="AK120">
        <f t="shared" si="14"/>
        <v>-0.40987408879038945</v>
      </c>
      <c r="AL120">
        <f t="shared" si="14"/>
        <v>-1.4476112441788186E-7</v>
      </c>
      <c r="AM120">
        <f t="shared" si="14"/>
        <v>1.4184057786949616E-24</v>
      </c>
      <c r="AN120">
        <f t="shared" si="14"/>
        <v>9.9555563988355349</v>
      </c>
    </row>
    <row r="122" spans="1:41" x14ac:dyDescent="0.45">
      <c r="A122" t="s">
        <v>143</v>
      </c>
    </row>
    <row r="124" spans="1:41" x14ac:dyDescent="0.45">
      <c r="A124" t="s">
        <v>13</v>
      </c>
      <c r="B124" t="s">
        <v>14</v>
      </c>
      <c r="C124">
        <f>C26*$B$96/$B$94</f>
        <v>0</v>
      </c>
      <c r="D124">
        <f t="shared" ref="D124:AN124" si="15">D26*$B$96/$B$94</f>
        <v>0</v>
      </c>
      <c r="E124">
        <f t="shared" si="15"/>
        <v>7.0916796937696316E-4</v>
      </c>
      <c r="F124">
        <f t="shared" si="15"/>
        <v>0</v>
      </c>
      <c r="G124">
        <f t="shared" si="15"/>
        <v>0</v>
      </c>
      <c r="H124">
        <f t="shared" si="15"/>
        <v>0</v>
      </c>
      <c r="I124">
        <f t="shared" si="15"/>
        <v>0</v>
      </c>
      <c r="J124">
        <f t="shared" si="15"/>
        <v>0</v>
      </c>
      <c r="K124">
        <f t="shared" si="15"/>
        <v>0</v>
      </c>
      <c r="L124">
        <f t="shared" si="15"/>
        <v>0</v>
      </c>
      <c r="M124">
        <f t="shared" si="15"/>
        <v>0</v>
      </c>
      <c r="N124">
        <f t="shared" si="15"/>
        <v>0</v>
      </c>
      <c r="O124">
        <f t="shared" si="15"/>
        <v>0</v>
      </c>
      <c r="P124">
        <f t="shared" si="15"/>
        <v>0</v>
      </c>
      <c r="Q124">
        <f t="shared" si="15"/>
        <v>0</v>
      </c>
      <c r="R124">
        <f t="shared" si="15"/>
        <v>0</v>
      </c>
      <c r="S124">
        <f t="shared" si="15"/>
        <v>0</v>
      </c>
      <c r="T124">
        <f t="shared" si="15"/>
        <v>0</v>
      </c>
      <c r="U124">
        <f t="shared" si="15"/>
        <v>0</v>
      </c>
      <c r="V124">
        <f t="shared" si="15"/>
        <v>0</v>
      </c>
      <c r="W124">
        <f t="shared" si="15"/>
        <v>0</v>
      </c>
      <c r="X124">
        <f t="shared" si="15"/>
        <v>0</v>
      </c>
      <c r="Y124">
        <f t="shared" si="15"/>
        <v>0</v>
      </c>
      <c r="Z124">
        <f t="shared" si="15"/>
        <v>0</v>
      </c>
      <c r="AA124">
        <f t="shared" si="15"/>
        <v>0</v>
      </c>
      <c r="AB124">
        <f t="shared" si="15"/>
        <v>0</v>
      </c>
      <c r="AC124">
        <f t="shared" si="15"/>
        <v>0.52371087264950966</v>
      </c>
      <c r="AD124">
        <f t="shared" si="15"/>
        <v>0</v>
      </c>
      <c r="AE124">
        <f t="shared" si="15"/>
        <v>-8.60154592330949E-3</v>
      </c>
      <c r="AF124">
        <f t="shared" si="15"/>
        <v>-1.1733913415923112E-2</v>
      </c>
      <c r="AG124">
        <f t="shared" si="15"/>
        <v>-6.4751591573876076E-3</v>
      </c>
      <c r="AH124">
        <f t="shared" si="15"/>
        <v>3.5871881719637112E-4</v>
      </c>
      <c r="AI124">
        <f t="shared" si="15"/>
        <v>0</v>
      </c>
      <c r="AJ124">
        <f t="shared" si="15"/>
        <v>0</v>
      </c>
      <c r="AK124">
        <f t="shared" si="15"/>
        <v>0</v>
      </c>
      <c r="AL124">
        <f t="shared" si="15"/>
        <v>0</v>
      </c>
      <c r="AM124">
        <f t="shared" si="15"/>
        <v>0</v>
      </c>
      <c r="AN124">
        <f t="shared" si="15"/>
        <v>0.49796814093946279</v>
      </c>
    </row>
    <row r="125" spans="1:41" x14ac:dyDescent="0.45">
      <c r="B125" t="s">
        <v>15</v>
      </c>
      <c r="C125">
        <f>C27*$B$96/$B$93</f>
        <v>0</v>
      </c>
      <c r="D125">
        <f t="shared" ref="D125:AN125" si="16">D27*$B$96/$B$93</f>
        <v>0</v>
      </c>
      <c r="E125">
        <f t="shared" si="16"/>
        <v>1.1430608896784002E-3</v>
      </c>
      <c r="F125">
        <f t="shared" si="16"/>
        <v>0</v>
      </c>
      <c r="G125">
        <f t="shared" si="16"/>
        <v>0</v>
      </c>
      <c r="H125">
        <f t="shared" si="16"/>
        <v>0</v>
      </c>
      <c r="I125">
        <f t="shared" si="16"/>
        <v>0</v>
      </c>
      <c r="J125">
        <f t="shared" si="16"/>
        <v>0</v>
      </c>
      <c r="K125">
        <f t="shared" si="16"/>
        <v>0</v>
      </c>
      <c r="L125">
        <f t="shared" si="16"/>
        <v>0</v>
      </c>
      <c r="M125">
        <f t="shared" si="16"/>
        <v>0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6"/>
        <v>0</v>
      </c>
      <c r="X125">
        <f t="shared" si="16"/>
        <v>0</v>
      </c>
      <c r="Y125">
        <f t="shared" si="16"/>
        <v>0</v>
      </c>
      <c r="Z125">
        <f t="shared" si="16"/>
        <v>0</v>
      </c>
      <c r="AA125">
        <f t="shared" si="16"/>
        <v>0</v>
      </c>
      <c r="AB125">
        <f t="shared" si="16"/>
        <v>0</v>
      </c>
      <c r="AC125">
        <f t="shared" si="16"/>
        <v>0.53161165866666671</v>
      </c>
      <c r="AD125">
        <f t="shared" si="16"/>
        <v>0</v>
      </c>
      <c r="AE125">
        <f t="shared" si="16"/>
        <v>-8.7313102213333327E-3</v>
      </c>
      <c r="AF125">
        <f t="shared" si="16"/>
        <v>-1.191093311111111E-2</v>
      </c>
      <c r="AG125">
        <f t="shared" si="16"/>
        <v>-6.5728444444444435E-3</v>
      </c>
      <c r="AH125">
        <f t="shared" si="16"/>
        <v>3.6413050666666576E-4</v>
      </c>
      <c r="AI125">
        <f t="shared" si="16"/>
        <v>0</v>
      </c>
      <c r="AJ125">
        <f t="shared" si="16"/>
        <v>0</v>
      </c>
      <c r="AK125">
        <f t="shared" si="16"/>
        <v>0</v>
      </c>
      <c r="AL125">
        <f t="shared" si="16"/>
        <v>0</v>
      </c>
      <c r="AM125">
        <f t="shared" si="16"/>
        <v>0</v>
      </c>
      <c r="AN125">
        <f t="shared" si="16"/>
        <v>0.50590376228612266</v>
      </c>
    </row>
    <row r="126" spans="1:41" x14ac:dyDescent="0.45">
      <c r="B126" t="s">
        <v>16</v>
      </c>
      <c r="C126">
        <f>C28*$B$96/$B$95</f>
        <v>0</v>
      </c>
      <c r="D126">
        <f t="shared" ref="D126:AN126" si="17">D28*$B$96/$B$95</f>
        <v>0</v>
      </c>
      <c r="E126">
        <f t="shared" si="17"/>
        <v>8.5699814956862797E-4</v>
      </c>
      <c r="F126">
        <f t="shared" si="17"/>
        <v>0</v>
      </c>
      <c r="G126">
        <f t="shared" si="17"/>
        <v>0</v>
      </c>
      <c r="H126">
        <f t="shared" si="17"/>
        <v>0</v>
      </c>
      <c r="I126">
        <f t="shared" si="17"/>
        <v>0</v>
      </c>
      <c r="J126">
        <f t="shared" si="17"/>
        <v>0</v>
      </c>
      <c r="K126">
        <f t="shared" si="17"/>
        <v>0</v>
      </c>
      <c r="L126">
        <f t="shared" si="17"/>
        <v>0</v>
      </c>
      <c r="M126">
        <f t="shared" si="17"/>
        <v>0</v>
      </c>
      <c r="N126">
        <f t="shared" si="17"/>
        <v>0</v>
      </c>
      <c r="O126">
        <f t="shared" si="17"/>
        <v>0</v>
      </c>
      <c r="P126">
        <f t="shared" si="17"/>
        <v>0</v>
      </c>
      <c r="Q126">
        <f t="shared" si="17"/>
        <v>0</v>
      </c>
      <c r="R126">
        <f t="shared" si="17"/>
        <v>0</v>
      </c>
      <c r="S126">
        <f t="shared" si="17"/>
        <v>0</v>
      </c>
      <c r="T126">
        <f t="shared" si="17"/>
        <v>0</v>
      </c>
      <c r="U126">
        <f t="shared" si="17"/>
        <v>0</v>
      </c>
      <c r="V126">
        <f t="shared" si="17"/>
        <v>0</v>
      </c>
      <c r="W126">
        <f t="shared" si="17"/>
        <v>0</v>
      </c>
      <c r="X126">
        <f t="shared" si="17"/>
        <v>0</v>
      </c>
      <c r="Y126">
        <f t="shared" si="17"/>
        <v>0</v>
      </c>
      <c r="Z126">
        <f t="shared" si="17"/>
        <v>0</v>
      </c>
      <c r="AA126">
        <f t="shared" si="17"/>
        <v>0</v>
      </c>
      <c r="AB126">
        <f t="shared" si="17"/>
        <v>0</v>
      </c>
      <c r="AC126">
        <f t="shared" si="17"/>
        <v>0.52370322431831895</v>
      </c>
      <c r="AD126">
        <f t="shared" si="17"/>
        <v>0</v>
      </c>
      <c r="AE126">
        <f t="shared" si="17"/>
        <v>-8.6014203053866849E-3</v>
      </c>
      <c r="AF126">
        <f t="shared" si="17"/>
        <v>-1.1733742052560893E-2</v>
      </c>
      <c r="AG126">
        <f t="shared" si="17"/>
        <v>-6.4750645934510288E-3</v>
      </c>
      <c r="AH126">
        <f t="shared" si="17"/>
        <v>3.5871357842730701E-4</v>
      </c>
      <c r="AI126">
        <f t="shared" si="17"/>
        <v>0</v>
      </c>
      <c r="AJ126">
        <f t="shared" si="17"/>
        <v>0</v>
      </c>
      <c r="AK126">
        <f t="shared" si="17"/>
        <v>0</v>
      </c>
      <c r="AL126">
        <f t="shared" si="17"/>
        <v>-3.3266742899230026E-19</v>
      </c>
      <c r="AM126">
        <f t="shared" si="17"/>
        <v>0</v>
      </c>
      <c r="AN126">
        <f t="shared" si="17"/>
        <v>0.49810870909491606</v>
      </c>
    </row>
    <row r="128" spans="1:41" x14ac:dyDescent="0.45">
      <c r="A128" t="s">
        <v>17</v>
      </c>
      <c r="B128" t="s">
        <v>14</v>
      </c>
      <c r="C128">
        <f>C30*$B$96/$B$94</f>
        <v>0</v>
      </c>
      <c r="D128">
        <f t="shared" ref="D128:AN128" si="18">D30*$B$96/$B$94</f>
        <v>0</v>
      </c>
      <c r="E128">
        <f t="shared" si="18"/>
        <v>3.6839894513088982E-4</v>
      </c>
      <c r="F128">
        <f t="shared" si="18"/>
        <v>0</v>
      </c>
      <c r="G128">
        <f t="shared" si="18"/>
        <v>0.39960332212472072</v>
      </c>
      <c r="H128">
        <f t="shared" si="18"/>
        <v>-2.2187597559687992E-21</v>
      </c>
      <c r="I128">
        <f t="shared" si="18"/>
        <v>0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0</v>
      </c>
      <c r="O128">
        <f t="shared" si="18"/>
        <v>0</v>
      </c>
      <c r="P128">
        <f t="shared" si="18"/>
        <v>0</v>
      </c>
      <c r="Q128">
        <f t="shared" si="18"/>
        <v>0</v>
      </c>
      <c r="R128">
        <f t="shared" si="18"/>
        <v>0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0</v>
      </c>
      <c r="W128">
        <f t="shared" si="18"/>
        <v>0</v>
      </c>
      <c r="X128">
        <f t="shared" si="18"/>
        <v>0</v>
      </c>
      <c r="Y128">
        <f t="shared" si="18"/>
        <v>0</v>
      </c>
      <c r="Z128">
        <f t="shared" si="18"/>
        <v>0</v>
      </c>
      <c r="AA128">
        <f t="shared" si="18"/>
        <v>0</v>
      </c>
      <c r="AB128">
        <f t="shared" si="18"/>
        <v>0</v>
      </c>
      <c r="AC128">
        <f t="shared" si="18"/>
        <v>0</v>
      </c>
      <c r="AD128">
        <f t="shared" si="18"/>
        <v>6.9063415494104372E-3</v>
      </c>
      <c r="AE128">
        <f t="shared" si="18"/>
        <v>4.4291260195620138E-19</v>
      </c>
      <c r="AF128">
        <f t="shared" si="18"/>
        <v>6.7600921132882306E-20</v>
      </c>
      <c r="AG128">
        <f t="shared" si="18"/>
        <v>1.3642755861267537E-19</v>
      </c>
      <c r="AH128">
        <f t="shared" si="18"/>
        <v>1.4108768361345685E-18</v>
      </c>
      <c r="AI128">
        <f t="shared" si="18"/>
        <v>0</v>
      </c>
      <c r="AJ128">
        <f t="shared" si="18"/>
        <v>0</v>
      </c>
      <c r="AK128">
        <f t="shared" si="18"/>
        <v>2.1408526214880901</v>
      </c>
      <c r="AL128">
        <f t="shared" si="18"/>
        <v>0</v>
      </c>
      <c r="AM128">
        <f t="shared" si="18"/>
        <v>-2.064330071307734E-2</v>
      </c>
      <c r="AN128">
        <f t="shared" si="18"/>
        <v>2.5270873833942749</v>
      </c>
    </row>
    <row r="129" spans="1:40" x14ac:dyDescent="0.45">
      <c r="B129" t="s">
        <v>15</v>
      </c>
      <c r="C129">
        <f>C31*$B$96/$B$93</f>
        <v>2.1649972778879703E-6</v>
      </c>
      <c r="D129">
        <f t="shared" ref="D129:AN129" si="19">D31*$B$96/$B$93</f>
        <v>0</v>
      </c>
      <c r="E129">
        <f t="shared" si="19"/>
        <v>8.4945517910313341E-4</v>
      </c>
      <c r="F129">
        <f t="shared" si="19"/>
        <v>0</v>
      </c>
      <c r="G129">
        <f t="shared" si="19"/>
        <v>2.5031804225188598E-2</v>
      </c>
      <c r="H129">
        <f t="shared" si="19"/>
        <v>3.6392450987886297E-5</v>
      </c>
      <c r="I129">
        <f t="shared" si="19"/>
        <v>0</v>
      </c>
      <c r="J129">
        <f t="shared" si="19"/>
        <v>0</v>
      </c>
      <c r="K129">
        <f t="shared" si="19"/>
        <v>0</v>
      </c>
      <c r="L129">
        <f t="shared" si="19"/>
        <v>0</v>
      </c>
      <c r="M129">
        <f t="shared" si="19"/>
        <v>0</v>
      </c>
      <c r="N129">
        <f t="shared" si="19"/>
        <v>0</v>
      </c>
      <c r="O129">
        <f t="shared" si="19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19"/>
        <v>0</v>
      </c>
      <c r="Z129">
        <f t="shared" si="19"/>
        <v>0</v>
      </c>
      <c r="AA129">
        <f t="shared" si="19"/>
        <v>0</v>
      </c>
      <c r="AB129">
        <f t="shared" si="19"/>
        <v>0</v>
      </c>
      <c r="AC129">
        <f t="shared" si="19"/>
        <v>0</v>
      </c>
      <c r="AD129">
        <f t="shared" si="19"/>
        <v>2.097866572205195E-2</v>
      </c>
      <c r="AE129">
        <f t="shared" si="19"/>
        <v>-7.2647230576661486E-3</v>
      </c>
      <c r="AF129">
        <f t="shared" si="19"/>
        <v>-1.1088010779202997E-3</v>
      </c>
      <c r="AG129">
        <f t="shared" si="19"/>
        <v>-2.2377065506314297E-3</v>
      </c>
      <c r="AH129">
        <f t="shared" si="19"/>
        <v>1.5053863000000071E-4</v>
      </c>
      <c r="AI129">
        <f t="shared" si="19"/>
        <v>0</v>
      </c>
      <c r="AJ129">
        <f t="shared" si="19"/>
        <v>0</v>
      </c>
      <c r="AK129">
        <f t="shared" si="19"/>
        <v>3.3853600266665369</v>
      </c>
      <c r="AL129">
        <f t="shared" si="19"/>
        <v>0</v>
      </c>
      <c r="AM129">
        <f t="shared" si="19"/>
        <v>-4.5421514055679806E-3</v>
      </c>
      <c r="AN129">
        <f t="shared" si="19"/>
        <v>3.4172556657793605</v>
      </c>
    </row>
    <row r="130" spans="1:40" x14ac:dyDescent="0.45">
      <c r="B130" t="s">
        <v>16</v>
      </c>
      <c r="C130">
        <f>C32*$B$96/$B$95</f>
        <v>5.7288425375961E-6</v>
      </c>
      <c r="D130">
        <f t="shared" ref="D130:AN130" si="20">D32*$B$96/$B$95</f>
        <v>0</v>
      </c>
      <c r="E130">
        <f t="shared" si="20"/>
        <v>4.7767689438743061E-4</v>
      </c>
      <c r="F130">
        <f t="shared" si="20"/>
        <v>0</v>
      </c>
      <c r="G130">
        <f t="shared" si="20"/>
        <v>0.33055823296081166</v>
      </c>
      <c r="H130">
        <f t="shared" si="20"/>
        <v>6.6181450385056739E-6</v>
      </c>
      <c r="I130">
        <f t="shared" si="20"/>
        <v>0</v>
      </c>
      <c r="J130">
        <f t="shared" si="20"/>
        <v>0</v>
      </c>
      <c r="K130">
        <f t="shared" si="20"/>
        <v>0</v>
      </c>
      <c r="L130">
        <f t="shared" si="20"/>
        <v>0</v>
      </c>
      <c r="M130">
        <f t="shared" si="20"/>
        <v>0</v>
      </c>
      <c r="N130">
        <f t="shared" si="20"/>
        <v>0</v>
      </c>
      <c r="O130">
        <f t="shared" si="20"/>
        <v>0</v>
      </c>
      <c r="P130">
        <f t="shared" si="20"/>
        <v>0</v>
      </c>
      <c r="Q130">
        <f t="shared" si="20"/>
        <v>0</v>
      </c>
      <c r="R130">
        <f t="shared" si="20"/>
        <v>0</v>
      </c>
      <c r="S130">
        <f t="shared" si="20"/>
        <v>0</v>
      </c>
      <c r="T130">
        <f t="shared" si="20"/>
        <v>0</v>
      </c>
      <c r="U130">
        <f t="shared" si="20"/>
        <v>0</v>
      </c>
      <c r="V130">
        <f t="shared" si="20"/>
        <v>0</v>
      </c>
      <c r="W130">
        <f t="shared" si="20"/>
        <v>0</v>
      </c>
      <c r="X130">
        <f t="shared" si="20"/>
        <v>0</v>
      </c>
      <c r="Y130">
        <f t="shared" si="20"/>
        <v>0</v>
      </c>
      <c r="Z130">
        <f t="shared" si="20"/>
        <v>0</v>
      </c>
      <c r="AA130">
        <f t="shared" si="20"/>
        <v>0</v>
      </c>
      <c r="AB130">
        <f t="shared" si="20"/>
        <v>0</v>
      </c>
      <c r="AC130">
        <f t="shared" si="20"/>
        <v>0</v>
      </c>
      <c r="AD130">
        <f t="shared" si="20"/>
        <v>1.0932312109932642E-2</v>
      </c>
      <c r="AE130">
        <f t="shared" si="20"/>
        <v>-1.3230968066569575E-3</v>
      </c>
      <c r="AF130">
        <f t="shared" si="20"/>
        <v>-2.017809704380529E-4</v>
      </c>
      <c r="AG130">
        <f t="shared" si="20"/>
        <v>-4.0722415391456228E-4</v>
      </c>
      <c r="AH130">
        <f t="shared" si="20"/>
        <v>4.4089971767665025E-5</v>
      </c>
      <c r="AI130">
        <f t="shared" si="20"/>
        <v>0</v>
      </c>
      <c r="AJ130">
        <f t="shared" si="20"/>
        <v>0</v>
      </c>
      <c r="AK130">
        <f t="shared" si="20"/>
        <v>2.3563870678987668</v>
      </c>
      <c r="AL130">
        <f t="shared" si="20"/>
        <v>0</v>
      </c>
      <c r="AM130">
        <f t="shared" si="20"/>
        <v>-1.7662393313618695E-2</v>
      </c>
      <c r="AN130">
        <f t="shared" si="20"/>
        <v>2.6788172315786158</v>
      </c>
    </row>
    <row r="132" spans="1:40" x14ac:dyDescent="0.45">
      <c r="A132" t="s">
        <v>18</v>
      </c>
      <c r="B132" t="s">
        <v>14</v>
      </c>
      <c r="C132">
        <f>C34*$B$96/$B$94</f>
        <v>0.23386640726357139</v>
      </c>
      <c r="D132">
        <f t="shared" ref="D132:AN132" si="21">D34*$B$96/$B$94</f>
        <v>1.4918095248717012E-2</v>
      </c>
      <c r="E132">
        <f t="shared" si="21"/>
        <v>3.6839894513088982E-4</v>
      </c>
      <c r="F132">
        <f t="shared" si="21"/>
        <v>1.5498380945358004E-3</v>
      </c>
      <c r="G132">
        <f t="shared" si="21"/>
        <v>0</v>
      </c>
      <c r="H132">
        <f t="shared" si="21"/>
        <v>0</v>
      </c>
      <c r="I132">
        <f t="shared" si="21"/>
        <v>0</v>
      </c>
      <c r="J132">
        <f t="shared" si="21"/>
        <v>0</v>
      </c>
      <c r="K132">
        <f t="shared" si="21"/>
        <v>0</v>
      </c>
      <c r="L132">
        <f t="shared" si="21"/>
        <v>0</v>
      </c>
      <c r="M132">
        <f t="shared" si="21"/>
        <v>0</v>
      </c>
      <c r="N132">
        <f t="shared" si="21"/>
        <v>0</v>
      </c>
      <c r="O132">
        <f t="shared" si="21"/>
        <v>1.1823914628124761</v>
      </c>
      <c r="P132">
        <f t="shared" si="21"/>
        <v>0</v>
      </c>
      <c r="Q132">
        <f t="shared" si="21"/>
        <v>0</v>
      </c>
      <c r="R132">
        <f t="shared" si="21"/>
        <v>0</v>
      </c>
      <c r="S132">
        <f t="shared" si="21"/>
        <v>7.1493807295430575E-2</v>
      </c>
      <c r="T132">
        <f t="shared" si="21"/>
        <v>0</v>
      </c>
      <c r="U132">
        <f t="shared" si="21"/>
        <v>0</v>
      </c>
      <c r="V132">
        <f t="shared" si="21"/>
        <v>0</v>
      </c>
      <c r="W132">
        <f t="shared" si="21"/>
        <v>0</v>
      </c>
      <c r="X132">
        <f t="shared" si="21"/>
        <v>0</v>
      </c>
      <c r="Y132">
        <f t="shared" si="21"/>
        <v>0</v>
      </c>
      <c r="Z132">
        <f t="shared" si="21"/>
        <v>0</v>
      </c>
      <c r="AA132">
        <f t="shared" si="21"/>
        <v>0</v>
      </c>
      <c r="AB132">
        <f t="shared" si="21"/>
        <v>0</v>
      </c>
      <c r="AC132">
        <f t="shared" si="21"/>
        <v>0</v>
      </c>
      <c r="AD132">
        <f t="shared" si="21"/>
        <v>7.81582780680741E-3</v>
      </c>
      <c r="AE132">
        <f t="shared" si="21"/>
        <v>0</v>
      </c>
      <c r="AF132">
        <f t="shared" si="21"/>
        <v>0</v>
      </c>
      <c r="AG132">
        <f t="shared" si="21"/>
        <v>0</v>
      </c>
      <c r="AH132">
        <f t="shared" si="21"/>
        <v>1.3557448816142122E-18</v>
      </c>
      <c r="AI132">
        <f t="shared" si="21"/>
        <v>0</v>
      </c>
      <c r="AJ132">
        <f t="shared" si="21"/>
        <v>0</v>
      </c>
      <c r="AK132">
        <f t="shared" si="21"/>
        <v>2.2746559103310968</v>
      </c>
      <c r="AL132">
        <f t="shared" si="21"/>
        <v>0</v>
      </c>
      <c r="AM132">
        <f t="shared" si="21"/>
        <v>0</v>
      </c>
      <c r="AN132">
        <f t="shared" si="21"/>
        <v>3.7870597477977657</v>
      </c>
    </row>
    <row r="133" spans="1:40" x14ac:dyDescent="0.45">
      <c r="B133" t="s">
        <v>15</v>
      </c>
      <c r="C133">
        <f>C35*$B$96/$B$93</f>
        <v>0.23739455330156159</v>
      </c>
      <c r="D133">
        <f t="shared" ref="D133:AN133" si="22">D35*$B$96/$B$93</f>
        <v>1.5143152020495272E-2</v>
      </c>
      <c r="E133">
        <f t="shared" si="22"/>
        <v>5.937978647679999E-4</v>
      </c>
      <c r="F133">
        <f t="shared" si="22"/>
        <v>1.573219200000001E-3</v>
      </c>
      <c r="G133">
        <f t="shared" si="22"/>
        <v>0</v>
      </c>
      <c r="H133">
        <f t="shared" si="22"/>
        <v>0</v>
      </c>
      <c r="I133">
        <f t="shared" si="22"/>
        <v>0</v>
      </c>
      <c r="J133">
        <f t="shared" si="22"/>
        <v>0</v>
      </c>
      <c r="K133">
        <f t="shared" si="22"/>
        <v>0</v>
      </c>
      <c r="L133">
        <f t="shared" si="22"/>
        <v>0</v>
      </c>
      <c r="M133">
        <f t="shared" si="22"/>
        <v>0</v>
      </c>
      <c r="N133">
        <f t="shared" si="22"/>
        <v>0</v>
      </c>
      <c r="O133">
        <f t="shared" si="22"/>
        <v>1.2002292096000011</v>
      </c>
      <c r="P133">
        <f t="shared" si="22"/>
        <v>0</v>
      </c>
      <c r="Q133">
        <f t="shared" si="22"/>
        <v>0</v>
      </c>
      <c r="R133">
        <f t="shared" si="22"/>
        <v>0</v>
      </c>
      <c r="S133">
        <f t="shared" si="22"/>
        <v>7.2572374311111076E-2</v>
      </c>
      <c r="T133">
        <f t="shared" si="22"/>
        <v>0</v>
      </c>
      <c r="U133">
        <f t="shared" si="22"/>
        <v>0</v>
      </c>
      <c r="V133">
        <f t="shared" si="22"/>
        <v>0</v>
      </c>
      <c r="W133">
        <f t="shared" si="22"/>
        <v>0</v>
      </c>
      <c r="X133">
        <f t="shared" si="22"/>
        <v>0</v>
      </c>
      <c r="Y133">
        <f t="shared" si="22"/>
        <v>0</v>
      </c>
      <c r="Z133">
        <f t="shared" si="22"/>
        <v>0</v>
      </c>
      <c r="AA133">
        <f t="shared" si="22"/>
        <v>0</v>
      </c>
      <c r="AB133">
        <f t="shared" si="22"/>
        <v>0</v>
      </c>
      <c r="AC133">
        <f t="shared" si="22"/>
        <v>0</v>
      </c>
      <c r="AD133">
        <f t="shared" si="22"/>
        <v>2.5105501877263185E-2</v>
      </c>
      <c r="AE133">
        <f t="shared" si="22"/>
        <v>0</v>
      </c>
      <c r="AF133">
        <f t="shared" si="22"/>
        <v>0</v>
      </c>
      <c r="AG133">
        <f t="shared" si="22"/>
        <v>0</v>
      </c>
      <c r="AH133">
        <f t="shared" si="22"/>
        <v>3.7191062673969099E-18</v>
      </c>
      <c r="AI133">
        <f t="shared" si="22"/>
        <v>0</v>
      </c>
      <c r="AJ133">
        <f t="shared" si="22"/>
        <v>0</v>
      </c>
      <c r="AK133">
        <f t="shared" si="22"/>
        <v>2.3089717333333324</v>
      </c>
      <c r="AL133">
        <f t="shared" si="22"/>
        <v>2.3629356661285106E-18</v>
      </c>
      <c r="AM133">
        <f t="shared" si="22"/>
        <v>0</v>
      </c>
      <c r="AN133">
        <f t="shared" si="22"/>
        <v>3.8615835415085327</v>
      </c>
    </row>
    <row r="134" spans="1:40" x14ac:dyDescent="0.45">
      <c r="B134" t="s">
        <v>16</v>
      </c>
      <c r="C134">
        <f>C36*$B$96/$B$95</f>
        <v>0.233869330738422</v>
      </c>
      <c r="D134">
        <f t="shared" ref="D134:AN134" si="23">D36*$B$96/$B$95</f>
        <v>1.4921953153400965E-2</v>
      </c>
      <c r="E134">
        <f t="shared" si="23"/>
        <v>4.4521211109663076E-4</v>
      </c>
      <c r="F134">
        <f t="shared" si="23"/>
        <v>1.5498154605297916E-3</v>
      </c>
      <c r="G134">
        <f t="shared" si="23"/>
        <v>0</v>
      </c>
      <c r="H134">
        <f t="shared" si="23"/>
        <v>0</v>
      </c>
      <c r="I134">
        <f t="shared" si="23"/>
        <v>0</v>
      </c>
      <c r="J134">
        <f t="shared" si="23"/>
        <v>0</v>
      </c>
      <c r="K134">
        <f t="shared" si="23"/>
        <v>0</v>
      </c>
      <c r="L134">
        <f t="shared" si="23"/>
        <v>0</v>
      </c>
      <c r="M134">
        <f t="shared" si="23"/>
        <v>0</v>
      </c>
      <c r="N134">
        <f t="shared" si="23"/>
        <v>4.8581132424215045E-9</v>
      </c>
      <c r="O134">
        <f t="shared" si="23"/>
        <v>1.1819298498796951</v>
      </c>
      <c r="P134">
        <f t="shared" si="23"/>
        <v>0</v>
      </c>
      <c r="Q134">
        <f t="shared" si="23"/>
        <v>0</v>
      </c>
      <c r="R134">
        <f t="shared" si="23"/>
        <v>0</v>
      </c>
      <c r="S134">
        <f t="shared" si="23"/>
        <v>7.1492763191806016E-2</v>
      </c>
      <c r="T134">
        <f t="shared" si="23"/>
        <v>0</v>
      </c>
      <c r="U134">
        <f t="shared" si="23"/>
        <v>0</v>
      </c>
      <c r="V134">
        <f t="shared" si="23"/>
        <v>0</v>
      </c>
      <c r="W134">
        <f t="shared" si="23"/>
        <v>0</v>
      </c>
      <c r="X134">
        <f t="shared" si="23"/>
        <v>0</v>
      </c>
      <c r="Y134">
        <f t="shared" si="23"/>
        <v>0</v>
      </c>
      <c r="Z134">
        <f t="shared" si="23"/>
        <v>0</v>
      </c>
      <c r="AA134">
        <f t="shared" si="23"/>
        <v>0</v>
      </c>
      <c r="AB134">
        <f t="shared" si="23"/>
        <v>0</v>
      </c>
      <c r="AC134">
        <f t="shared" si="23"/>
        <v>0</v>
      </c>
      <c r="AD134">
        <f t="shared" si="23"/>
        <v>1.2730233511779132E-2</v>
      </c>
      <c r="AE134">
        <f t="shared" si="23"/>
        <v>-1.6610024998575689E-6</v>
      </c>
      <c r="AF134">
        <f t="shared" si="23"/>
        <v>-3.1472426780421392E-6</v>
      </c>
      <c r="AG134">
        <f t="shared" si="23"/>
        <v>-2.0770143564178983E-8</v>
      </c>
      <c r="AH134">
        <f t="shared" si="23"/>
        <v>1.0685233788953656E-7</v>
      </c>
      <c r="AI134">
        <f t="shared" si="23"/>
        <v>3.3258863920589542E-25</v>
      </c>
      <c r="AJ134">
        <f t="shared" si="23"/>
        <v>0</v>
      </c>
      <c r="AK134">
        <f t="shared" si="23"/>
        <v>2.2746226910059781</v>
      </c>
      <c r="AL134">
        <f t="shared" si="23"/>
        <v>-1.373602489363951E-5</v>
      </c>
      <c r="AM134">
        <f t="shared" si="23"/>
        <v>2.6753761699323644E-25</v>
      </c>
      <c r="AN134">
        <f t="shared" si="23"/>
        <v>3.7915433957229432</v>
      </c>
    </row>
    <row r="136" spans="1:40" x14ac:dyDescent="0.45">
      <c r="A136" t="s">
        <v>19</v>
      </c>
      <c r="B136" t="s">
        <v>14</v>
      </c>
      <c r="C136">
        <f>C38*$B$96/$B$94</f>
        <v>1.2711011608579185E-3</v>
      </c>
      <c r="D136">
        <f t="shared" ref="D136:AN136" si="24">D38*$B$96/$B$94</f>
        <v>0</v>
      </c>
      <c r="E136">
        <f t="shared" si="24"/>
        <v>3.6839894513088982E-4</v>
      </c>
      <c r="F136">
        <f t="shared" si="24"/>
        <v>8.6102116363100166E-4</v>
      </c>
      <c r="G136">
        <f t="shared" si="24"/>
        <v>0</v>
      </c>
      <c r="H136">
        <f t="shared" si="24"/>
        <v>0</v>
      </c>
      <c r="I136">
        <f t="shared" si="24"/>
        <v>0</v>
      </c>
      <c r="J136">
        <f t="shared" si="24"/>
        <v>0</v>
      </c>
      <c r="K136">
        <f t="shared" si="24"/>
        <v>0</v>
      </c>
      <c r="L136">
        <f t="shared" si="24"/>
        <v>0</v>
      </c>
      <c r="M136">
        <f t="shared" si="24"/>
        <v>0</v>
      </c>
      <c r="N136">
        <f t="shared" si="24"/>
        <v>0</v>
      </c>
      <c r="O136">
        <f t="shared" si="24"/>
        <v>0</v>
      </c>
      <c r="P136">
        <f t="shared" si="24"/>
        <v>0</v>
      </c>
      <c r="Q136">
        <f t="shared" si="24"/>
        <v>0</v>
      </c>
      <c r="R136">
        <f t="shared" si="24"/>
        <v>0</v>
      </c>
      <c r="S136">
        <f t="shared" si="24"/>
        <v>0</v>
      </c>
      <c r="T136">
        <f t="shared" si="24"/>
        <v>0</v>
      </c>
      <c r="U136">
        <f t="shared" si="24"/>
        <v>3.033903472398789</v>
      </c>
      <c r="V136">
        <f t="shared" si="24"/>
        <v>0</v>
      </c>
      <c r="W136">
        <f t="shared" si="24"/>
        <v>0</v>
      </c>
      <c r="X136">
        <f t="shared" si="24"/>
        <v>0.40403131896349831</v>
      </c>
      <c r="Y136">
        <f t="shared" si="24"/>
        <v>0</v>
      </c>
      <c r="Z136">
        <f t="shared" si="24"/>
        <v>0</v>
      </c>
      <c r="AA136">
        <f t="shared" si="24"/>
        <v>0</v>
      </c>
      <c r="AB136">
        <f t="shared" si="24"/>
        <v>0</v>
      </c>
      <c r="AC136">
        <f t="shared" si="24"/>
        <v>0</v>
      </c>
      <c r="AD136">
        <f t="shared" si="24"/>
        <v>7.8158278068074117E-3</v>
      </c>
      <c r="AE136">
        <f t="shared" si="24"/>
        <v>0</v>
      </c>
      <c r="AF136">
        <f t="shared" si="24"/>
        <v>0</v>
      </c>
      <c r="AG136">
        <f t="shared" si="24"/>
        <v>0</v>
      </c>
      <c r="AH136">
        <f t="shared" si="24"/>
        <v>2.0235933306903446E-19</v>
      </c>
      <c r="AI136">
        <f t="shared" si="24"/>
        <v>0</v>
      </c>
      <c r="AJ136">
        <f t="shared" si="24"/>
        <v>0</v>
      </c>
      <c r="AK136">
        <f t="shared" si="24"/>
        <v>0</v>
      </c>
      <c r="AL136">
        <f t="shared" si="24"/>
        <v>0</v>
      </c>
      <c r="AM136">
        <f t="shared" si="24"/>
        <v>-1.2372858905257468E-2</v>
      </c>
      <c r="AN136">
        <f t="shared" si="24"/>
        <v>3.4358782815334563</v>
      </c>
    </row>
    <row r="137" spans="1:40" x14ac:dyDescent="0.45">
      <c r="B137" t="s">
        <v>15</v>
      </c>
      <c r="C137">
        <f>C39*$B$96/$B$93</f>
        <v>1.2902771963434723E-3</v>
      </c>
      <c r="D137">
        <f t="shared" ref="D137:AN137" si="25">D39*$B$96/$B$93</f>
        <v>0</v>
      </c>
      <c r="E137">
        <f t="shared" si="25"/>
        <v>5.937978647679999E-4</v>
      </c>
      <c r="F137">
        <f t="shared" si="25"/>
        <v>8.7401066666666582E-4</v>
      </c>
      <c r="G137">
        <f t="shared" si="25"/>
        <v>0</v>
      </c>
      <c r="H137">
        <f t="shared" si="25"/>
        <v>0</v>
      </c>
      <c r="I137">
        <f t="shared" si="25"/>
        <v>0</v>
      </c>
      <c r="J137">
        <f t="shared" si="25"/>
        <v>0</v>
      </c>
      <c r="K137">
        <f t="shared" si="25"/>
        <v>0</v>
      </c>
      <c r="L137">
        <f t="shared" si="25"/>
        <v>0</v>
      </c>
      <c r="M137">
        <f t="shared" si="25"/>
        <v>0</v>
      </c>
      <c r="N137">
        <f t="shared" si="25"/>
        <v>0</v>
      </c>
      <c r="O137">
        <f t="shared" si="25"/>
        <v>0</v>
      </c>
      <c r="P137">
        <f t="shared" si="25"/>
        <v>0</v>
      </c>
      <c r="Q137">
        <f t="shared" si="25"/>
        <v>0</v>
      </c>
      <c r="R137">
        <f t="shared" si="25"/>
        <v>0</v>
      </c>
      <c r="S137">
        <f t="shared" si="25"/>
        <v>0</v>
      </c>
      <c r="T137">
        <f t="shared" si="25"/>
        <v>0</v>
      </c>
      <c r="U137">
        <f t="shared" si="25"/>
        <v>3.0796734256000007</v>
      </c>
      <c r="V137">
        <f t="shared" si="25"/>
        <v>0</v>
      </c>
      <c r="W137">
        <f t="shared" si="25"/>
        <v>0</v>
      </c>
      <c r="X137">
        <f t="shared" si="25"/>
        <v>0.41012660008533397</v>
      </c>
      <c r="Y137">
        <f t="shared" si="25"/>
        <v>0</v>
      </c>
      <c r="Z137">
        <f t="shared" si="25"/>
        <v>0</v>
      </c>
      <c r="AA137">
        <f t="shared" si="25"/>
        <v>0</v>
      </c>
      <c r="AB137">
        <f t="shared" si="25"/>
        <v>0</v>
      </c>
      <c r="AC137">
        <f t="shared" si="25"/>
        <v>0</v>
      </c>
      <c r="AD137">
        <f t="shared" si="25"/>
        <v>2.5105501877263178E-2</v>
      </c>
      <c r="AE137">
        <f t="shared" si="25"/>
        <v>0</v>
      </c>
      <c r="AF137">
        <f t="shared" si="25"/>
        <v>0</v>
      </c>
      <c r="AG137">
        <f t="shared" si="25"/>
        <v>0</v>
      </c>
      <c r="AH137">
        <f t="shared" si="25"/>
        <v>7.9189422426869292E-19</v>
      </c>
      <c r="AI137">
        <f t="shared" si="25"/>
        <v>0</v>
      </c>
      <c r="AJ137">
        <f t="shared" si="25"/>
        <v>0</v>
      </c>
      <c r="AK137">
        <f t="shared" si="25"/>
        <v>0</v>
      </c>
      <c r="AL137">
        <f t="shared" si="25"/>
        <v>0</v>
      </c>
      <c r="AM137">
        <f t="shared" si="25"/>
        <v>-1.2559517834327176E-2</v>
      </c>
      <c r="AN137">
        <f t="shared" si="25"/>
        <v>3.5051040954560486</v>
      </c>
    </row>
    <row r="138" spans="1:40" x14ac:dyDescent="0.45">
      <c r="B138" t="s">
        <v>16</v>
      </c>
      <c r="C138">
        <f>C40*$B$96/$B$95</f>
        <v>1.2709136347876335E-3</v>
      </c>
      <c r="D138">
        <f t="shared" ref="D138:AN138" si="26">D40*$B$96/$B$95</f>
        <v>4.2026947881130187E-7</v>
      </c>
      <c r="E138">
        <f t="shared" si="26"/>
        <v>4.4519384393175481E-4</v>
      </c>
      <c r="F138">
        <f t="shared" si="26"/>
        <v>8.6100858918321797E-4</v>
      </c>
      <c r="G138">
        <f t="shared" si="26"/>
        <v>0</v>
      </c>
      <c r="H138">
        <f t="shared" si="26"/>
        <v>0</v>
      </c>
      <c r="I138">
        <f t="shared" si="26"/>
        <v>0</v>
      </c>
      <c r="J138">
        <f t="shared" si="26"/>
        <v>0</v>
      </c>
      <c r="K138">
        <f t="shared" si="26"/>
        <v>0</v>
      </c>
      <c r="L138">
        <f t="shared" si="26"/>
        <v>0</v>
      </c>
      <c r="M138">
        <f t="shared" si="26"/>
        <v>0</v>
      </c>
      <c r="N138">
        <f t="shared" si="26"/>
        <v>0</v>
      </c>
      <c r="O138">
        <f t="shared" si="26"/>
        <v>0</v>
      </c>
      <c r="P138">
        <f t="shared" si="26"/>
        <v>0</v>
      </c>
      <c r="Q138">
        <f t="shared" si="26"/>
        <v>0</v>
      </c>
      <c r="R138">
        <f t="shared" si="26"/>
        <v>0</v>
      </c>
      <c r="S138">
        <f t="shared" si="26"/>
        <v>0</v>
      </c>
      <c r="T138">
        <f t="shared" si="26"/>
        <v>0</v>
      </c>
      <c r="U138">
        <f t="shared" si="26"/>
        <v>3.0335297233472214</v>
      </c>
      <c r="V138">
        <f t="shared" si="26"/>
        <v>0</v>
      </c>
      <c r="W138">
        <f t="shared" si="26"/>
        <v>0</v>
      </c>
      <c r="X138">
        <f t="shared" si="26"/>
        <v>0.4040260741082512</v>
      </c>
      <c r="Y138">
        <f t="shared" si="26"/>
        <v>0</v>
      </c>
      <c r="Z138">
        <f t="shared" si="26"/>
        <v>0</v>
      </c>
      <c r="AA138">
        <f t="shared" si="26"/>
        <v>0</v>
      </c>
      <c r="AB138">
        <f t="shared" si="26"/>
        <v>0</v>
      </c>
      <c r="AC138">
        <f t="shared" si="26"/>
        <v>0</v>
      </c>
      <c r="AD138">
        <f t="shared" si="26"/>
        <v>1.2799826778667605E-2</v>
      </c>
      <c r="AE138">
        <f t="shared" si="26"/>
        <v>0</v>
      </c>
      <c r="AF138">
        <f t="shared" si="26"/>
        <v>0</v>
      </c>
      <c r="AG138">
        <f t="shared" si="26"/>
        <v>0</v>
      </c>
      <c r="AH138">
        <f t="shared" si="26"/>
        <v>-2.1465866273317336E-19</v>
      </c>
      <c r="AI138">
        <f t="shared" si="26"/>
        <v>5.7253653197627324E-16</v>
      </c>
      <c r="AJ138">
        <f t="shared" si="26"/>
        <v>0</v>
      </c>
      <c r="AK138">
        <f t="shared" si="26"/>
        <v>0</v>
      </c>
      <c r="AL138">
        <f t="shared" si="26"/>
        <v>-5.5771564327014689E-5</v>
      </c>
      <c r="AM138">
        <f t="shared" si="26"/>
        <v>-1.2370049295066059E-2</v>
      </c>
      <c r="AN138">
        <f t="shared" si="26"/>
        <v>3.4405073397121289</v>
      </c>
    </row>
    <row r="140" spans="1:40" x14ac:dyDescent="0.45">
      <c r="A140" t="s">
        <v>20</v>
      </c>
      <c r="B140" t="s">
        <v>14</v>
      </c>
      <c r="C140">
        <f>C42*$B$96/$B$94</f>
        <v>3.9213696335395614E-5</v>
      </c>
      <c r="D140">
        <f t="shared" ref="D140:AN140" si="27">D42*$B$96/$B$94</f>
        <v>0</v>
      </c>
      <c r="E140">
        <f t="shared" si="27"/>
        <v>6.5157800427937665E-4</v>
      </c>
      <c r="F140">
        <f t="shared" si="27"/>
        <v>0</v>
      </c>
      <c r="G140">
        <f t="shared" si="27"/>
        <v>0</v>
      </c>
      <c r="H140">
        <f t="shared" si="27"/>
        <v>0</v>
      </c>
      <c r="I140">
        <f t="shared" si="27"/>
        <v>0</v>
      </c>
      <c r="J140">
        <f t="shared" si="27"/>
        <v>0</v>
      </c>
      <c r="K140">
        <f t="shared" si="27"/>
        <v>0</v>
      </c>
      <c r="L140">
        <f t="shared" si="27"/>
        <v>0</v>
      </c>
      <c r="M140">
        <f t="shared" si="27"/>
        <v>0</v>
      </c>
      <c r="N140">
        <f t="shared" si="27"/>
        <v>0</v>
      </c>
      <c r="O140">
        <f t="shared" si="27"/>
        <v>0</v>
      </c>
      <c r="P140">
        <f t="shared" si="27"/>
        <v>0</v>
      </c>
      <c r="Q140">
        <f t="shared" si="27"/>
        <v>0</v>
      </c>
      <c r="R140">
        <f t="shared" si="27"/>
        <v>0</v>
      </c>
      <c r="S140">
        <f t="shared" si="27"/>
        <v>0</v>
      </c>
      <c r="T140">
        <f t="shared" si="27"/>
        <v>0</v>
      </c>
      <c r="U140">
        <f t="shared" si="27"/>
        <v>0</v>
      </c>
      <c r="V140">
        <f t="shared" si="27"/>
        <v>0</v>
      </c>
      <c r="W140">
        <f t="shared" si="27"/>
        <v>0</v>
      </c>
      <c r="X140">
        <f t="shared" si="27"/>
        <v>0</v>
      </c>
      <c r="Y140">
        <f t="shared" si="27"/>
        <v>6.2264205434702435E-4</v>
      </c>
      <c r="Z140">
        <f t="shared" si="27"/>
        <v>0</v>
      </c>
      <c r="AA140">
        <f t="shared" si="27"/>
        <v>0</v>
      </c>
      <c r="AB140">
        <f t="shared" si="27"/>
        <v>0.68512496515743615</v>
      </c>
      <c r="AC140">
        <f t="shared" si="27"/>
        <v>0</v>
      </c>
      <c r="AD140">
        <f t="shared" si="27"/>
        <v>0.4673504873288597</v>
      </c>
      <c r="AE140">
        <f t="shared" si="27"/>
        <v>-1.9073370989995573E-3</v>
      </c>
      <c r="AF140">
        <f t="shared" si="27"/>
        <v>-1.2335999615013644E-3</v>
      </c>
      <c r="AG140">
        <f t="shared" si="27"/>
        <v>-6.7337585136789332E-4</v>
      </c>
      <c r="AH140">
        <f t="shared" si="27"/>
        <v>2.3145140476366061E-4</v>
      </c>
      <c r="AI140">
        <f t="shared" si="27"/>
        <v>0</v>
      </c>
      <c r="AJ140">
        <f t="shared" si="27"/>
        <v>0</v>
      </c>
      <c r="AK140">
        <f t="shared" si="27"/>
        <v>0</v>
      </c>
      <c r="AL140">
        <f t="shared" si="27"/>
        <v>0</v>
      </c>
      <c r="AM140">
        <f t="shared" si="27"/>
        <v>-9.5468507072159828E-3</v>
      </c>
      <c r="AN140">
        <f t="shared" si="27"/>
        <v>1.1406591740269367</v>
      </c>
    </row>
    <row r="141" spans="1:40" x14ac:dyDescent="0.45">
      <c r="B141" t="s">
        <v>15</v>
      </c>
      <c r="C141">
        <f>C43*$B$96/$B$93</f>
        <v>3.9805280432400001E-5</v>
      </c>
      <c r="D141">
        <f t="shared" ref="D141:AN141" si="28">D43*$B$96/$B$93</f>
        <v>0</v>
      </c>
      <c r="E141">
        <f t="shared" si="28"/>
        <v>1.0502354384685428E-3</v>
      </c>
      <c r="F141">
        <f t="shared" si="28"/>
        <v>0</v>
      </c>
      <c r="G141">
        <f t="shared" si="28"/>
        <v>0</v>
      </c>
      <c r="H141">
        <f t="shared" si="28"/>
        <v>0</v>
      </c>
      <c r="I141">
        <f t="shared" si="28"/>
        <v>0</v>
      </c>
      <c r="J141">
        <f t="shared" si="28"/>
        <v>0</v>
      </c>
      <c r="K141">
        <f t="shared" si="28"/>
        <v>0</v>
      </c>
      <c r="L141">
        <f t="shared" si="28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8"/>
        <v>0</v>
      </c>
      <c r="S141">
        <f t="shared" si="28"/>
        <v>0</v>
      </c>
      <c r="T141">
        <f t="shared" si="28"/>
        <v>0</v>
      </c>
      <c r="U141">
        <f t="shared" si="28"/>
        <v>0</v>
      </c>
      <c r="V141">
        <f t="shared" si="28"/>
        <v>0</v>
      </c>
      <c r="W141">
        <f t="shared" si="28"/>
        <v>0</v>
      </c>
      <c r="X141">
        <f t="shared" si="28"/>
        <v>0</v>
      </c>
      <c r="Y141">
        <f t="shared" si="28"/>
        <v>6.3203533199999973E-4</v>
      </c>
      <c r="Z141">
        <f t="shared" si="28"/>
        <v>0</v>
      </c>
      <c r="AA141">
        <f t="shared" si="28"/>
        <v>0</v>
      </c>
      <c r="AB141">
        <f t="shared" si="28"/>
        <v>0.69546086999999956</v>
      </c>
      <c r="AC141">
        <f t="shared" si="28"/>
        <v>0</v>
      </c>
      <c r="AD141">
        <f t="shared" si="28"/>
        <v>0.47440101155555559</v>
      </c>
      <c r="AE141">
        <f t="shared" si="28"/>
        <v>-1.9361114916439999E-3</v>
      </c>
      <c r="AF141">
        <f t="shared" si="28"/>
        <v>-1.2522102478933334E-3</v>
      </c>
      <c r="AG141">
        <f t="shared" si="28"/>
        <v>-6.8353450719999974E-4</v>
      </c>
      <c r="AH141">
        <f t="shared" si="28"/>
        <v>2.2694433827999985E-4</v>
      </c>
      <c r="AI141">
        <f t="shared" si="28"/>
        <v>-1.4390243450179697E-15</v>
      </c>
      <c r="AJ141">
        <f t="shared" si="28"/>
        <v>0</v>
      </c>
      <c r="AK141">
        <f t="shared" si="28"/>
        <v>0</v>
      </c>
      <c r="AL141">
        <f t="shared" si="28"/>
        <v>0</v>
      </c>
      <c r="AM141">
        <f t="shared" si="28"/>
        <v>-9.6908760244561257E-3</v>
      </c>
      <c r="AN141">
        <f t="shared" si="28"/>
        <v>1.1582481696735412</v>
      </c>
    </row>
    <row r="142" spans="1:40" x14ac:dyDescent="0.45">
      <c r="B142" t="s">
        <v>16</v>
      </c>
      <c r="C142">
        <f>C44*$B$96/$B$95</f>
        <v>4.1233259217343177E-5</v>
      </c>
      <c r="D142">
        <f t="shared" ref="D142:AN142" si="29">D44*$B$96/$B$95</f>
        <v>0</v>
      </c>
      <c r="E142">
        <f t="shared" si="29"/>
        <v>7.8740292731263465E-4</v>
      </c>
      <c r="F142">
        <f t="shared" si="29"/>
        <v>0</v>
      </c>
      <c r="G142">
        <f t="shared" si="29"/>
        <v>0</v>
      </c>
      <c r="H142">
        <f t="shared" si="29"/>
        <v>0</v>
      </c>
      <c r="I142">
        <f t="shared" si="29"/>
        <v>0</v>
      </c>
      <c r="J142">
        <f t="shared" si="29"/>
        <v>0</v>
      </c>
      <c r="K142">
        <f t="shared" si="29"/>
        <v>0</v>
      </c>
      <c r="L142">
        <f t="shared" si="29"/>
        <v>0</v>
      </c>
      <c r="M142">
        <f t="shared" si="29"/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9"/>
        <v>0</v>
      </c>
      <c r="S142">
        <f t="shared" si="29"/>
        <v>0</v>
      </c>
      <c r="T142">
        <f t="shared" si="29"/>
        <v>0</v>
      </c>
      <c r="U142">
        <f t="shared" si="29"/>
        <v>0</v>
      </c>
      <c r="V142">
        <f t="shared" si="29"/>
        <v>0</v>
      </c>
      <c r="W142">
        <f t="shared" si="29"/>
        <v>0</v>
      </c>
      <c r="X142">
        <f t="shared" si="29"/>
        <v>0</v>
      </c>
      <c r="Y142">
        <f t="shared" si="29"/>
        <v>6.22630905817173E-4</v>
      </c>
      <c r="Z142">
        <f t="shared" si="29"/>
        <v>0</v>
      </c>
      <c r="AA142">
        <f t="shared" si="29"/>
        <v>0</v>
      </c>
      <c r="AB142">
        <f t="shared" si="29"/>
        <v>0.6842099608837624</v>
      </c>
      <c r="AC142">
        <f t="shared" si="29"/>
        <v>0</v>
      </c>
      <c r="AD142">
        <f t="shared" si="29"/>
        <v>0.46734366209093559</v>
      </c>
      <c r="AE142">
        <f t="shared" si="29"/>
        <v>-1.9073029477493543E-3</v>
      </c>
      <c r="AF142">
        <f t="shared" si="29"/>
        <v>-1.2335778736486411E-3</v>
      </c>
      <c r="AG142">
        <f t="shared" si="29"/>
        <v>-6.733637944393129E-4</v>
      </c>
      <c r="AH142">
        <f t="shared" si="29"/>
        <v>2.8965438892211476E-4</v>
      </c>
      <c r="AI142">
        <f t="shared" si="29"/>
        <v>2.1837756700453169E-13</v>
      </c>
      <c r="AJ142">
        <f t="shared" si="29"/>
        <v>0</v>
      </c>
      <c r="AK142">
        <f t="shared" si="29"/>
        <v>0</v>
      </c>
      <c r="AL142">
        <f t="shared" si="29"/>
        <v>0</v>
      </c>
      <c r="AM142">
        <f t="shared" si="29"/>
        <v>-9.534100611041596E-3</v>
      </c>
      <c r="AN142">
        <f t="shared" si="29"/>
        <v>1.1399461992293067</v>
      </c>
    </row>
    <row r="144" spans="1:40" x14ac:dyDescent="0.45">
      <c r="A144" t="s">
        <v>144</v>
      </c>
    </row>
    <row r="146" spans="1:41" x14ac:dyDescent="0.45">
      <c r="A146" t="s">
        <v>20</v>
      </c>
      <c r="B146" t="s">
        <v>14</v>
      </c>
      <c r="C146">
        <f t="shared" ref="C146:AN146" si="30">C64*$B$96/$B$94</f>
        <v>0.32201719008185237</v>
      </c>
      <c r="D146">
        <f t="shared" si="30"/>
        <v>0</v>
      </c>
      <c r="E146">
        <f t="shared" si="30"/>
        <v>4.0908096063635409</v>
      </c>
      <c r="F146">
        <f t="shared" si="30"/>
        <v>0</v>
      </c>
      <c r="G146">
        <f t="shared" si="30"/>
        <v>0</v>
      </c>
      <c r="H146">
        <f t="shared" si="30"/>
        <v>0</v>
      </c>
      <c r="I146">
        <f t="shared" si="30"/>
        <v>0</v>
      </c>
      <c r="J146">
        <f t="shared" si="30"/>
        <v>0</v>
      </c>
      <c r="K146">
        <f t="shared" si="30"/>
        <v>0</v>
      </c>
      <c r="L146">
        <f t="shared" si="30"/>
        <v>0</v>
      </c>
      <c r="M146">
        <f t="shared" si="30"/>
        <v>0</v>
      </c>
      <c r="N146">
        <f t="shared" si="30"/>
        <v>0</v>
      </c>
      <c r="O146">
        <f t="shared" si="30"/>
        <v>0</v>
      </c>
      <c r="P146">
        <f t="shared" si="30"/>
        <v>0</v>
      </c>
      <c r="Q146">
        <f t="shared" si="30"/>
        <v>0</v>
      </c>
      <c r="R146">
        <f t="shared" si="30"/>
        <v>0</v>
      </c>
      <c r="S146">
        <f t="shared" si="30"/>
        <v>0</v>
      </c>
      <c r="T146">
        <f t="shared" si="30"/>
        <v>0</v>
      </c>
      <c r="U146">
        <f t="shared" si="30"/>
        <v>0</v>
      </c>
      <c r="V146">
        <f t="shared" si="30"/>
        <v>0</v>
      </c>
      <c r="W146">
        <f t="shared" si="30"/>
        <v>0</v>
      </c>
      <c r="X146">
        <f t="shared" si="30"/>
        <v>0</v>
      </c>
      <c r="Y146">
        <f t="shared" si="30"/>
        <v>22.487371182552909</v>
      </c>
      <c r="Z146">
        <f t="shared" si="30"/>
        <v>3.947347024555711</v>
      </c>
      <c r="AA146">
        <f t="shared" si="30"/>
        <v>1.3662339406206536E-13</v>
      </c>
      <c r="AB146">
        <f t="shared" si="30"/>
        <v>43.650072780141599</v>
      </c>
      <c r="AC146">
        <f t="shared" si="30"/>
        <v>0</v>
      </c>
      <c r="AD146">
        <f t="shared" si="30"/>
        <v>3.7212556332250002</v>
      </c>
      <c r="AE146">
        <f t="shared" si="30"/>
        <v>0</v>
      </c>
      <c r="AF146">
        <f t="shared" si="30"/>
        <v>0</v>
      </c>
      <c r="AG146">
        <f t="shared" si="30"/>
        <v>0</v>
      </c>
      <c r="AH146">
        <f t="shared" si="30"/>
        <v>1.8790465304918527</v>
      </c>
      <c r="AI146">
        <f t="shared" si="30"/>
        <v>0</v>
      </c>
      <c r="AJ146">
        <f t="shared" si="30"/>
        <v>0</v>
      </c>
      <c r="AK146">
        <f t="shared" si="30"/>
        <v>0</v>
      </c>
      <c r="AL146">
        <f t="shared" si="30"/>
        <v>0</v>
      </c>
      <c r="AM146">
        <f t="shared" si="30"/>
        <v>0</v>
      </c>
      <c r="AN146">
        <f t="shared" si="30"/>
        <v>80.097919947412592</v>
      </c>
      <c r="AO146">
        <f>AD146/AN146</f>
        <v>4.6458829838129996E-2</v>
      </c>
    </row>
    <row r="147" spans="1:41" x14ac:dyDescent="0.45">
      <c r="B147" t="s">
        <v>15</v>
      </c>
      <c r="C147">
        <f t="shared" ref="C147:AN147" si="31">C65*$B$96/$B$93</f>
        <v>0.32687519293333339</v>
      </c>
      <c r="D147">
        <f t="shared" si="31"/>
        <v>0</v>
      </c>
      <c r="E147">
        <f t="shared" si="31"/>
        <v>6.5937051165226448</v>
      </c>
      <c r="F147">
        <f t="shared" si="31"/>
        <v>0</v>
      </c>
      <c r="G147">
        <f t="shared" si="31"/>
        <v>0</v>
      </c>
      <c r="H147">
        <f t="shared" si="31"/>
        <v>0</v>
      </c>
      <c r="I147">
        <f t="shared" si="31"/>
        <v>0</v>
      </c>
      <c r="J147">
        <f t="shared" si="31"/>
        <v>0</v>
      </c>
      <c r="K147">
        <f t="shared" si="31"/>
        <v>0</v>
      </c>
      <c r="L147">
        <f t="shared" si="31"/>
        <v>0</v>
      </c>
      <c r="M147">
        <f t="shared" si="31"/>
        <v>0</v>
      </c>
      <c r="N147">
        <f t="shared" si="31"/>
        <v>0</v>
      </c>
      <c r="O147">
        <f t="shared" si="31"/>
        <v>0</v>
      </c>
      <c r="P147">
        <f t="shared" si="31"/>
        <v>0</v>
      </c>
      <c r="Q147">
        <f t="shared" si="31"/>
        <v>0</v>
      </c>
      <c r="R147">
        <f t="shared" si="31"/>
        <v>0</v>
      </c>
      <c r="S147">
        <f t="shared" si="31"/>
        <v>0</v>
      </c>
      <c r="T147">
        <f t="shared" si="31"/>
        <v>0</v>
      </c>
      <c r="U147">
        <f t="shared" si="31"/>
        <v>0</v>
      </c>
      <c r="V147">
        <f t="shared" si="31"/>
        <v>0</v>
      </c>
      <c r="W147">
        <f t="shared" si="31"/>
        <v>0</v>
      </c>
      <c r="X147">
        <f t="shared" si="31"/>
        <v>0</v>
      </c>
      <c r="Y147">
        <f t="shared" si="31"/>
        <v>22.826619262133335</v>
      </c>
      <c r="Z147">
        <f t="shared" si="31"/>
        <v>4.0068973333333329</v>
      </c>
      <c r="AA147">
        <f t="shared" si="31"/>
        <v>-7.7197910286486149E-13</v>
      </c>
      <c r="AB147">
        <f t="shared" si="31"/>
        <v>44.308584762000002</v>
      </c>
      <c r="AC147">
        <f t="shared" si="31"/>
        <v>0</v>
      </c>
      <c r="AD147">
        <f t="shared" si="31"/>
        <v>3.7773950910989775</v>
      </c>
      <c r="AE147">
        <f t="shared" si="31"/>
        <v>0</v>
      </c>
      <c r="AF147">
        <f t="shared" si="31"/>
        <v>0</v>
      </c>
      <c r="AG147">
        <f t="shared" si="31"/>
        <v>0</v>
      </c>
      <c r="AH147">
        <f t="shared" si="31"/>
        <v>1.8424557495999982</v>
      </c>
      <c r="AI147">
        <f t="shared" si="31"/>
        <v>-2.5359850042150357E-12</v>
      </c>
      <c r="AJ147">
        <f t="shared" si="31"/>
        <v>0</v>
      </c>
      <c r="AK147">
        <f t="shared" si="31"/>
        <v>0</v>
      </c>
      <c r="AL147">
        <f t="shared" si="31"/>
        <v>0</v>
      </c>
      <c r="AM147">
        <f t="shared" si="31"/>
        <v>0</v>
      </c>
      <c r="AN147">
        <f t="shared" si="31"/>
        <v>83.682532507618305</v>
      </c>
    </row>
    <row r="148" spans="1:41" x14ac:dyDescent="0.45">
      <c r="B148" t="s">
        <v>16</v>
      </c>
      <c r="C148">
        <f t="shared" ref="C148:AN148" si="32">C66*$B$96/$B$95</f>
        <v>0.33860154772251017</v>
      </c>
      <c r="D148">
        <f t="shared" si="32"/>
        <v>0</v>
      </c>
      <c r="E148">
        <f t="shared" si="32"/>
        <v>4.9435607678189468</v>
      </c>
      <c r="F148">
        <f t="shared" si="32"/>
        <v>0</v>
      </c>
      <c r="G148">
        <f t="shared" si="32"/>
        <v>0</v>
      </c>
      <c r="H148">
        <f t="shared" si="32"/>
        <v>0</v>
      </c>
      <c r="I148">
        <f t="shared" si="32"/>
        <v>0</v>
      </c>
      <c r="J148">
        <f t="shared" si="32"/>
        <v>0</v>
      </c>
      <c r="K148">
        <f t="shared" si="32"/>
        <v>0</v>
      </c>
      <c r="L148">
        <f t="shared" si="32"/>
        <v>0</v>
      </c>
      <c r="M148">
        <f t="shared" si="32"/>
        <v>0</v>
      </c>
      <c r="N148">
        <f t="shared" si="32"/>
        <v>0</v>
      </c>
      <c r="O148">
        <f t="shared" si="32"/>
        <v>0</v>
      </c>
      <c r="P148">
        <f t="shared" si="32"/>
        <v>0</v>
      </c>
      <c r="Q148">
        <f t="shared" si="32"/>
        <v>0</v>
      </c>
      <c r="R148">
        <f t="shared" si="32"/>
        <v>0</v>
      </c>
      <c r="S148">
        <f t="shared" si="32"/>
        <v>0</v>
      </c>
      <c r="T148">
        <f t="shared" si="32"/>
        <v>0</v>
      </c>
      <c r="U148">
        <f t="shared" si="32"/>
        <v>0</v>
      </c>
      <c r="V148">
        <f t="shared" si="32"/>
        <v>0</v>
      </c>
      <c r="W148">
        <f t="shared" si="32"/>
        <v>0</v>
      </c>
      <c r="X148">
        <f t="shared" si="32"/>
        <v>0</v>
      </c>
      <c r="Y148">
        <f t="shared" si="32"/>
        <v>22.486968541698253</v>
      </c>
      <c r="Z148">
        <f t="shared" si="32"/>
        <v>3.9477893638888499</v>
      </c>
      <c r="AA148">
        <f t="shared" si="32"/>
        <v>5.6900951110853484</v>
      </c>
      <c r="AB148">
        <f t="shared" si="32"/>
        <v>43.591776841194388</v>
      </c>
      <c r="AC148">
        <f t="shared" si="32"/>
        <v>0</v>
      </c>
      <c r="AD148">
        <f t="shared" si="32"/>
        <v>3.7212012875984075</v>
      </c>
      <c r="AE148">
        <f t="shared" si="32"/>
        <v>0</v>
      </c>
      <c r="AF148">
        <f t="shared" si="32"/>
        <v>0</v>
      </c>
      <c r="AG148">
        <f t="shared" si="32"/>
        <v>0</v>
      </c>
      <c r="AH148">
        <f t="shared" si="32"/>
        <v>2.3515695448105234</v>
      </c>
      <c r="AI148">
        <f t="shared" si="32"/>
        <v>3.848456331526072E-10</v>
      </c>
      <c r="AJ148">
        <f t="shared" si="32"/>
        <v>0</v>
      </c>
      <c r="AK148">
        <f t="shared" si="32"/>
        <v>0</v>
      </c>
      <c r="AL148">
        <f t="shared" si="32"/>
        <v>0</v>
      </c>
      <c r="AM148">
        <f t="shared" si="32"/>
        <v>0</v>
      </c>
      <c r="AN148">
        <f t="shared" si="32"/>
        <v>87.071563006202084</v>
      </c>
    </row>
    <row r="150" spans="1:41" x14ac:dyDescent="0.45">
      <c r="A150" t="s">
        <v>13</v>
      </c>
      <c r="B150" t="s">
        <v>14</v>
      </c>
      <c r="C150">
        <f t="shared" ref="C150:AN150" si="33">C48*$B$96/$B$94</f>
        <v>0</v>
      </c>
      <c r="D150">
        <f t="shared" si="33"/>
        <v>0</v>
      </c>
      <c r="E150">
        <f t="shared" si="33"/>
        <v>4.4523773402404698</v>
      </c>
      <c r="F150">
        <f t="shared" si="33"/>
        <v>0</v>
      </c>
      <c r="G150">
        <f t="shared" si="33"/>
        <v>0</v>
      </c>
      <c r="H150">
        <f t="shared" si="33"/>
        <v>0</v>
      </c>
      <c r="I150">
        <f t="shared" si="33"/>
        <v>0</v>
      </c>
      <c r="J150">
        <f t="shared" si="33"/>
        <v>0</v>
      </c>
      <c r="K150">
        <f t="shared" si="33"/>
        <v>0</v>
      </c>
      <c r="L150">
        <f t="shared" si="33"/>
        <v>0</v>
      </c>
      <c r="M150">
        <f t="shared" si="33"/>
        <v>0</v>
      </c>
      <c r="N150">
        <f t="shared" si="33"/>
        <v>0</v>
      </c>
      <c r="O150">
        <f t="shared" si="33"/>
        <v>0</v>
      </c>
      <c r="P150">
        <f t="shared" si="33"/>
        <v>0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3"/>
        <v>0</v>
      </c>
      <c r="U150">
        <f t="shared" si="33"/>
        <v>0</v>
      </c>
      <c r="V150">
        <f t="shared" si="33"/>
        <v>0</v>
      </c>
      <c r="W150">
        <f t="shared" si="33"/>
        <v>0</v>
      </c>
      <c r="X150">
        <f t="shared" si="33"/>
        <v>0</v>
      </c>
      <c r="Y150">
        <f t="shared" si="33"/>
        <v>0</v>
      </c>
      <c r="Z150">
        <f t="shared" si="33"/>
        <v>0</v>
      </c>
      <c r="AA150">
        <f t="shared" si="33"/>
        <v>0</v>
      </c>
      <c r="AB150">
        <f t="shared" si="33"/>
        <v>0</v>
      </c>
      <c r="AC150">
        <f t="shared" si="33"/>
        <v>99.458444657473635</v>
      </c>
      <c r="AD150">
        <f t="shared" si="33"/>
        <v>0</v>
      </c>
      <c r="AE150">
        <f t="shared" si="33"/>
        <v>0</v>
      </c>
      <c r="AF150">
        <f t="shared" si="33"/>
        <v>0</v>
      </c>
      <c r="AG150">
        <f t="shared" si="33"/>
        <v>0</v>
      </c>
      <c r="AH150">
        <f t="shared" si="33"/>
        <v>2.9122715827249643</v>
      </c>
      <c r="AI150">
        <f t="shared" si="33"/>
        <v>0</v>
      </c>
      <c r="AJ150">
        <f t="shared" si="33"/>
        <v>0</v>
      </c>
      <c r="AK150">
        <f t="shared" si="33"/>
        <v>0</v>
      </c>
      <c r="AL150">
        <f t="shared" si="33"/>
        <v>0</v>
      </c>
      <c r="AM150">
        <f t="shared" si="33"/>
        <v>0</v>
      </c>
      <c r="AN150">
        <f t="shared" si="33"/>
        <v>106.82309358043906</v>
      </c>
    </row>
    <row r="151" spans="1:41" x14ac:dyDescent="0.45">
      <c r="B151" t="s">
        <v>15</v>
      </c>
      <c r="C151">
        <f t="shared" ref="C151:AN151" si="34">C49*$B$96/$B$93</f>
        <v>0</v>
      </c>
      <c r="D151">
        <f t="shared" si="34"/>
        <v>0</v>
      </c>
      <c r="E151">
        <f t="shared" si="34"/>
        <v>7.1764922042241164</v>
      </c>
      <c r="F151">
        <f t="shared" si="34"/>
        <v>0</v>
      </c>
      <c r="G151">
        <f t="shared" si="34"/>
        <v>0</v>
      </c>
      <c r="H151">
        <f t="shared" si="34"/>
        <v>0</v>
      </c>
      <c r="I151">
        <f t="shared" si="34"/>
        <v>0</v>
      </c>
      <c r="J151">
        <f t="shared" si="34"/>
        <v>0</v>
      </c>
      <c r="K151">
        <f t="shared" si="34"/>
        <v>0</v>
      </c>
      <c r="L151">
        <f t="shared" si="34"/>
        <v>0</v>
      </c>
      <c r="M151">
        <f t="shared" si="34"/>
        <v>0</v>
      </c>
      <c r="N151">
        <f t="shared" si="34"/>
        <v>0</v>
      </c>
      <c r="O151">
        <f t="shared" si="34"/>
        <v>0</v>
      </c>
      <c r="P151">
        <f t="shared" si="34"/>
        <v>0</v>
      </c>
      <c r="Q151">
        <f t="shared" si="34"/>
        <v>0</v>
      </c>
      <c r="R151">
        <f t="shared" si="34"/>
        <v>0</v>
      </c>
      <c r="S151">
        <f t="shared" si="34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4"/>
        <v>0</v>
      </c>
      <c r="Y151">
        <f t="shared" si="34"/>
        <v>0</v>
      </c>
      <c r="Z151">
        <f t="shared" si="34"/>
        <v>0</v>
      </c>
      <c r="AA151">
        <f t="shared" si="34"/>
        <v>0</v>
      </c>
      <c r="AB151">
        <f t="shared" si="34"/>
        <v>0</v>
      </c>
      <c r="AC151">
        <f t="shared" si="34"/>
        <v>100.95889066666668</v>
      </c>
      <c r="AD151">
        <f t="shared" si="34"/>
        <v>0</v>
      </c>
      <c r="AE151">
        <f t="shared" si="34"/>
        <v>0</v>
      </c>
      <c r="AF151">
        <f t="shared" si="34"/>
        <v>0</v>
      </c>
      <c r="AG151">
        <f t="shared" si="34"/>
        <v>0</v>
      </c>
      <c r="AH151">
        <f t="shared" si="34"/>
        <v>2.95620657777777</v>
      </c>
      <c r="AI151">
        <f t="shared" si="34"/>
        <v>0</v>
      </c>
      <c r="AJ151">
        <f t="shared" si="34"/>
        <v>0</v>
      </c>
      <c r="AK151">
        <f t="shared" si="34"/>
        <v>0</v>
      </c>
      <c r="AL151">
        <f t="shared" si="34"/>
        <v>0</v>
      </c>
      <c r="AM151">
        <f t="shared" si="34"/>
        <v>0</v>
      </c>
      <c r="AN151">
        <f t="shared" si="34"/>
        <v>111.09158944866856</v>
      </c>
    </row>
    <row r="152" spans="1:41" x14ac:dyDescent="0.45">
      <c r="B152" t="s">
        <v>16</v>
      </c>
      <c r="C152">
        <f t="shared" ref="C152:AN152" si="35">C50*$B$96/$B$95</f>
        <v>0</v>
      </c>
      <c r="D152">
        <f t="shared" si="35"/>
        <v>0</v>
      </c>
      <c r="E152">
        <f t="shared" si="35"/>
        <v>5.3805012444648632</v>
      </c>
      <c r="F152">
        <f t="shared" si="35"/>
        <v>0</v>
      </c>
      <c r="G152">
        <f t="shared" si="35"/>
        <v>0</v>
      </c>
      <c r="H152">
        <f t="shared" si="35"/>
        <v>0</v>
      </c>
      <c r="I152">
        <f t="shared" si="35"/>
        <v>0</v>
      </c>
      <c r="J152">
        <f t="shared" si="35"/>
        <v>0</v>
      </c>
      <c r="K152">
        <f t="shared" si="35"/>
        <v>0</v>
      </c>
      <c r="L152">
        <f t="shared" si="35"/>
        <v>0</v>
      </c>
      <c r="M152">
        <f t="shared" si="35"/>
        <v>0</v>
      </c>
      <c r="N152">
        <f t="shared" si="35"/>
        <v>0</v>
      </c>
      <c r="O152">
        <f t="shared" si="35"/>
        <v>0</v>
      </c>
      <c r="P152">
        <f t="shared" si="35"/>
        <v>0</v>
      </c>
      <c r="Q152">
        <f t="shared" si="35"/>
        <v>0</v>
      </c>
      <c r="R152">
        <f t="shared" si="35"/>
        <v>0</v>
      </c>
      <c r="S152">
        <f t="shared" si="35"/>
        <v>0</v>
      </c>
      <c r="T152">
        <f t="shared" si="35"/>
        <v>0</v>
      </c>
      <c r="U152">
        <f t="shared" si="35"/>
        <v>0</v>
      </c>
      <c r="V152">
        <f t="shared" si="35"/>
        <v>0</v>
      </c>
      <c r="W152">
        <f t="shared" si="35"/>
        <v>0</v>
      </c>
      <c r="X152">
        <f t="shared" si="35"/>
        <v>0</v>
      </c>
      <c r="Y152">
        <f t="shared" si="35"/>
        <v>0</v>
      </c>
      <c r="Z152">
        <f t="shared" si="35"/>
        <v>0</v>
      </c>
      <c r="AA152">
        <f t="shared" si="35"/>
        <v>0</v>
      </c>
      <c r="AB152">
        <f t="shared" si="35"/>
        <v>0</v>
      </c>
      <c r="AC152">
        <f t="shared" si="35"/>
        <v>99.456992155407704</v>
      </c>
      <c r="AD152">
        <f t="shared" si="35"/>
        <v>0</v>
      </c>
      <c r="AE152">
        <f t="shared" si="35"/>
        <v>0</v>
      </c>
      <c r="AF152">
        <f t="shared" si="35"/>
        <v>0</v>
      </c>
      <c r="AG152">
        <f t="shared" si="35"/>
        <v>0</v>
      </c>
      <c r="AH152">
        <f t="shared" si="35"/>
        <v>2.9122290515904323</v>
      </c>
      <c r="AI152">
        <f t="shared" si="35"/>
        <v>0</v>
      </c>
      <c r="AJ152">
        <f t="shared" si="35"/>
        <v>0</v>
      </c>
      <c r="AK152">
        <f t="shared" si="35"/>
        <v>0</v>
      </c>
      <c r="AL152">
        <f t="shared" si="35"/>
        <v>0</v>
      </c>
      <c r="AM152">
        <f t="shared" si="35"/>
        <v>0</v>
      </c>
      <c r="AN152">
        <f t="shared" si="35"/>
        <v>107.74972245146297</v>
      </c>
    </row>
    <row r="154" spans="1:41" x14ac:dyDescent="0.45">
      <c r="A154" t="s">
        <v>17</v>
      </c>
      <c r="B154" t="s">
        <v>14</v>
      </c>
      <c r="C154">
        <f t="shared" ref="C154:AN154" si="36">C52*$B$96/$B$94</f>
        <v>0</v>
      </c>
      <c r="D154">
        <f t="shared" si="36"/>
        <v>0</v>
      </c>
      <c r="E154">
        <f t="shared" si="36"/>
        <v>2.3129232936314126</v>
      </c>
      <c r="F154">
        <f t="shared" si="36"/>
        <v>0</v>
      </c>
      <c r="G154">
        <f t="shared" si="36"/>
        <v>862.24427369466434</v>
      </c>
      <c r="H154">
        <f t="shared" si="36"/>
        <v>6.1676714276172132E-14</v>
      </c>
      <c r="I154">
        <f t="shared" si="36"/>
        <v>0</v>
      </c>
      <c r="J154">
        <f t="shared" si="36"/>
        <v>0</v>
      </c>
      <c r="K154">
        <f t="shared" si="36"/>
        <v>208.81513261067261</v>
      </c>
      <c r="L154">
        <f t="shared" si="36"/>
        <v>4.6832634944449898E-14</v>
      </c>
      <c r="M154">
        <f t="shared" si="36"/>
        <v>0</v>
      </c>
      <c r="N154">
        <f t="shared" si="36"/>
        <v>0</v>
      </c>
      <c r="O154">
        <f t="shared" si="36"/>
        <v>0</v>
      </c>
      <c r="P154">
        <f t="shared" si="36"/>
        <v>0</v>
      </c>
      <c r="Q154">
        <f t="shared" si="36"/>
        <v>0</v>
      </c>
      <c r="R154">
        <f t="shared" si="36"/>
        <v>0</v>
      </c>
      <c r="S154">
        <f t="shared" si="36"/>
        <v>0</v>
      </c>
      <c r="T154">
        <f t="shared" si="36"/>
        <v>0</v>
      </c>
      <c r="U154">
        <f t="shared" si="36"/>
        <v>0</v>
      </c>
      <c r="V154">
        <f t="shared" si="36"/>
        <v>0</v>
      </c>
      <c r="W154">
        <f t="shared" si="36"/>
        <v>0</v>
      </c>
      <c r="X154">
        <f t="shared" si="36"/>
        <v>0</v>
      </c>
      <c r="Y154">
        <f t="shared" si="36"/>
        <v>0</v>
      </c>
      <c r="Z154">
        <f t="shared" si="36"/>
        <v>0</v>
      </c>
      <c r="AA154">
        <f t="shared" si="36"/>
        <v>0</v>
      </c>
      <c r="AB154">
        <f t="shared" si="36"/>
        <v>0</v>
      </c>
      <c r="AC154">
        <f t="shared" si="36"/>
        <v>0</v>
      </c>
      <c r="AD154">
        <f t="shared" si="36"/>
        <v>7.302806669920801</v>
      </c>
      <c r="AE154">
        <f t="shared" si="36"/>
        <v>0</v>
      </c>
      <c r="AF154">
        <f t="shared" si="36"/>
        <v>0</v>
      </c>
      <c r="AG154">
        <f t="shared" si="36"/>
        <v>0</v>
      </c>
      <c r="AH154">
        <f t="shared" si="36"/>
        <v>1.1454254194728584E-14</v>
      </c>
      <c r="AI154">
        <f t="shared" si="36"/>
        <v>0</v>
      </c>
      <c r="AJ154">
        <f t="shared" si="36"/>
        <v>0</v>
      </c>
      <c r="AK154">
        <f t="shared" si="36"/>
        <v>0</v>
      </c>
      <c r="AL154">
        <f t="shared" si="36"/>
        <v>0</v>
      </c>
      <c r="AM154">
        <f t="shared" si="36"/>
        <v>0</v>
      </c>
      <c r="AN154">
        <f t="shared" si="36"/>
        <v>1080.6751362688892</v>
      </c>
    </row>
    <row r="155" spans="1:41" x14ac:dyDescent="0.45">
      <c r="B155" t="s">
        <v>15</v>
      </c>
      <c r="C155">
        <f t="shared" ref="C155:AN155" si="37">C53*$B$96/$B$93</f>
        <v>1.7778643818666423E-2</v>
      </c>
      <c r="D155">
        <f t="shared" si="37"/>
        <v>0</v>
      </c>
      <c r="E155">
        <f t="shared" si="37"/>
        <v>5.3331441270697093</v>
      </c>
      <c r="F155">
        <f t="shared" si="37"/>
        <v>0</v>
      </c>
      <c r="G155">
        <f t="shared" si="37"/>
        <v>54.011482138487786</v>
      </c>
      <c r="H155">
        <f t="shared" si="37"/>
        <v>-1011.631293271494</v>
      </c>
      <c r="I155">
        <f t="shared" si="37"/>
        <v>0</v>
      </c>
      <c r="J155">
        <f t="shared" si="37"/>
        <v>0</v>
      </c>
      <c r="K155">
        <f t="shared" si="37"/>
        <v>225.29714164046825</v>
      </c>
      <c r="L155">
        <f t="shared" si="37"/>
        <v>3.5538323645167114</v>
      </c>
      <c r="M155">
        <f t="shared" si="37"/>
        <v>0</v>
      </c>
      <c r="N155">
        <f t="shared" si="37"/>
        <v>0</v>
      </c>
      <c r="O155">
        <f t="shared" si="37"/>
        <v>0</v>
      </c>
      <c r="P155">
        <f t="shared" si="37"/>
        <v>0</v>
      </c>
      <c r="Q155">
        <f t="shared" si="37"/>
        <v>0</v>
      </c>
      <c r="R155">
        <f t="shared" si="37"/>
        <v>0</v>
      </c>
      <c r="S155">
        <f t="shared" si="37"/>
        <v>0</v>
      </c>
      <c r="T155">
        <f t="shared" si="37"/>
        <v>0</v>
      </c>
      <c r="U155">
        <f t="shared" si="37"/>
        <v>0</v>
      </c>
      <c r="V155">
        <f t="shared" si="37"/>
        <v>0</v>
      </c>
      <c r="W155">
        <f t="shared" si="37"/>
        <v>0</v>
      </c>
      <c r="X155">
        <f t="shared" si="37"/>
        <v>0</v>
      </c>
      <c r="Y155">
        <f t="shared" si="37"/>
        <v>0</v>
      </c>
      <c r="Z155">
        <f t="shared" si="37"/>
        <v>0</v>
      </c>
      <c r="AA155">
        <f t="shared" si="37"/>
        <v>0</v>
      </c>
      <c r="AB155">
        <f t="shared" si="37"/>
        <v>0</v>
      </c>
      <c r="AC155">
        <f t="shared" si="37"/>
        <v>0</v>
      </c>
      <c r="AD155">
        <f t="shared" si="37"/>
        <v>22.182966026943472</v>
      </c>
      <c r="AE155">
        <f t="shared" si="37"/>
        <v>0</v>
      </c>
      <c r="AF155">
        <f t="shared" si="37"/>
        <v>0</v>
      </c>
      <c r="AG155">
        <f t="shared" si="37"/>
        <v>0</v>
      </c>
      <c r="AH155">
        <f t="shared" si="37"/>
        <v>1.2221532666666721</v>
      </c>
      <c r="AI155">
        <f t="shared" si="37"/>
        <v>0</v>
      </c>
      <c r="AJ155">
        <f t="shared" si="37"/>
        <v>0</v>
      </c>
      <c r="AK155">
        <f t="shared" si="37"/>
        <v>0</v>
      </c>
      <c r="AL155">
        <f t="shared" si="37"/>
        <v>0</v>
      </c>
      <c r="AM155">
        <f t="shared" si="37"/>
        <v>0</v>
      </c>
      <c r="AN155">
        <f t="shared" si="37"/>
        <v>-700.01279506352262</v>
      </c>
    </row>
    <row r="156" spans="1:41" x14ac:dyDescent="0.45">
      <c r="B156" t="s">
        <v>16</v>
      </c>
      <c r="C156">
        <f t="shared" ref="C156:AN156" si="38">C54*$B$96/$B$95</f>
        <v>4.7044424493921488E-2</v>
      </c>
      <c r="D156">
        <f t="shared" si="38"/>
        <v>0</v>
      </c>
      <c r="E156">
        <f t="shared" si="38"/>
        <v>2.9990042872290537</v>
      </c>
      <c r="F156">
        <f t="shared" si="38"/>
        <v>0</v>
      </c>
      <c r="G156">
        <f t="shared" si="38"/>
        <v>713.26205527727177</v>
      </c>
      <c r="H156">
        <f t="shared" si="38"/>
        <v>-183.4498131437287</v>
      </c>
      <c r="I156">
        <f t="shared" si="38"/>
        <v>0</v>
      </c>
      <c r="J156">
        <f t="shared" si="38"/>
        <v>0</v>
      </c>
      <c r="K156">
        <f t="shared" si="38"/>
        <v>210.93527244444479</v>
      </c>
      <c r="L156">
        <f t="shared" si="38"/>
        <v>1.4326899497229673</v>
      </c>
      <c r="M156">
        <f t="shared" si="38"/>
        <v>0</v>
      </c>
      <c r="N156">
        <f t="shared" si="38"/>
        <v>0</v>
      </c>
      <c r="O156">
        <f t="shared" si="38"/>
        <v>0</v>
      </c>
      <c r="P156">
        <f t="shared" si="38"/>
        <v>0</v>
      </c>
      <c r="Q156">
        <f t="shared" si="38"/>
        <v>0</v>
      </c>
      <c r="R156">
        <f t="shared" si="38"/>
        <v>0</v>
      </c>
      <c r="S156">
        <f t="shared" si="38"/>
        <v>0</v>
      </c>
      <c r="T156">
        <f t="shared" si="38"/>
        <v>0</v>
      </c>
      <c r="U156">
        <f t="shared" si="38"/>
        <v>0</v>
      </c>
      <c r="V156">
        <f t="shared" si="38"/>
        <v>0</v>
      </c>
      <c r="W156">
        <f t="shared" si="38"/>
        <v>0</v>
      </c>
      <c r="X156">
        <f t="shared" si="38"/>
        <v>0</v>
      </c>
      <c r="Y156">
        <f t="shared" si="38"/>
        <v>0</v>
      </c>
      <c r="Z156">
        <f t="shared" si="38"/>
        <v>0</v>
      </c>
      <c r="AA156">
        <f t="shared" si="38"/>
        <v>0</v>
      </c>
      <c r="AB156">
        <f t="shared" si="38"/>
        <v>0</v>
      </c>
      <c r="AC156">
        <f t="shared" si="38"/>
        <v>0</v>
      </c>
      <c r="AD156">
        <f t="shared" si="38"/>
        <v>11.559891908457288</v>
      </c>
      <c r="AE156">
        <f t="shared" si="38"/>
        <v>0</v>
      </c>
      <c r="AF156">
        <f t="shared" si="38"/>
        <v>0</v>
      </c>
      <c r="AG156">
        <f t="shared" si="38"/>
        <v>0</v>
      </c>
      <c r="AH156">
        <f t="shared" si="38"/>
        <v>0.35794601706613732</v>
      </c>
      <c r="AI156">
        <f t="shared" si="38"/>
        <v>0</v>
      </c>
      <c r="AJ156">
        <f t="shared" si="38"/>
        <v>0</v>
      </c>
      <c r="AK156">
        <f t="shared" si="38"/>
        <v>0</v>
      </c>
      <c r="AL156">
        <f t="shared" si="38"/>
        <v>0</v>
      </c>
      <c r="AM156">
        <f t="shared" si="38"/>
        <v>0</v>
      </c>
      <c r="AN156">
        <f t="shared" si="38"/>
        <v>757.14409116495665</v>
      </c>
    </row>
    <row r="158" spans="1:41" x14ac:dyDescent="0.45">
      <c r="A158" t="s">
        <v>18</v>
      </c>
      <c r="B158" t="s">
        <v>14</v>
      </c>
      <c r="C158">
        <f t="shared" ref="C158:AN158" si="39">C56*$B$96/$B$94</f>
        <v>1920.4770363251096</v>
      </c>
      <c r="D158">
        <f t="shared" si="39"/>
        <v>134.02890082847773</v>
      </c>
      <c r="E158">
        <f t="shared" si="39"/>
        <v>2.3129232936314126</v>
      </c>
      <c r="F158">
        <f t="shared" si="39"/>
        <v>0.68071373173069805</v>
      </c>
      <c r="G158">
        <f t="shared" si="39"/>
        <v>0</v>
      </c>
      <c r="H158">
        <f t="shared" si="39"/>
        <v>0</v>
      </c>
      <c r="I158">
        <f t="shared" si="39"/>
        <v>0</v>
      </c>
      <c r="J158">
        <f t="shared" si="39"/>
        <v>0</v>
      </c>
      <c r="K158">
        <f t="shared" si="39"/>
        <v>0</v>
      </c>
      <c r="L158">
        <f t="shared" si="39"/>
        <v>0</v>
      </c>
      <c r="M158">
        <f t="shared" si="39"/>
        <v>0</v>
      </c>
      <c r="N158">
        <f t="shared" si="39"/>
        <v>0</v>
      </c>
      <c r="O158">
        <f t="shared" si="39"/>
        <v>527.55267915591253</v>
      </c>
      <c r="P158">
        <f t="shared" si="39"/>
        <v>0</v>
      </c>
      <c r="Q158">
        <f t="shared" si="39"/>
        <v>0</v>
      </c>
      <c r="R158">
        <f t="shared" si="39"/>
        <v>114.00280215323352</v>
      </c>
      <c r="S158">
        <f t="shared" si="39"/>
        <v>66.530285293611627</v>
      </c>
      <c r="T158">
        <f t="shared" si="39"/>
        <v>0</v>
      </c>
      <c r="U158">
        <f t="shared" si="39"/>
        <v>0</v>
      </c>
      <c r="V158">
        <f t="shared" si="39"/>
        <v>0</v>
      </c>
      <c r="W158">
        <f t="shared" si="39"/>
        <v>0</v>
      </c>
      <c r="X158">
        <f t="shared" si="39"/>
        <v>0</v>
      </c>
      <c r="Y158">
        <f t="shared" si="39"/>
        <v>0</v>
      </c>
      <c r="Z158">
        <f t="shared" si="39"/>
        <v>0</v>
      </c>
      <c r="AA158">
        <f t="shared" si="39"/>
        <v>0</v>
      </c>
      <c r="AB158">
        <f t="shared" si="39"/>
        <v>0</v>
      </c>
      <c r="AC158">
        <f t="shared" si="39"/>
        <v>0</v>
      </c>
      <c r="AD158">
        <f t="shared" si="39"/>
        <v>8.26450285294362</v>
      </c>
      <c r="AE158">
        <f t="shared" si="39"/>
        <v>0</v>
      </c>
      <c r="AF158">
        <f t="shared" si="39"/>
        <v>0</v>
      </c>
      <c r="AG158">
        <f t="shared" si="39"/>
        <v>0</v>
      </c>
      <c r="AH158">
        <f t="shared" si="39"/>
        <v>1.1006663444668141E-14</v>
      </c>
      <c r="AI158">
        <f t="shared" si="39"/>
        <v>0</v>
      </c>
      <c r="AJ158">
        <f t="shared" si="39"/>
        <v>0</v>
      </c>
      <c r="AK158">
        <f t="shared" si="39"/>
        <v>0</v>
      </c>
      <c r="AL158">
        <f t="shared" si="39"/>
        <v>0</v>
      </c>
      <c r="AM158">
        <f t="shared" si="39"/>
        <v>0</v>
      </c>
      <c r="AN158">
        <f t="shared" si="39"/>
        <v>2773.8498436346499</v>
      </c>
    </row>
    <row r="159" spans="1:41" x14ac:dyDescent="0.45">
      <c r="B159" t="s">
        <v>15</v>
      </c>
      <c r="C159">
        <f t="shared" ref="C159:AN159" si="40">C57*$B$96/$B$93</f>
        <v>1949.4496601664009</v>
      </c>
      <c r="D159">
        <f t="shared" si="40"/>
        <v>136.05088227064877</v>
      </c>
      <c r="E159">
        <f t="shared" si="40"/>
        <v>3.7280478982982426</v>
      </c>
      <c r="F159">
        <f t="shared" si="40"/>
        <v>0.69098308800000041</v>
      </c>
      <c r="G159">
        <f t="shared" si="40"/>
        <v>0</v>
      </c>
      <c r="H159">
        <f t="shared" si="40"/>
        <v>0</v>
      </c>
      <c r="I159">
        <f t="shared" si="40"/>
        <v>0</v>
      </c>
      <c r="J159">
        <f t="shared" si="40"/>
        <v>0</v>
      </c>
      <c r="K159">
        <f t="shared" si="40"/>
        <v>0</v>
      </c>
      <c r="L159">
        <f t="shared" si="40"/>
        <v>0</v>
      </c>
      <c r="M159">
        <f t="shared" si="40"/>
        <v>0</v>
      </c>
      <c r="N159">
        <f t="shared" si="40"/>
        <v>0</v>
      </c>
      <c r="O159">
        <f t="shared" si="40"/>
        <v>535.51142328070409</v>
      </c>
      <c r="P159">
        <f t="shared" si="40"/>
        <v>0</v>
      </c>
      <c r="Q159">
        <f t="shared" si="40"/>
        <v>0</v>
      </c>
      <c r="R159">
        <f t="shared" si="40"/>
        <v>115.72266666666658</v>
      </c>
      <c r="S159">
        <f t="shared" si="40"/>
        <v>67.533971822222185</v>
      </c>
      <c r="T159">
        <f t="shared" si="40"/>
        <v>0</v>
      </c>
      <c r="U159">
        <f t="shared" si="40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26.546707145788023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3.0193697616217231E-14</v>
      </c>
      <c r="AI159">
        <f t="shared" si="40"/>
        <v>0</v>
      </c>
      <c r="AJ159">
        <f t="shared" si="40"/>
        <v>0</v>
      </c>
      <c r="AK159">
        <f t="shared" si="40"/>
        <v>0</v>
      </c>
      <c r="AL159">
        <f t="shared" si="40"/>
        <v>0</v>
      </c>
      <c r="AM159">
        <f t="shared" si="40"/>
        <v>0</v>
      </c>
      <c r="AN159">
        <f t="shared" si="40"/>
        <v>2835.2343423387292</v>
      </c>
    </row>
    <row r="160" spans="1:41" x14ac:dyDescent="0.45">
      <c r="B160" t="s">
        <v>16</v>
      </c>
      <c r="C160">
        <f t="shared" ref="C160:AN160" si="41">C58*$B$96/$B$95</f>
        <v>1920.5010434768103</v>
      </c>
      <c r="D160">
        <f t="shared" si="41"/>
        <v>134.06356146816864</v>
      </c>
      <c r="E160">
        <f t="shared" si="41"/>
        <v>2.7951802684895095</v>
      </c>
      <c r="F160">
        <f t="shared" si="41"/>
        <v>0.68070379051248386</v>
      </c>
      <c r="G160">
        <f t="shared" si="41"/>
        <v>0</v>
      </c>
      <c r="H160">
        <f t="shared" si="41"/>
        <v>0</v>
      </c>
      <c r="I160">
        <f t="shared" si="41"/>
        <v>0</v>
      </c>
      <c r="J160">
        <f t="shared" si="41"/>
        <v>0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1.1182621957714003E-3</v>
      </c>
      <c r="O160">
        <f t="shared" si="41"/>
        <v>527.34671933035474</v>
      </c>
      <c r="P160">
        <f t="shared" si="41"/>
        <v>0</v>
      </c>
      <c r="Q160">
        <f t="shared" si="41"/>
        <v>0</v>
      </c>
      <c r="R160">
        <f t="shared" si="41"/>
        <v>114.00113724377097</v>
      </c>
      <c r="S160">
        <f t="shared" si="41"/>
        <v>66.529313677822103</v>
      </c>
      <c r="T160">
        <f t="shared" si="41"/>
        <v>0</v>
      </c>
      <c r="U160">
        <f t="shared" si="41"/>
        <v>0</v>
      </c>
      <c r="V160">
        <f t="shared" si="41"/>
        <v>0</v>
      </c>
      <c r="W160">
        <f t="shared" si="41"/>
        <v>0</v>
      </c>
      <c r="X160">
        <f t="shared" si="41"/>
        <v>0</v>
      </c>
      <c r="Y160">
        <f t="shared" si="41"/>
        <v>0</v>
      </c>
      <c r="Z160">
        <f t="shared" si="41"/>
        <v>0</v>
      </c>
      <c r="AA160">
        <f t="shared" si="41"/>
        <v>0</v>
      </c>
      <c r="AB160">
        <f t="shared" si="41"/>
        <v>0</v>
      </c>
      <c r="AC160">
        <f t="shared" si="41"/>
        <v>0</v>
      </c>
      <c r="AD160">
        <f t="shared" si="41"/>
        <v>13.461024702348533</v>
      </c>
      <c r="AE160">
        <f t="shared" si="41"/>
        <v>0</v>
      </c>
      <c r="AF160">
        <f t="shared" si="41"/>
        <v>0</v>
      </c>
      <c r="AG160">
        <f t="shared" si="41"/>
        <v>0</v>
      </c>
      <c r="AH160">
        <f t="shared" si="41"/>
        <v>8.674845373753407E-4</v>
      </c>
      <c r="AI160">
        <f t="shared" si="41"/>
        <v>5.8611920258229071E-22</v>
      </c>
      <c r="AJ160">
        <f t="shared" si="41"/>
        <v>0</v>
      </c>
      <c r="AK160">
        <f t="shared" si="41"/>
        <v>0</v>
      </c>
      <c r="AL160">
        <f t="shared" si="41"/>
        <v>0</v>
      </c>
      <c r="AM160">
        <f t="shared" si="41"/>
        <v>0</v>
      </c>
      <c r="AN160">
        <f t="shared" si="41"/>
        <v>2779.3806697050104</v>
      </c>
    </row>
    <row r="162" spans="1:40" x14ac:dyDescent="0.45">
      <c r="A162" t="s">
        <v>19</v>
      </c>
      <c r="B162" t="s">
        <v>14</v>
      </c>
      <c r="C162">
        <f t="shared" ref="C162:AN162" si="42">C60*$B$96/$B$94</f>
        <v>10.43809848039712</v>
      </c>
      <c r="D162">
        <f t="shared" si="42"/>
        <v>0</v>
      </c>
      <c r="E162">
        <f t="shared" si="42"/>
        <v>2.3129232936314126</v>
      </c>
      <c r="F162">
        <f t="shared" si="42"/>
        <v>0.37817429540594377</v>
      </c>
      <c r="G162">
        <f t="shared" si="42"/>
        <v>0</v>
      </c>
      <c r="H162">
        <f t="shared" si="42"/>
        <v>0</v>
      </c>
      <c r="I162">
        <f t="shared" si="42"/>
        <v>0</v>
      </c>
      <c r="J162">
        <f t="shared" si="42"/>
        <v>0</v>
      </c>
      <c r="K162">
        <f t="shared" si="42"/>
        <v>0</v>
      </c>
      <c r="L162">
        <f t="shared" si="42"/>
        <v>0</v>
      </c>
      <c r="M162">
        <f t="shared" si="42"/>
        <v>0</v>
      </c>
      <c r="N162">
        <f t="shared" si="42"/>
        <v>0</v>
      </c>
      <c r="O162">
        <f t="shared" si="42"/>
        <v>0</v>
      </c>
      <c r="P162">
        <f t="shared" si="42"/>
        <v>0</v>
      </c>
      <c r="Q162">
        <f t="shared" si="42"/>
        <v>0</v>
      </c>
      <c r="R162">
        <f t="shared" si="42"/>
        <v>0</v>
      </c>
      <c r="S162">
        <f t="shared" si="42"/>
        <v>0</v>
      </c>
      <c r="T162">
        <f t="shared" si="42"/>
        <v>0</v>
      </c>
      <c r="U162">
        <f t="shared" si="42"/>
        <v>1353.6437682016017</v>
      </c>
      <c r="V162">
        <f t="shared" si="42"/>
        <v>0</v>
      </c>
      <c r="W162">
        <f t="shared" si="42"/>
        <v>53.122905744414126</v>
      </c>
      <c r="X162">
        <f t="shared" si="42"/>
        <v>37.597104125064561</v>
      </c>
      <c r="Y162">
        <f t="shared" si="42"/>
        <v>0</v>
      </c>
      <c r="Z162">
        <f t="shared" si="42"/>
        <v>0</v>
      </c>
      <c r="AA162">
        <f t="shared" si="42"/>
        <v>0</v>
      </c>
      <c r="AB162">
        <f t="shared" si="42"/>
        <v>0</v>
      </c>
      <c r="AC162">
        <f t="shared" si="42"/>
        <v>0</v>
      </c>
      <c r="AD162">
        <f t="shared" si="42"/>
        <v>8.2645028529436217</v>
      </c>
      <c r="AE162">
        <f t="shared" si="42"/>
        <v>0</v>
      </c>
      <c r="AF162">
        <f t="shared" si="42"/>
        <v>0</v>
      </c>
      <c r="AG162">
        <f t="shared" si="42"/>
        <v>0</v>
      </c>
      <c r="AH162">
        <f t="shared" si="42"/>
        <v>1.6428615030627587E-15</v>
      </c>
      <c r="AI162">
        <f t="shared" si="42"/>
        <v>0</v>
      </c>
      <c r="AJ162">
        <f t="shared" si="42"/>
        <v>0</v>
      </c>
      <c r="AK162">
        <f t="shared" si="42"/>
        <v>0</v>
      </c>
      <c r="AL162">
        <f t="shared" si="42"/>
        <v>0</v>
      </c>
      <c r="AM162">
        <f t="shared" si="42"/>
        <v>0</v>
      </c>
      <c r="AN162">
        <f t="shared" si="42"/>
        <v>1465.7574769934586</v>
      </c>
    </row>
    <row r="163" spans="1:40" x14ac:dyDescent="0.45">
      <c r="B163" t="s">
        <v>15</v>
      </c>
      <c r="C163">
        <f t="shared" ref="C163:AN163" si="43">C61*$B$96/$B$93</f>
        <v>10.595569304140776</v>
      </c>
      <c r="D163">
        <f t="shared" si="43"/>
        <v>0</v>
      </c>
      <c r="E163">
        <f t="shared" si="43"/>
        <v>3.7280478982982426</v>
      </c>
      <c r="F163">
        <f t="shared" si="43"/>
        <v>0.38387949333333365</v>
      </c>
      <c r="G163">
        <f t="shared" si="43"/>
        <v>0</v>
      </c>
      <c r="H163">
        <f t="shared" si="43"/>
        <v>0</v>
      </c>
      <c r="I163">
        <f t="shared" si="43"/>
        <v>0</v>
      </c>
      <c r="J163">
        <f t="shared" si="43"/>
        <v>0</v>
      </c>
      <c r="K163">
        <f t="shared" si="43"/>
        <v>0</v>
      </c>
      <c r="L163">
        <f t="shared" si="43"/>
        <v>0</v>
      </c>
      <c r="M163">
        <f t="shared" si="43"/>
        <v>0</v>
      </c>
      <c r="N163">
        <f t="shared" si="43"/>
        <v>0</v>
      </c>
      <c r="O163">
        <f t="shared" si="43"/>
        <v>0</v>
      </c>
      <c r="P163">
        <f t="shared" si="43"/>
        <v>0</v>
      </c>
      <c r="Q163">
        <f t="shared" si="43"/>
        <v>0</v>
      </c>
      <c r="R163">
        <f t="shared" si="43"/>
        <v>0</v>
      </c>
      <c r="S163">
        <f t="shared" si="43"/>
        <v>0</v>
      </c>
      <c r="T163">
        <f t="shared" si="43"/>
        <v>0</v>
      </c>
      <c r="U163">
        <f t="shared" si="43"/>
        <v>1374.0650546681454</v>
      </c>
      <c r="V163">
        <f t="shared" si="43"/>
        <v>0</v>
      </c>
      <c r="W163">
        <f t="shared" si="43"/>
        <v>53.924326400000048</v>
      </c>
      <c r="X163">
        <f t="shared" si="43"/>
        <v>38.164300053333349</v>
      </c>
      <c r="Y163">
        <f t="shared" si="43"/>
        <v>0</v>
      </c>
      <c r="Z163">
        <f t="shared" si="43"/>
        <v>0</v>
      </c>
      <c r="AA163">
        <f t="shared" si="43"/>
        <v>0</v>
      </c>
      <c r="AB163">
        <f t="shared" si="43"/>
        <v>0</v>
      </c>
      <c r="AC163">
        <f t="shared" si="43"/>
        <v>0</v>
      </c>
      <c r="AD163">
        <f t="shared" si="43"/>
        <v>26.546707145788016</v>
      </c>
      <c r="AE163">
        <f t="shared" si="43"/>
        <v>0</v>
      </c>
      <c r="AF163">
        <f t="shared" si="43"/>
        <v>0</v>
      </c>
      <c r="AG163">
        <f t="shared" si="43"/>
        <v>0</v>
      </c>
      <c r="AH163">
        <f t="shared" si="43"/>
        <v>6.4290216607155846E-15</v>
      </c>
      <c r="AI163">
        <f t="shared" si="43"/>
        <v>0</v>
      </c>
      <c r="AJ163">
        <f t="shared" si="43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1507.4078849630391</v>
      </c>
    </row>
    <row r="164" spans="1:40" x14ac:dyDescent="0.45">
      <c r="B164" t="s">
        <v>16</v>
      </c>
      <c r="C164">
        <f t="shared" ref="C164:AN164" si="44">C62*$B$96/$B$95</f>
        <v>10.436558543490811</v>
      </c>
      <c r="D164">
        <f t="shared" si="44"/>
        <v>3.7758343379447417E-3</v>
      </c>
      <c r="E164">
        <f t="shared" si="44"/>
        <v>2.795065581540189</v>
      </c>
      <c r="F164">
        <f t="shared" si="44"/>
        <v>0.37816877250693542</v>
      </c>
      <c r="G164">
        <f t="shared" si="44"/>
        <v>0</v>
      </c>
      <c r="H164">
        <f t="shared" si="44"/>
        <v>0</v>
      </c>
      <c r="I164">
        <f t="shared" si="44"/>
        <v>0</v>
      </c>
      <c r="J164">
        <f t="shared" si="44"/>
        <v>0</v>
      </c>
      <c r="K164">
        <f t="shared" si="44"/>
        <v>0</v>
      </c>
      <c r="L164">
        <f t="shared" si="44"/>
        <v>0</v>
      </c>
      <c r="M164">
        <f t="shared" si="44"/>
        <v>0</v>
      </c>
      <c r="N164">
        <f t="shared" si="44"/>
        <v>0</v>
      </c>
      <c r="O164">
        <f t="shared" si="44"/>
        <v>0</v>
      </c>
      <c r="P164">
        <f t="shared" si="44"/>
        <v>0</v>
      </c>
      <c r="Q164">
        <f t="shared" si="44"/>
        <v>0</v>
      </c>
      <c r="R164">
        <f t="shared" si="44"/>
        <v>0</v>
      </c>
      <c r="S164">
        <f t="shared" si="44"/>
        <v>0</v>
      </c>
      <c r="T164">
        <f t="shared" si="44"/>
        <v>0</v>
      </c>
      <c r="U164">
        <f t="shared" si="44"/>
        <v>1353.4770204042632</v>
      </c>
      <c r="V164">
        <f t="shared" si="44"/>
        <v>0</v>
      </c>
      <c r="W164">
        <f t="shared" si="44"/>
        <v>53.080441741813175</v>
      </c>
      <c r="X164">
        <f t="shared" si="44"/>
        <v>37.596616065452331</v>
      </c>
      <c r="Y164">
        <f t="shared" si="44"/>
        <v>0</v>
      </c>
      <c r="Z164">
        <f t="shared" si="44"/>
        <v>0</v>
      </c>
      <c r="AA164">
        <f t="shared" si="44"/>
        <v>0</v>
      </c>
      <c r="AB164">
        <f t="shared" si="44"/>
        <v>0</v>
      </c>
      <c r="AC164">
        <f t="shared" si="44"/>
        <v>0</v>
      </c>
      <c r="AD164">
        <f t="shared" si="44"/>
        <v>13.53461303706651</v>
      </c>
      <c r="AE164">
        <f t="shared" si="44"/>
        <v>0</v>
      </c>
      <c r="AF164">
        <f t="shared" si="44"/>
        <v>0</v>
      </c>
      <c r="AG164">
        <f t="shared" si="44"/>
        <v>0</v>
      </c>
      <c r="AH164">
        <f t="shared" si="44"/>
        <v>-1.7427140520519287E-15</v>
      </c>
      <c r="AI164">
        <f t="shared" si="44"/>
        <v>1.0089781069263148E-12</v>
      </c>
      <c r="AJ164">
        <f t="shared" si="44"/>
        <v>0</v>
      </c>
      <c r="AK164">
        <f t="shared" si="44"/>
        <v>0</v>
      </c>
      <c r="AL164">
        <f t="shared" si="44"/>
        <v>0</v>
      </c>
      <c r="AM164">
        <f t="shared" si="44"/>
        <v>0</v>
      </c>
      <c r="AN164">
        <f t="shared" si="44"/>
        <v>1471.3022599804729</v>
      </c>
    </row>
    <row r="166" spans="1:40" x14ac:dyDescent="0.45">
      <c r="A166" t="s">
        <v>145</v>
      </c>
    </row>
    <row r="168" spans="1:40" x14ac:dyDescent="0.45">
      <c r="A168" t="s">
        <v>13</v>
      </c>
      <c r="B168" t="s">
        <v>14</v>
      </c>
      <c r="C168">
        <f>C70*$B$96/$B$94</f>
        <v>0</v>
      </c>
      <c r="D168">
        <f t="shared" ref="D168:AN168" si="45">D70*$B$96/$B$94</f>
        <v>0</v>
      </c>
      <c r="E168">
        <f t="shared" si="45"/>
        <v>6.1885110076157054E-4</v>
      </c>
      <c r="F168">
        <f t="shared" si="45"/>
        <v>0</v>
      </c>
      <c r="G168">
        <f t="shared" si="45"/>
        <v>0</v>
      </c>
      <c r="H168">
        <f t="shared" si="45"/>
        <v>0</v>
      </c>
      <c r="I168">
        <f t="shared" si="45"/>
        <v>0</v>
      </c>
      <c r="J168">
        <f t="shared" si="45"/>
        <v>0</v>
      </c>
      <c r="K168">
        <f t="shared" si="45"/>
        <v>0</v>
      </c>
      <c r="L168">
        <f t="shared" si="45"/>
        <v>0</v>
      </c>
      <c r="M168">
        <f t="shared" si="45"/>
        <v>0</v>
      </c>
      <c r="N168">
        <f t="shared" si="45"/>
        <v>0</v>
      </c>
      <c r="O168">
        <f t="shared" si="45"/>
        <v>0</v>
      </c>
      <c r="P168">
        <f t="shared" si="45"/>
        <v>0</v>
      </c>
      <c r="Q168">
        <f t="shared" si="45"/>
        <v>0</v>
      </c>
      <c r="R168">
        <f t="shared" si="45"/>
        <v>0</v>
      </c>
      <c r="S168">
        <f t="shared" si="45"/>
        <v>0</v>
      </c>
      <c r="T168">
        <f t="shared" si="45"/>
        <v>0</v>
      </c>
      <c r="U168">
        <f t="shared" si="45"/>
        <v>0</v>
      </c>
      <c r="V168">
        <f t="shared" si="45"/>
        <v>0</v>
      </c>
      <c r="W168">
        <f t="shared" si="45"/>
        <v>0</v>
      </c>
      <c r="X168">
        <f t="shared" si="45"/>
        <v>0</v>
      </c>
      <c r="Y168">
        <f t="shared" si="45"/>
        <v>0</v>
      </c>
      <c r="Z168">
        <f t="shared" si="45"/>
        <v>0</v>
      </c>
      <c r="AA168">
        <f t="shared" si="45"/>
        <v>0</v>
      </c>
      <c r="AB168">
        <f t="shared" si="45"/>
        <v>0</v>
      </c>
      <c r="AC168">
        <f t="shared" si="45"/>
        <v>0.52371087264950966</v>
      </c>
      <c r="AD168">
        <f t="shared" si="45"/>
        <v>0</v>
      </c>
      <c r="AE168">
        <f t="shared" si="45"/>
        <v>0</v>
      </c>
      <c r="AF168">
        <f t="shared" si="45"/>
        <v>0</v>
      </c>
      <c r="AG168">
        <f t="shared" si="45"/>
        <v>0</v>
      </c>
      <c r="AH168">
        <f t="shared" si="45"/>
        <v>9.4516613188801006E-4</v>
      </c>
      <c r="AI168">
        <f t="shared" si="45"/>
        <v>0</v>
      </c>
      <c r="AJ168">
        <f t="shared" si="45"/>
        <v>0</v>
      </c>
      <c r="AK168">
        <f t="shared" si="45"/>
        <v>0</v>
      </c>
      <c r="AL168">
        <f t="shared" si="45"/>
        <v>0</v>
      </c>
      <c r="AM168">
        <f t="shared" si="45"/>
        <v>0</v>
      </c>
      <c r="AN168">
        <f t="shared" si="45"/>
        <v>0.5252748898821592</v>
      </c>
    </row>
    <row r="169" spans="1:40" x14ac:dyDescent="0.45">
      <c r="B169" t="s">
        <v>15</v>
      </c>
      <c r="C169">
        <f>C71*$B$96/$B$93</f>
        <v>0</v>
      </c>
      <c r="D169">
        <f t="shared" ref="D169:AN169" si="46">D71*$B$96/$B$93</f>
        <v>0</v>
      </c>
      <c r="E169">
        <f t="shared" si="46"/>
        <v>9.9748510982024122E-4</v>
      </c>
      <c r="F169">
        <f t="shared" si="46"/>
        <v>0</v>
      </c>
      <c r="G169">
        <f t="shared" si="46"/>
        <v>0</v>
      </c>
      <c r="H169">
        <f t="shared" si="46"/>
        <v>0</v>
      </c>
      <c r="I169">
        <f t="shared" si="46"/>
        <v>0</v>
      </c>
      <c r="J169">
        <f t="shared" si="46"/>
        <v>0</v>
      </c>
      <c r="K169">
        <f t="shared" si="46"/>
        <v>0</v>
      </c>
      <c r="L169">
        <f t="shared" si="46"/>
        <v>0</v>
      </c>
      <c r="M169">
        <f t="shared" si="46"/>
        <v>0</v>
      </c>
      <c r="N169">
        <f t="shared" si="46"/>
        <v>0</v>
      </c>
      <c r="O169">
        <f t="shared" si="46"/>
        <v>0</v>
      </c>
      <c r="P169">
        <f t="shared" si="46"/>
        <v>0</v>
      </c>
      <c r="Q169">
        <f t="shared" si="46"/>
        <v>0</v>
      </c>
      <c r="R169">
        <f t="shared" si="46"/>
        <v>0</v>
      </c>
      <c r="S169">
        <f t="shared" si="46"/>
        <v>0</v>
      </c>
      <c r="T169">
        <f t="shared" si="46"/>
        <v>0</v>
      </c>
      <c r="U169">
        <f t="shared" si="46"/>
        <v>0</v>
      </c>
      <c r="V169">
        <f t="shared" si="46"/>
        <v>0</v>
      </c>
      <c r="W169">
        <f t="shared" si="46"/>
        <v>0</v>
      </c>
      <c r="X169">
        <f t="shared" si="46"/>
        <v>0</v>
      </c>
      <c r="Y169">
        <f t="shared" si="46"/>
        <v>0</v>
      </c>
      <c r="Z169">
        <f t="shared" si="46"/>
        <v>0</v>
      </c>
      <c r="AA169">
        <f t="shared" si="46"/>
        <v>0</v>
      </c>
      <c r="AB169">
        <f t="shared" si="46"/>
        <v>0</v>
      </c>
      <c r="AC169">
        <f t="shared" si="46"/>
        <v>0.53161165866666671</v>
      </c>
      <c r="AD169">
        <f t="shared" si="46"/>
        <v>0</v>
      </c>
      <c r="AE169">
        <f t="shared" si="46"/>
        <v>0</v>
      </c>
      <c r="AF169">
        <f t="shared" si="46"/>
        <v>0</v>
      </c>
      <c r="AG169">
        <f t="shared" si="46"/>
        <v>0</v>
      </c>
      <c r="AH169">
        <f t="shared" si="46"/>
        <v>9.5942505937777534E-4</v>
      </c>
      <c r="AI169">
        <f t="shared" si="46"/>
        <v>0</v>
      </c>
      <c r="AJ169">
        <f t="shared" si="46"/>
        <v>0</v>
      </c>
      <c r="AK169">
        <f t="shared" si="46"/>
        <v>0</v>
      </c>
      <c r="AL169">
        <f t="shared" si="46"/>
        <v>0</v>
      </c>
      <c r="AM169">
        <f t="shared" si="46"/>
        <v>0</v>
      </c>
      <c r="AN169">
        <f t="shared" si="46"/>
        <v>0.53356856883586468</v>
      </c>
    </row>
    <row r="170" spans="1:40" x14ac:dyDescent="0.45">
      <c r="B170" t="s">
        <v>16</v>
      </c>
      <c r="C170">
        <f>C72*$B$96/$B$95</f>
        <v>0</v>
      </c>
      <c r="D170">
        <f t="shared" ref="D170:AN170" si="47">D72*$B$96/$B$95</f>
        <v>0</v>
      </c>
      <c r="E170">
        <f t="shared" si="47"/>
        <v>7.4785420536846176E-4</v>
      </c>
      <c r="F170">
        <f t="shared" si="47"/>
        <v>0</v>
      </c>
      <c r="G170">
        <f t="shared" si="47"/>
        <v>0</v>
      </c>
      <c r="H170">
        <f t="shared" si="47"/>
        <v>0</v>
      </c>
      <c r="I170">
        <f t="shared" si="47"/>
        <v>0</v>
      </c>
      <c r="J170">
        <f t="shared" si="47"/>
        <v>0</v>
      </c>
      <c r="K170">
        <f t="shared" si="47"/>
        <v>0</v>
      </c>
      <c r="L170">
        <f t="shared" si="47"/>
        <v>0</v>
      </c>
      <c r="M170">
        <f t="shared" si="47"/>
        <v>0</v>
      </c>
      <c r="N170">
        <f t="shared" si="47"/>
        <v>0</v>
      </c>
      <c r="O170">
        <f t="shared" si="47"/>
        <v>0</v>
      </c>
      <c r="P170">
        <f t="shared" si="47"/>
        <v>0</v>
      </c>
      <c r="Q170">
        <f t="shared" si="47"/>
        <v>0</v>
      </c>
      <c r="R170">
        <f t="shared" si="47"/>
        <v>0</v>
      </c>
      <c r="S170">
        <f t="shared" si="47"/>
        <v>0</v>
      </c>
      <c r="T170">
        <f t="shared" si="47"/>
        <v>0</v>
      </c>
      <c r="U170">
        <f t="shared" si="47"/>
        <v>0</v>
      </c>
      <c r="V170">
        <f t="shared" si="47"/>
        <v>0</v>
      </c>
      <c r="W170">
        <f t="shared" si="47"/>
        <v>0</v>
      </c>
      <c r="X170">
        <f t="shared" si="47"/>
        <v>0</v>
      </c>
      <c r="Y170">
        <f t="shared" si="47"/>
        <v>0</v>
      </c>
      <c r="Z170">
        <f t="shared" si="47"/>
        <v>0</v>
      </c>
      <c r="AA170">
        <f t="shared" si="47"/>
        <v>0</v>
      </c>
      <c r="AB170">
        <f t="shared" si="47"/>
        <v>0</v>
      </c>
      <c r="AC170">
        <f t="shared" si="47"/>
        <v>0.52370322431831895</v>
      </c>
      <c r="AD170">
        <f t="shared" si="47"/>
        <v>0</v>
      </c>
      <c r="AE170">
        <f t="shared" si="47"/>
        <v>0</v>
      </c>
      <c r="AF170">
        <f t="shared" si="47"/>
        <v>0</v>
      </c>
      <c r="AG170">
        <f t="shared" si="47"/>
        <v>0</v>
      </c>
      <c r="AH170">
        <f t="shared" si="47"/>
        <v>9.4515232857785535E-4</v>
      </c>
      <c r="AI170">
        <f t="shared" si="47"/>
        <v>0</v>
      </c>
      <c r="AJ170">
        <f t="shared" si="47"/>
        <v>0</v>
      </c>
      <c r="AK170">
        <f t="shared" si="47"/>
        <v>0</v>
      </c>
      <c r="AL170">
        <f t="shared" si="47"/>
        <v>0</v>
      </c>
      <c r="AM170">
        <f t="shared" si="47"/>
        <v>0</v>
      </c>
      <c r="AN170">
        <f t="shared" si="47"/>
        <v>0.52539623085226517</v>
      </c>
    </row>
    <row r="172" spans="1:40" x14ac:dyDescent="0.45">
      <c r="A172" t="s">
        <v>17</v>
      </c>
      <c r="B172" t="s">
        <v>14</v>
      </c>
      <c r="C172">
        <f>C74*$B$96/$B$94</f>
        <v>0</v>
      </c>
      <c r="D172">
        <f t="shared" ref="D172:AN172" si="48">D74*$B$96/$B$94</f>
        <v>0</v>
      </c>
      <c r="E172">
        <f t="shared" si="48"/>
        <v>3.2148109130471187E-4</v>
      </c>
      <c r="F172">
        <f t="shared" si="48"/>
        <v>0</v>
      </c>
      <c r="G172">
        <f t="shared" si="48"/>
        <v>0.39960332212472072</v>
      </c>
      <c r="H172">
        <f t="shared" si="48"/>
        <v>-2.2187597559687992E-21</v>
      </c>
      <c r="I172">
        <f t="shared" si="48"/>
        <v>0</v>
      </c>
      <c r="J172">
        <f t="shared" si="48"/>
        <v>0</v>
      </c>
      <c r="K172">
        <f t="shared" si="48"/>
        <v>0</v>
      </c>
      <c r="L172">
        <f t="shared" si="48"/>
        <v>0</v>
      </c>
      <c r="M172">
        <f t="shared" si="48"/>
        <v>0</v>
      </c>
      <c r="N172">
        <f t="shared" si="48"/>
        <v>0</v>
      </c>
      <c r="O172">
        <f t="shared" si="48"/>
        <v>0</v>
      </c>
      <c r="P172">
        <f t="shared" si="48"/>
        <v>0</v>
      </c>
      <c r="Q172">
        <f t="shared" si="48"/>
        <v>0</v>
      </c>
      <c r="R172">
        <f t="shared" si="48"/>
        <v>0</v>
      </c>
      <c r="S172">
        <f t="shared" si="48"/>
        <v>0</v>
      </c>
      <c r="T172">
        <f t="shared" si="48"/>
        <v>0</v>
      </c>
      <c r="U172">
        <f t="shared" si="48"/>
        <v>0</v>
      </c>
      <c r="V172">
        <f t="shared" si="48"/>
        <v>0</v>
      </c>
      <c r="W172">
        <f t="shared" si="48"/>
        <v>0</v>
      </c>
      <c r="X172">
        <f t="shared" si="48"/>
        <v>0</v>
      </c>
      <c r="Y172">
        <f t="shared" si="48"/>
        <v>0</v>
      </c>
      <c r="Z172">
        <f t="shared" si="48"/>
        <v>0</v>
      </c>
      <c r="AA172">
        <f t="shared" si="48"/>
        <v>0</v>
      </c>
      <c r="AB172">
        <f t="shared" si="48"/>
        <v>0</v>
      </c>
      <c r="AC172">
        <f t="shared" si="48"/>
        <v>0</v>
      </c>
      <c r="AD172">
        <f t="shared" si="48"/>
        <v>6.9775547988498825E-3</v>
      </c>
      <c r="AE172">
        <f t="shared" si="48"/>
        <v>0</v>
      </c>
      <c r="AF172">
        <f t="shared" si="48"/>
        <v>0</v>
      </c>
      <c r="AG172">
        <f t="shared" si="48"/>
        <v>0</v>
      </c>
      <c r="AH172">
        <f t="shared" si="48"/>
        <v>3.717432534490398E-18</v>
      </c>
      <c r="AI172">
        <f t="shared" si="48"/>
        <v>0</v>
      </c>
      <c r="AJ172">
        <f t="shared" si="48"/>
        <v>0</v>
      </c>
      <c r="AK172">
        <f t="shared" si="48"/>
        <v>0</v>
      </c>
      <c r="AL172">
        <f t="shared" si="48"/>
        <v>0</v>
      </c>
      <c r="AM172">
        <f t="shared" si="48"/>
        <v>0</v>
      </c>
      <c r="AN172">
        <f t="shared" si="48"/>
        <v>0.40690235801487545</v>
      </c>
    </row>
    <row r="173" spans="1:40" x14ac:dyDescent="0.45">
      <c r="B173" t="s">
        <v>15</v>
      </c>
      <c r="C173">
        <f>C75*$B$96/$B$93</f>
        <v>3.0636801267199581E-7</v>
      </c>
      <c r="D173">
        <f t="shared" ref="D173:AN173" si="49">D75*$B$96/$B$93</f>
        <v>0</v>
      </c>
      <c r="E173">
        <f t="shared" si="49"/>
        <v>7.4127187822291296E-4</v>
      </c>
      <c r="F173">
        <f t="shared" si="49"/>
        <v>0</v>
      </c>
      <c r="G173">
        <f t="shared" si="49"/>
        <v>2.5031804225188598E-2</v>
      </c>
      <c r="H173">
        <f t="shared" si="49"/>
        <v>3.6392450987886297E-5</v>
      </c>
      <c r="I173">
        <f t="shared" si="49"/>
        <v>0</v>
      </c>
      <c r="J173">
        <f t="shared" si="49"/>
        <v>0</v>
      </c>
      <c r="K173">
        <f t="shared" si="49"/>
        <v>0</v>
      </c>
      <c r="L173">
        <f t="shared" si="49"/>
        <v>0</v>
      </c>
      <c r="M173">
        <f t="shared" si="49"/>
        <v>0</v>
      </c>
      <c r="N173">
        <f t="shared" si="49"/>
        <v>0</v>
      </c>
      <c r="O173">
        <f t="shared" si="49"/>
        <v>0</v>
      </c>
      <c r="P173">
        <f t="shared" si="49"/>
        <v>0</v>
      </c>
      <c r="Q173">
        <f t="shared" si="49"/>
        <v>0</v>
      </c>
      <c r="R173">
        <f t="shared" si="49"/>
        <v>0</v>
      </c>
      <c r="S173">
        <f t="shared" si="49"/>
        <v>0</v>
      </c>
      <c r="T173">
        <f t="shared" si="49"/>
        <v>0</v>
      </c>
      <c r="U173">
        <f t="shared" si="49"/>
        <v>0</v>
      </c>
      <c r="V173">
        <f t="shared" si="49"/>
        <v>0</v>
      </c>
      <c r="W173">
        <f t="shared" si="49"/>
        <v>0</v>
      </c>
      <c r="X173">
        <f t="shared" si="49"/>
        <v>0</v>
      </c>
      <c r="Y173">
        <f t="shared" si="49"/>
        <v>0</v>
      </c>
      <c r="Z173">
        <f t="shared" si="49"/>
        <v>0</v>
      </c>
      <c r="AA173">
        <f t="shared" si="49"/>
        <v>0</v>
      </c>
      <c r="AB173">
        <f t="shared" si="49"/>
        <v>0</v>
      </c>
      <c r="AC173">
        <f t="shared" si="49"/>
        <v>0</v>
      </c>
      <c r="AD173">
        <f t="shared" si="49"/>
        <v>2.1194982703232636E-2</v>
      </c>
      <c r="AE173">
        <f t="shared" si="49"/>
        <v>0</v>
      </c>
      <c r="AF173">
        <f t="shared" si="49"/>
        <v>0</v>
      </c>
      <c r="AG173">
        <f t="shared" si="49"/>
        <v>0</v>
      </c>
      <c r="AH173">
        <f t="shared" si="49"/>
        <v>3.9664497036666845E-4</v>
      </c>
      <c r="AI173">
        <f t="shared" si="49"/>
        <v>0</v>
      </c>
      <c r="AJ173">
        <f t="shared" si="49"/>
        <v>0</v>
      </c>
      <c r="AK173">
        <f t="shared" si="49"/>
        <v>0</v>
      </c>
      <c r="AL173">
        <f t="shared" si="49"/>
        <v>0</v>
      </c>
      <c r="AM173">
        <f t="shared" si="49"/>
        <v>0</v>
      </c>
      <c r="AN173">
        <f t="shared" si="49"/>
        <v>4.7401402596011374E-2</v>
      </c>
    </row>
    <row r="174" spans="1:40" x14ac:dyDescent="0.45">
      <c r="B174" t="s">
        <v>16</v>
      </c>
      <c r="C174">
        <f>C76*$B$96/$B$95</f>
        <v>8.1068651729036081E-7</v>
      </c>
      <c r="D174">
        <f t="shared" ref="D174:AN174" si="50">D76*$B$96/$B$95</f>
        <v>0</v>
      </c>
      <c r="E174">
        <f t="shared" si="50"/>
        <v>4.1684182685201886E-4</v>
      </c>
      <c r="F174">
        <f t="shared" si="50"/>
        <v>0</v>
      </c>
      <c r="G174">
        <f t="shared" si="50"/>
        <v>0.33055823296081166</v>
      </c>
      <c r="H174">
        <f t="shared" si="50"/>
        <v>6.6181450385056739E-6</v>
      </c>
      <c r="I174">
        <f t="shared" si="50"/>
        <v>0</v>
      </c>
      <c r="J174">
        <f t="shared" si="50"/>
        <v>0</v>
      </c>
      <c r="K174">
        <f t="shared" si="50"/>
        <v>0</v>
      </c>
      <c r="L174">
        <f t="shared" si="50"/>
        <v>0</v>
      </c>
      <c r="M174">
        <f t="shared" si="50"/>
        <v>0</v>
      </c>
      <c r="N174">
        <f t="shared" si="50"/>
        <v>0</v>
      </c>
      <c r="O174">
        <f t="shared" si="50"/>
        <v>0</v>
      </c>
      <c r="P174">
        <f t="shared" si="50"/>
        <v>0</v>
      </c>
      <c r="Q174">
        <f t="shared" si="50"/>
        <v>0</v>
      </c>
      <c r="R174">
        <f t="shared" si="50"/>
        <v>0</v>
      </c>
      <c r="S174">
        <f t="shared" si="50"/>
        <v>0</v>
      </c>
      <c r="T174">
        <f t="shared" si="50"/>
        <v>0</v>
      </c>
      <c r="U174">
        <f t="shared" si="50"/>
        <v>0</v>
      </c>
      <c r="V174">
        <f t="shared" si="50"/>
        <v>0</v>
      </c>
      <c r="W174">
        <f t="shared" si="50"/>
        <v>0</v>
      </c>
      <c r="X174">
        <f t="shared" si="50"/>
        <v>0</v>
      </c>
      <c r="Y174">
        <f t="shared" si="50"/>
        <v>0</v>
      </c>
      <c r="Z174">
        <f t="shared" si="50"/>
        <v>0</v>
      </c>
      <c r="AA174">
        <f t="shared" si="50"/>
        <v>0</v>
      </c>
      <c r="AB174">
        <f t="shared" si="50"/>
        <v>0</v>
      </c>
      <c r="AC174">
        <f t="shared" si="50"/>
        <v>0</v>
      </c>
      <c r="AD174">
        <f t="shared" si="50"/>
        <v>1.1045038285385254E-2</v>
      </c>
      <c r="AE174">
        <f t="shared" si="50"/>
        <v>0</v>
      </c>
      <c r="AF174">
        <f t="shared" si="50"/>
        <v>0</v>
      </c>
      <c r="AG174">
        <f t="shared" si="50"/>
        <v>0</v>
      </c>
      <c r="AH174">
        <f t="shared" si="50"/>
        <v>1.1616995282375468E-4</v>
      </c>
      <c r="AI174">
        <f t="shared" si="50"/>
        <v>0</v>
      </c>
      <c r="AJ174">
        <f t="shared" si="50"/>
        <v>0</v>
      </c>
      <c r="AK174">
        <f t="shared" si="50"/>
        <v>0</v>
      </c>
      <c r="AL174">
        <f t="shared" si="50"/>
        <v>0</v>
      </c>
      <c r="AM174">
        <f t="shared" si="50"/>
        <v>0</v>
      </c>
      <c r="AN174">
        <f t="shared" si="50"/>
        <v>0.34214371185742859</v>
      </c>
    </row>
    <row r="176" spans="1:40" x14ac:dyDescent="0.45">
      <c r="A176" t="s">
        <v>18</v>
      </c>
      <c r="B176" t="s">
        <v>14</v>
      </c>
      <c r="C176">
        <f>C78*$B$96/$B$94</f>
        <v>3.3094354046475413E-2</v>
      </c>
      <c r="D176">
        <f t="shared" ref="D176:AN176" si="51">D78*$B$96/$B$94</f>
        <v>1.6992085754155201E-2</v>
      </c>
      <c r="E176">
        <f t="shared" si="51"/>
        <v>3.2148109130471187E-4</v>
      </c>
      <c r="F176">
        <f t="shared" si="51"/>
        <v>1.8605257311407714E-3</v>
      </c>
      <c r="G176">
        <f t="shared" si="51"/>
        <v>0</v>
      </c>
      <c r="H176">
        <f t="shared" si="51"/>
        <v>0</v>
      </c>
      <c r="I176">
        <f t="shared" si="51"/>
        <v>0</v>
      </c>
      <c r="J176">
        <f t="shared" si="51"/>
        <v>0</v>
      </c>
      <c r="K176">
        <f t="shared" si="51"/>
        <v>0</v>
      </c>
      <c r="L176">
        <f t="shared" si="51"/>
        <v>0</v>
      </c>
      <c r="M176">
        <f t="shared" si="51"/>
        <v>0</v>
      </c>
      <c r="N176">
        <f t="shared" si="51"/>
        <v>0</v>
      </c>
      <c r="O176">
        <f t="shared" si="51"/>
        <v>1.1781762092028618</v>
      </c>
      <c r="P176">
        <f t="shared" si="51"/>
        <v>0</v>
      </c>
      <c r="Q176">
        <f t="shared" si="51"/>
        <v>0</v>
      </c>
      <c r="R176">
        <f t="shared" si="51"/>
        <v>0</v>
      </c>
      <c r="S176">
        <f t="shared" si="51"/>
        <v>0.75502805835361131</v>
      </c>
      <c r="T176">
        <f t="shared" si="51"/>
        <v>0</v>
      </c>
      <c r="U176">
        <f t="shared" si="51"/>
        <v>0</v>
      </c>
      <c r="V176">
        <f t="shared" si="51"/>
        <v>0</v>
      </c>
      <c r="W176">
        <f t="shared" si="51"/>
        <v>0</v>
      </c>
      <c r="X176">
        <f t="shared" si="51"/>
        <v>0</v>
      </c>
      <c r="Y176">
        <f t="shared" si="51"/>
        <v>0</v>
      </c>
      <c r="Z176">
        <f t="shared" si="51"/>
        <v>0</v>
      </c>
      <c r="AA176">
        <f t="shared" si="51"/>
        <v>0</v>
      </c>
      <c r="AB176">
        <f t="shared" si="51"/>
        <v>0</v>
      </c>
      <c r="AC176">
        <f t="shared" si="51"/>
        <v>0</v>
      </c>
      <c r="AD176">
        <f t="shared" si="51"/>
        <v>7.8964190273834393E-3</v>
      </c>
      <c r="AE176">
        <f t="shared" si="51"/>
        <v>0</v>
      </c>
      <c r="AF176">
        <f t="shared" si="51"/>
        <v>0</v>
      </c>
      <c r="AG176">
        <f t="shared" si="51"/>
        <v>0</v>
      </c>
      <c r="AH176">
        <f t="shared" si="51"/>
        <v>3.5721687409579141E-18</v>
      </c>
      <c r="AI176">
        <f t="shared" si="51"/>
        <v>0</v>
      </c>
      <c r="AJ176">
        <f t="shared" si="51"/>
        <v>0</v>
      </c>
      <c r="AK176">
        <f t="shared" si="51"/>
        <v>0</v>
      </c>
      <c r="AL176">
        <f t="shared" si="51"/>
        <v>0</v>
      </c>
      <c r="AM176">
        <f t="shared" si="51"/>
        <v>0</v>
      </c>
      <c r="AN176">
        <f t="shared" si="51"/>
        <v>1.9933691332069325</v>
      </c>
    </row>
    <row r="177" spans="1:40" x14ac:dyDescent="0.45">
      <c r="B177" t="s">
        <v>15</v>
      </c>
      <c r="C177">
        <f>C79*$B$96/$B$93</f>
        <v>3.3593620766630382E-2</v>
      </c>
      <c r="D177">
        <f t="shared" ref="D177:AN177" si="52">D79*$B$96/$B$93</f>
        <v>1.7248431078531554E-2</v>
      </c>
      <c r="E177">
        <f t="shared" si="52"/>
        <v>5.1817408302350175E-4</v>
      </c>
      <c r="F177">
        <f t="shared" si="52"/>
        <v>1.8885939199999998E-3</v>
      </c>
      <c r="G177">
        <f t="shared" si="52"/>
        <v>0</v>
      </c>
      <c r="H177">
        <f t="shared" si="52"/>
        <v>0</v>
      </c>
      <c r="I177">
        <f t="shared" si="52"/>
        <v>0</v>
      </c>
      <c r="J177">
        <f t="shared" si="52"/>
        <v>0</v>
      </c>
      <c r="K177">
        <f t="shared" si="52"/>
        <v>0</v>
      </c>
      <c r="L177">
        <f t="shared" si="52"/>
        <v>0</v>
      </c>
      <c r="M177">
        <f t="shared" si="52"/>
        <v>0</v>
      </c>
      <c r="N177">
        <f t="shared" si="52"/>
        <v>0</v>
      </c>
      <c r="O177">
        <f t="shared" si="52"/>
        <v>1.1959503640000015</v>
      </c>
      <c r="P177">
        <f t="shared" si="52"/>
        <v>0</v>
      </c>
      <c r="Q177">
        <f t="shared" si="52"/>
        <v>0</v>
      </c>
      <c r="R177">
        <f t="shared" si="52"/>
        <v>0</v>
      </c>
      <c r="S177">
        <f t="shared" si="52"/>
        <v>0.76641853244444458</v>
      </c>
      <c r="T177">
        <f t="shared" si="52"/>
        <v>0</v>
      </c>
      <c r="U177">
        <f t="shared" si="52"/>
        <v>0</v>
      </c>
      <c r="V177">
        <f t="shared" si="52"/>
        <v>0</v>
      </c>
      <c r="W177">
        <f t="shared" si="52"/>
        <v>0</v>
      </c>
      <c r="X177">
        <f t="shared" si="52"/>
        <v>0</v>
      </c>
      <c r="Y177">
        <f t="shared" si="52"/>
        <v>0</v>
      </c>
      <c r="Z177">
        <f t="shared" si="52"/>
        <v>0</v>
      </c>
      <c r="AA177">
        <f t="shared" si="52"/>
        <v>0</v>
      </c>
      <c r="AB177">
        <f t="shared" si="52"/>
        <v>0</v>
      </c>
      <c r="AC177">
        <f t="shared" si="52"/>
        <v>0</v>
      </c>
      <c r="AD177">
        <f t="shared" si="52"/>
        <v>2.5364371838254421E-2</v>
      </c>
      <c r="AE177">
        <f t="shared" si="52"/>
        <v>0</v>
      </c>
      <c r="AF177">
        <f t="shared" si="52"/>
        <v>0</v>
      </c>
      <c r="AG177">
        <f t="shared" si="52"/>
        <v>0</v>
      </c>
      <c r="AH177">
        <f t="shared" si="52"/>
        <v>9.7992441888313431E-18</v>
      </c>
      <c r="AI177">
        <f t="shared" si="52"/>
        <v>0</v>
      </c>
      <c r="AJ177">
        <f t="shared" si="52"/>
        <v>0</v>
      </c>
      <c r="AK177">
        <f t="shared" si="52"/>
        <v>0</v>
      </c>
      <c r="AL177">
        <f t="shared" si="52"/>
        <v>0</v>
      </c>
      <c r="AM177">
        <f t="shared" si="52"/>
        <v>0</v>
      </c>
      <c r="AN177">
        <f t="shared" si="52"/>
        <v>2.0409820881308858</v>
      </c>
    </row>
    <row r="178" spans="1:40" x14ac:dyDescent="0.45">
      <c r="B178" t="s">
        <v>16</v>
      </c>
      <c r="C178">
        <f>C80*$B$96/$B$95</f>
        <v>3.3094767746385909E-2</v>
      </c>
      <c r="D178">
        <f t="shared" ref="D178:AN178" si="53">D80*$B$96/$B$95</f>
        <v>1.6996480004636109E-2</v>
      </c>
      <c r="E178">
        <f t="shared" si="53"/>
        <v>3.8851163183045272E-4</v>
      </c>
      <c r="F178">
        <f t="shared" si="53"/>
        <v>1.8604985598183424E-3</v>
      </c>
      <c r="G178">
        <f t="shared" si="53"/>
        <v>0</v>
      </c>
      <c r="H178">
        <f t="shared" si="53"/>
        <v>0</v>
      </c>
      <c r="I178">
        <f t="shared" si="53"/>
        <v>0</v>
      </c>
      <c r="J178">
        <f t="shared" si="53"/>
        <v>0</v>
      </c>
      <c r="K178">
        <f t="shared" si="53"/>
        <v>0</v>
      </c>
      <c r="L178">
        <f t="shared" si="53"/>
        <v>0</v>
      </c>
      <c r="M178">
        <f t="shared" si="53"/>
        <v>0</v>
      </c>
      <c r="N178">
        <f t="shared" si="53"/>
        <v>4.8581132424215045E-9</v>
      </c>
      <c r="O178">
        <f t="shared" si="53"/>
        <v>1.177716241931134</v>
      </c>
      <c r="P178">
        <f t="shared" si="53"/>
        <v>0</v>
      </c>
      <c r="Q178">
        <f t="shared" si="53"/>
        <v>0</v>
      </c>
      <c r="R178">
        <f t="shared" si="53"/>
        <v>0</v>
      </c>
      <c r="S178">
        <f t="shared" si="53"/>
        <v>0.75501703183869862</v>
      </c>
      <c r="T178">
        <f t="shared" si="53"/>
        <v>0</v>
      </c>
      <c r="U178">
        <f t="shared" si="53"/>
        <v>0</v>
      </c>
      <c r="V178">
        <f t="shared" si="53"/>
        <v>0</v>
      </c>
      <c r="W178">
        <f t="shared" si="53"/>
        <v>0</v>
      </c>
      <c r="X178">
        <f t="shared" si="53"/>
        <v>0</v>
      </c>
      <c r="Y178">
        <f t="shared" si="53"/>
        <v>0</v>
      </c>
      <c r="Z178">
        <f t="shared" si="53"/>
        <v>0</v>
      </c>
      <c r="AA178">
        <f t="shared" si="53"/>
        <v>0</v>
      </c>
      <c r="AB178">
        <f t="shared" si="53"/>
        <v>0</v>
      </c>
      <c r="AC178">
        <f t="shared" si="53"/>
        <v>0</v>
      </c>
      <c r="AD178">
        <f t="shared" si="53"/>
        <v>1.2861498565499818E-2</v>
      </c>
      <c r="AE178">
        <f t="shared" si="53"/>
        <v>0</v>
      </c>
      <c r="AF178">
        <f t="shared" si="53"/>
        <v>0</v>
      </c>
      <c r="AG178">
        <f t="shared" si="53"/>
        <v>0</v>
      </c>
      <c r="AH178">
        <f t="shared" si="53"/>
        <v>2.8153864822473995E-7</v>
      </c>
      <c r="AI178">
        <f t="shared" si="53"/>
        <v>1.7945619658362625E-25</v>
      </c>
      <c r="AJ178">
        <f t="shared" si="53"/>
        <v>0</v>
      </c>
      <c r="AK178">
        <f t="shared" si="53"/>
        <v>0</v>
      </c>
      <c r="AL178">
        <f t="shared" si="53"/>
        <v>0</v>
      </c>
      <c r="AM178">
        <f t="shared" si="53"/>
        <v>0</v>
      </c>
      <c r="AN178">
        <f t="shared" si="53"/>
        <v>1.9979353166747646</v>
      </c>
    </row>
    <row r="180" spans="1:40" x14ac:dyDescent="0.45">
      <c r="A180" t="s">
        <v>19</v>
      </c>
      <c r="B180" t="s">
        <v>14</v>
      </c>
      <c r="C180">
        <f>C82*$B$96/$B$94</f>
        <v>1.7987308369135912E-4</v>
      </c>
      <c r="D180">
        <f t="shared" ref="D180:AN180" si="54">D82*$B$96/$B$94</f>
        <v>0</v>
      </c>
      <c r="E180">
        <f t="shared" si="54"/>
        <v>3.2148109130471187E-4</v>
      </c>
      <c r="F180">
        <f t="shared" si="54"/>
        <v>1.0336254061893179E-3</v>
      </c>
      <c r="G180">
        <f t="shared" si="54"/>
        <v>0</v>
      </c>
      <c r="H180">
        <f t="shared" si="54"/>
        <v>0</v>
      </c>
      <c r="I180">
        <f t="shared" si="54"/>
        <v>0</v>
      </c>
      <c r="J180">
        <f t="shared" si="54"/>
        <v>0</v>
      </c>
      <c r="K180">
        <f t="shared" si="54"/>
        <v>0</v>
      </c>
      <c r="L180">
        <f t="shared" si="54"/>
        <v>0</v>
      </c>
      <c r="M180">
        <f t="shared" si="54"/>
        <v>0</v>
      </c>
      <c r="N180">
        <f t="shared" si="54"/>
        <v>0</v>
      </c>
      <c r="O180">
        <f t="shared" si="54"/>
        <v>0</v>
      </c>
      <c r="P180">
        <f t="shared" si="54"/>
        <v>0</v>
      </c>
      <c r="Q180">
        <f t="shared" si="54"/>
        <v>0</v>
      </c>
      <c r="R180">
        <f t="shared" si="54"/>
        <v>0</v>
      </c>
      <c r="S180">
        <f t="shared" si="54"/>
        <v>0</v>
      </c>
      <c r="T180">
        <f t="shared" si="54"/>
        <v>0</v>
      </c>
      <c r="U180">
        <f t="shared" si="54"/>
        <v>3.0230741812182016</v>
      </c>
      <c r="V180">
        <f t="shared" si="54"/>
        <v>0</v>
      </c>
      <c r="W180">
        <f t="shared" si="54"/>
        <v>0</v>
      </c>
      <c r="X180">
        <f t="shared" si="54"/>
        <v>0.42667588755991465</v>
      </c>
      <c r="Y180">
        <f t="shared" si="54"/>
        <v>0</v>
      </c>
      <c r="Z180">
        <f t="shared" si="54"/>
        <v>0</v>
      </c>
      <c r="AA180">
        <f t="shared" si="54"/>
        <v>0</v>
      </c>
      <c r="AB180">
        <f t="shared" si="54"/>
        <v>0</v>
      </c>
      <c r="AC180">
        <f t="shared" si="54"/>
        <v>0</v>
      </c>
      <c r="AD180">
        <f t="shared" si="54"/>
        <v>7.896419027383441E-3</v>
      </c>
      <c r="AE180">
        <f t="shared" si="54"/>
        <v>0</v>
      </c>
      <c r="AF180">
        <f t="shared" si="54"/>
        <v>0</v>
      </c>
      <c r="AG180">
        <f t="shared" si="54"/>
        <v>0</v>
      </c>
      <c r="AH180">
        <f t="shared" si="54"/>
        <v>5.3318415126127836E-19</v>
      </c>
      <c r="AI180">
        <f t="shared" si="54"/>
        <v>0</v>
      </c>
      <c r="AJ180">
        <f t="shared" si="54"/>
        <v>0</v>
      </c>
      <c r="AK180">
        <f t="shared" si="54"/>
        <v>0</v>
      </c>
      <c r="AL180">
        <f t="shared" si="54"/>
        <v>0</v>
      </c>
      <c r="AM180">
        <f t="shared" si="54"/>
        <v>0</v>
      </c>
      <c r="AN180">
        <f t="shared" si="54"/>
        <v>3.459181467386685</v>
      </c>
    </row>
    <row r="181" spans="1:40" x14ac:dyDescent="0.45">
      <c r="B181" t="s">
        <v>15</v>
      </c>
      <c r="C181">
        <f>C83*$B$96/$B$93</f>
        <v>1.8258667781114864E-4</v>
      </c>
      <c r="D181">
        <f t="shared" ref="D181:AN181" si="55">D83*$B$96/$B$93</f>
        <v>0</v>
      </c>
      <c r="E181">
        <f t="shared" si="55"/>
        <v>5.1817408302350175E-4</v>
      </c>
      <c r="F181">
        <f t="shared" si="55"/>
        <v>1.0492188444444443E-3</v>
      </c>
      <c r="G181">
        <f t="shared" si="55"/>
        <v>0</v>
      </c>
      <c r="H181">
        <f t="shared" si="55"/>
        <v>0</v>
      </c>
      <c r="I181">
        <f t="shared" si="55"/>
        <v>0</v>
      </c>
      <c r="J181">
        <f t="shared" si="55"/>
        <v>0</v>
      </c>
      <c r="K181">
        <f t="shared" si="55"/>
        <v>0</v>
      </c>
      <c r="L181">
        <f t="shared" si="55"/>
        <v>0</v>
      </c>
      <c r="M181">
        <f t="shared" si="55"/>
        <v>0</v>
      </c>
      <c r="N181">
        <f t="shared" si="55"/>
        <v>0</v>
      </c>
      <c r="O181">
        <f t="shared" si="55"/>
        <v>0</v>
      </c>
      <c r="P181">
        <f t="shared" si="55"/>
        <v>0</v>
      </c>
      <c r="Q181">
        <f t="shared" si="55"/>
        <v>0</v>
      </c>
      <c r="R181">
        <f t="shared" si="55"/>
        <v>0</v>
      </c>
      <c r="S181">
        <f t="shared" si="55"/>
        <v>0</v>
      </c>
      <c r="T181">
        <f t="shared" si="55"/>
        <v>0</v>
      </c>
      <c r="U181">
        <f t="shared" si="55"/>
        <v>3.0686807620000023</v>
      </c>
      <c r="V181">
        <f t="shared" si="55"/>
        <v>0</v>
      </c>
      <c r="W181">
        <f t="shared" si="55"/>
        <v>0</v>
      </c>
      <c r="X181">
        <f t="shared" si="55"/>
        <v>0.43311278826666688</v>
      </c>
      <c r="Y181">
        <f t="shared" si="55"/>
        <v>0</v>
      </c>
      <c r="Z181">
        <f t="shared" si="55"/>
        <v>0</v>
      </c>
      <c r="AA181">
        <f t="shared" si="55"/>
        <v>0</v>
      </c>
      <c r="AB181">
        <f t="shared" si="55"/>
        <v>0</v>
      </c>
      <c r="AC181">
        <f t="shared" si="55"/>
        <v>0</v>
      </c>
      <c r="AD181">
        <f t="shared" si="55"/>
        <v>2.536437183825441E-2</v>
      </c>
      <c r="AE181">
        <f t="shared" si="55"/>
        <v>0</v>
      </c>
      <c r="AF181">
        <f t="shared" si="55"/>
        <v>0</v>
      </c>
      <c r="AG181">
        <f t="shared" si="55"/>
        <v>0</v>
      </c>
      <c r="AH181">
        <f t="shared" si="55"/>
        <v>2.0865133495541323E-18</v>
      </c>
      <c r="AI181">
        <f t="shared" si="55"/>
        <v>0</v>
      </c>
      <c r="AJ181">
        <f t="shared" si="55"/>
        <v>0</v>
      </c>
      <c r="AK181">
        <f t="shared" si="55"/>
        <v>0</v>
      </c>
      <c r="AL181">
        <f t="shared" si="55"/>
        <v>0</v>
      </c>
      <c r="AM181">
        <f t="shared" si="55"/>
        <v>0</v>
      </c>
      <c r="AN181">
        <f t="shared" si="55"/>
        <v>3.5289079017102027</v>
      </c>
    </row>
    <row r="182" spans="1:40" x14ac:dyDescent="0.45">
      <c r="B182" t="s">
        <v>16</v>
      </c>
      <c r="C182">
        <f>C84*$B$96/$B$95</f>
        <v>1.7984654694229974E-4</v>
      </c>
      <c r="D182">
        <f t="shared" ref="D182:AN182" si="56">D84*$B$96/$B$95</f>
        <v>4.7869750827807015E-7</v>
      </c>
      <c r="E182">
        <f t="shared" si="56"/>
        <v>3.8849569110049978E-4</v>
      </c>
      <c r="F182">
        <f t="shared" si="56"/>
        <v>1.03361031101019E-3</v>
      </c>
      <c r="G182">
        <f t="shared" si="56"/>
        <v>0</v>
      </c>
      <c r="H182">
        <f t="shared" si="56"/>
        <v>0</v>
      </c>
      <c r="I182">
        <f t="shared" si="56"/>
        <v>0</v>
      </c>
      <c r="J182">
        <f t="shared" si="56"/>
        <v>0</v>
      </c>
      <c r="K182">
        <f t="shared" si="56"/>
        <v>0</v>
      </c>
      <c r="L182">
        <f t="shared" si="56"/>
        <v>0</v>
      </c>
      <c r="M182">
        <f t="shared" si="56"/>
        <v>0</v>
      </c>
      <c r="N182">
        <f t="shared" si="56"/>
        <v>0</v>
      </c>
      <c r="O182">
        <f t="shared" si="56"/>
        <v>0</v>
      </c>
      <c r="P182">
        <f t="shared" si="56"/>
        <v>0</v>
      </c>
      <c r="Q182">
        <f t="shared" si="56"/>
        <v>0</v>
      </c>
      <c r="R182">
        <f t="shared" si="56"/>
        <v>0</v>
      </c>
      <c r="S182">
        <f t="shared" si="56"/>
        <v>0</v>
      </c>
      <c r="T182">
        <f t="shared" si="56"/>
        <v>0</v>
      </c>
      <c r="U182">
        <f t="shared" si="56"/>
        <v>3.0227017856342684</v>
      </c>
      <c r="V182">
        <f t="shared" si="56"/>
        <v>0</v>
      </c>
      <c r="W182">
        <f t="shared" si="56"/>
        <v>0</v>
      </c>
      <c r="X182">
        <f t="shared" si="56"/>
        <v>0.42667034874853382</v>
      </c>
      <c r="Y182">
        <f t="shared" si="56"/>
        <v>0</v>
      </c>
      <c r="Z182">
        <f t="shared" si="56"/>
        <v>0</v>
      </c>
      <c r="AA182">
        <f t="shared" si="56"/>
        <v>0</v>
      </c>
      <c r="AB182">
        <f t="shared" si="56"/>
        <v>0</v>
      </c>
      <c r="AC182">
        <f t="shared" si="56"/>
        <v>0</v>
      </c>
      <c r="AD182">
        <f t="shared" si="56"/>
        <v>1.293180942833091E-2</v>
      </c>
      <c r="AE182">
        <f t="shared" si="56"/>
        <v>0</v>
      </c>
      <c r="AF182">
        <f t="shared" si="56"/>
        <v>0</v>
      </c>
      <c r="AG182">
        <f t="shared" si="56"/>
        <v>0</v>
      </c>
      <c r="AH182">
        <f t="shared" si="56"/>
        <v>-5.6559089795587875E-19</v>
      </c>
      <c r="AI182">
        <f t="shared" si="56"/>
        <v>3.0892585110231413E-16</v>
      </c>
      <c r="AJ182">
        <f t="shared" si="56"/>
        <v>0</v>
      </c>
      <c r="AK182">
        <f t="shared" si="56"/>
        <v>0</v>
      </c>
      <c r="AL182">
        <f t="shared" si="56"/>
        <v>0</v>
      </c>
      <c r="AM182">
        <f t="shared" si="56"/>
        <v>0</v>
      </c>
      <c r="AN182">
        <f t="shared" si="56"/>
        <v>3.4639063750576953</v>
      </c>
    </row>
    <row r="184" spans="1:40" x14ac:dyDescent="0.45">
      <c r="A184" t="s">
        <v>20</v>
      </c>
      <c r="B184" t="s">
        <v>14</v>
      </c>
      <c r="C184">
        <f>C86*$B$96/$B$94</f>
        <v>5.5491165455497381E-6</v>
      </c>
      <c r="D184">
        <f t="shared" ref="D184:AN184" si="57">D86*$B$96/$B$94</f>
        <v>0</v>
      </c>
      <c r="E184">
        <f t="shared" si="57"/>
        <v>5.6859556916336149E-4</v>
      </c>
      <c r="F184">
        <f t="shared" si="57"/>
        <v>0</v>
      </c>
      <c r="G184">
        <f t="shared" si="57"/>
        <v>0</v>
      </c>
      <c r="H184">
        <f t="shared" si="57"/>
        <v>0</v>
      </c>
      <c r="I184">
        <f t="shared" si="57"/>
        <v>0</v>
      </c>
      <c r="J184">
        <f t="shared" si="57"/>
        <v>0</v>
      </c>
      <c r="K184">
        <f t="shared" si="57"/>
        <v>0</v>
      </c>
      <c r="L184">
        <f t="shared" si="57"/>
        <v>0</v>
      </c>
      <c r="M184">
        <f t="shared" si="57"/>
        <v>0</v>
      </c>
      <c r="N184">
        <f t="shared" si="57"/>
        <v>0</v>
      </c>
      <c r="O184">
        <f t="shared" si="57"/>
        <v>0</v>
      </c>
      <c r="P184">
        <f t="shared" si="57"/>
        <v>0</v>
      </c>
      <c r="Q184">
        <f t="shared" si="57"/>
        <v>0</v>
      </c>
      <c r="R184">
        <f t="shared" si="57"/>
        <v>0</v>
      </c>
      <c r="S184">
        <f t="shared" si="57"/>
        <v>0</v>
      </c>
      <c r="T184">
        <f t="shared" si="57"/>
        <v>0</v>
      </c>
      <c r="U184">
        <f t="shared" si="57"/>
        <v>0</v>
      </c>
      <c r="V184">
        <f t="shared" si="57"/>
        <v>0</v>
      </c>
      <c r="W184">
        <f t="shared" si="57"/>
        <v>0</v>
      </c>
      <c r="X184">
        <f t="shared" si="57"/>
        <v>0</v>
      </c>
      <c r="Y184">
        <f t="shared" si="57"/>
        <v>6.2264205434702435E-4</v>
      </c>
      <c r="Z184">
        <f t="shared" si="57"/>
        <v>0</v>
      </c>
      <c r="AA184">
        <f t="shared" si="57"/>
        <v>0</v>
      </c>
      <c r="AB184">
        <f t="shared" si="57"/>
        <v>7.0289456925374917E-3</v>
      </c>
      <c r="AC184">
        <f t="shared" si="57"/>
        <v>0</v>
      </c>
      <c r="AD184">
        <f t="shared" si="57"/>
        <v>1.0856783448842759E-3</v>
      </c>
      <c r="AE184">
        <f t="shared" si="57"/>
        <v>0</v>
      </c>
      <c r="AF184">
        <f t="shared" si="57"/>
        <v>0</v>
      </c>
      <c r="AG184">
        <f t="shared" si="57"/>
        <v>0</v>
      </c>
      <c r="AH184">
        <f t="shared" si="57"/>
        <v>6.0983706032003587E-4</v>
      </c>
      <c r="AI184">
        <f t="shared" si="57"/>
        <v>0</v>
      </c>
      <c r="AJ184">
        <f t="shared" si="57"/>
        <v>0</v>
      </c>
      <c r="AK184">
        <f t="shared" si="57"/>
        <v>0</v>
      </c>
      <c r="AL184">
        <f t="shared" si="57"/>
        <v>0</v>
      </c>
      <c r="AM184">
        <f t="shared" si="57"/>
        <v>0</v>
      </c>
      <c r="AN184">
        <f t="shared" si="57"/>
        <v>9.9212478377977368E-3</v>
      </c>
    </row>
    <row r="185" spans="1:40" x14ac:dyDescent="0.45">
      <c r="B185" t="s">
        <v>15</v>
      </c>
      <c r="C185">
        <f>C87*$B$96/$B$93</f>
        <v>5.6328314056000017E-6</v>
      </c>
      <c r="D185">
        <f t="shared" ref="D185:AN185" si="58">D87*$B$96/$B$93</f>
        <v>0</v>
      </c>
      <c r="E185">
        <f t="shared" si="58"/>
        <v>9.164815462915925E-4</v>
      </c>
      <c r="F185">
        <f t="shared" si="58"/>
        <v>0</v>
      </c>
      <c r="G185">
        <f t="shared" si="58"/>
        <v>0</v>
      </c>
      <c r="H185">
        <f t="shared" si="58"/>
        <v>0</v>
      </c>
      <c r="I185">
        <f t="shared" si="58"/>
        <v>0</v>
      </c>
      <c r="J185">
        <f t="shared" si="58"/>
        <v>0</v>
      </c>
      <c r="K185">
        <f t="shared" si="58"/>
        <v>0</v>
      </c>
      <c r="L185">
        <f t="shared" si="58"/>
        <v>0</v>
      </c>
      <c r="M185">
        <f t="shared" si="58"/>
        <v>0</v>
      </c>
      <c r="N185">
        <f t="shared" si="58"/>
        <v>0</v>
      </c>
      <c r="O185">
        <f t="shared" si="58"/>
        <v>0</v>
      </c>
      <c r="P185">
        <f t="shared" si="58"/>
        <v>0</v>
      </c>
      <c r="Q185">
        <f t="shared" si="58"/>
        <v>0</v>
      </c>
      <c r="R185">
        <f t="shared" si="58"/>
        <v>0</v>
      </c>
      <c r="S185">
        <f t="shared" si="58"/>
        <v>0</v>
      </c>
      <c r="T185">
        <f t="shared" si="58"/>
        <v>0</v>
      </c>
      <c r="U185">
        <f t="shared" si="58"/>
        <v>0</v>
      </c>
      <c r="V185">
        <f t="shared" si="58"/>
        <v>0</v>
      </c>
      <c r="W185">
        <f t="shared" si="58"/>
        <v>0</v>
      </c>
      <c r="X185">
        <f t="shared" si="58"/>
        <v>0</v>
      </c>
      <c r="Y185">
        <f t="shared" si="58"/>
        <v>6.3203533199999973E-4</v>
      </c>
      <c r="Z185">
        <f t="shared" si="58"/>
        <v>0</v>
      </c>
      <c r="AA185">
        <f t="shared" si="58"/>
        <v>0</v>
      </c>
      <c r="AB185">
        <f t="shared" si="58"/>
        <v>7.1349854918679985E-3</v>
      </c>
      <c r="AC185">
        <f t="shared" si="58"/>
        <v>0</v>
      </c>
      <c r="AD185">
        <f t="shared" si="58"/>
        <v>1.1020570621008889E-3</v>
      </c>
      <c r="AE185">
        <f t="shared" si="58"/>
        <v>0</v>
      </c>
      <c r="AF185">
        <f t="shared" si="58"/>
        <v>0</v>
      </c>
      <c r="AG185">
        <f t="shared" si="58"/>
        <v>0</v>
      </c>
      <c r="AH185">
        <f t="shared" si="58"/>
        <v>5.9796166825719951E-4</v>
      </c>
      <c r="AI185">
        <f t="shared" si="58"/>
        <v>-7.7646018326049669E-16</v>
      </c>
      <c r="AJ185">
        <f t="shared" si="58"/>
        <v>0</v>
      </c>
      <c r="AK185">
        <f t="shared" si="58"/>
        <v>0</v>
      </c>
      <c r="AL185">
        <f t="shared" si="58"/>
        <v>0</v>
      </c>
      <c r="AM185">
        <f t="shared" si="58"/>
        <v>0</v>
      </c>
      <c r="AN185">
        <f t="shared" si="58"/>
        <v>1.0389153931922503E-2</v>
      </c>
    </row>
    <row r="186" spans="1:40" x14ac:dyDescent="0.45">
      <c r="B186" t="s">
        <v>16</v>
      </c>
      <c r="C186">
        <f>C88*$B$96/$B$95</f>
        <v>5.8349041873762375E-6</v>
      </c>
      <c r="D186">
        <f t="shared" ref="D186:AN186" si="59">D88*$B$96/$B$95</f>
        <v>0</v>
      </c>
      <c r="E186">
        <f t="shared" si="59"/>
        <v>6.8712235937335006E-4</v>
      </c>
      <c r="F186">
        <f t="shared" si="59"/>
        <v>0</v>
      </c>
      <c r="G186">
        <f t="shared" si="59"/>
        <v>0</v>
      </c>
      <c r="H186">
        <f t="shared" si="59"/>
        <v>0</v>
      </c>
      <c r="I186">
        <f t="shared" si="59"/>
        <v>0</v>
      </c>
      <c r="J186">
        <f t="shared" si="59"/>
        <v>0</v>
      </c>
      <c r="K186">
        <f t="shared" si="59"/>
        <v>0</v>
      </c>
      <c r="L186">
        <f t="shared" si="59"/>
        <v>0</v>
      </c>
      <c r="M186">
        <f t="shared" si="59"/>
        <v>0</v>
      </c>
      <c r="N186">
        <f t="shared" si="59"/>
        <v>0</v>
      </c>
      <c r="O186">
        <f t="shared" si="59"/>
        <v>0</v>
      </c>
      <c r="P186">
        <f t="shared" si="59"/>
        <v>0</v>
      </c>
      <c r="Q186">
        <f t="shared" si="59"/>
        <v>0</v>
      </c>
      <c r="R186">
        <f t="shared" si="59"/>
        <v>0</v>
      </c>
      <c r="S186">
        <f t="shared" si="59"/>
        <v>0</v>
      </c>
      <c r="T186">
        <f t="shared" si="59"/>
        <v>0</v>
      </c>
      <c r="U186">
        <f t="shared" si="59"/>
        <v>0</v>
      </c>
      <c r="V186">
        <f t="shared" si="59"/>
        <v>0</v>
      </c>
      <c r="W186">
        <f t="shared" si="59"/>
        <v>0</v>
      </c>
      <c r="X186">
        <f t="shared" si="59"/>
        <v>0</v>
      </c>
      <c r="Y186">
        <f t="shared" si="59"/>
        <v>6.22630905817173E-4</v>
      </c>
      <c r="Z186">
        <f t="shared" si="59"/>
        <v>0</v>
      </c>
      <c r="AA186">
        <f t="shared" si="59"/>
        <v>0</v>
      </c>
      <c r="AB186">
        <f t="shared" si="59"/>
        <v>7.0195583315812143E-3</v>
      </c>
      <c r="AC186">
        <f t="shared" si="59"/>
        <v>0</v>
      </c>
      <c r="AD186">
        <f t="shared" si="59"/>
        <v>1.0856624895183061E-3</v>
      </c>
      <c r="AE186">
        <f t="shared" si="59"/>
        <v>0</v>
      </c>
      <c r="AF186">
        <f t="shared" si="59"/>
        <v>0</v>
      </c>
      <c r="AG186">
        <f t="shared" si="59"/>
        <v>0</v>
      </c>
      <c r="AH186">
        <f t="shared" si="59"/>
        <v>7.6319252082065081E-4</v>
      </c>
      <c r="AI186">
        <f t="shared" si="59"/>
        <v>1.1783086664472147E-13</v>
      </c>
      <c r="AJ186">
        <f t="shared" si="59"/>
        <v>0</v>
      </c>
      <c r="AK186">
        <f t="shared" si="59"/>
        <v>0</v>
      </c>
      <c r="AL186">
        <f t="shared" si="59"/>
        <v>0</v>
      </c>
      <c r="AM186">
        <f t="shared" si="59"/>
        <v>0</v>
      </c>
      <c r="AN186">
        <f t="shared" si="59"/>
        <v>1.0184001511415899E-2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A1CE-1AC8-4CF7-BB78-6B56110B8156}">
  <dimension ref="Q13"/>
  <sheetViews>
    <sheetView topLeftCell="C22" zoomScale="160" zoomScaleNormal="160" workbookViewId="0">
      <selection activeCell="R29" sqref="R29"/>
    </sheetView>
  </sheetViews>
  <sheetFormatPr defaultRowHeight="14.25" x14ac:dyDescent="0.45"/>
  <sheetData>
    <row r="13" spans="17:17" x14ac:dyDescent="0.45">
      <c r="Q13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03FA-8815-4A7E-9667-3AB56ADB4DF2}">
  <dimension ref="A1:W80"/>
  <sheetViews>
    <sheetView zoomScale="175" zoomScaleNormal="175" workbookViewId="0">
      <selection activeCell="U10" sqref="U10"/>
    </sheetView>
  </sheetViews>
  <sheetFormatPr defaultRowHeight="14.25" x14ac:dyDescent="0.45"/>
  <cols>
    <col min="1" max="1" width="12.86328125" bestFit="1" customWidth="1"/>
    <col min="2" max="4" width="9.1328125" bestFit="1" customWidth="1"/>
    <col min="5" max="5" width="13.33203125" bestFit="1" customWidth="1"/>
    <col min="6" max="6" width="9.1328125" bestFit="1" customWidth="1"/>
    <col min="7" max="7" width="12.6640625" bestFit="1" customWidth="1"/>
    <col min="8" max="9" width="12.33203125" bestFit="1" customWidth="1"/>
    <col min="10" max="10" width="12.796875" bestFit="1" customWidth="1"/>
    <col min="11" max="11" width="9.1328125" bestFit="1" customWidth="1"/>
    <col min="12" max="12" width="13.59765625" bestFit="1" customWidth="1"/>
    <col min="13" max="14" width="12.33203125" bestFit="1" customWidth="1"/>
    <col min="15" max="15" width="12.796875" bestFit="1" customWidth="1"/>
    <col min="16" max="16" width="11.33203125" bestFit="1" customWidth="1"/>
  </cols>
  <sheetData>
    <row r="1" spans="1:23" x14ac:dyDescent="0.45">
      <c r="B1" t="s">
        <v>244</v>
      </c>
      <c r="G1" t="s">
        <v>245</v>
      </c>
      <c r="L1" t="s">
        <v>246</v>
      </c>
      <c r="R1" t="s">
        <v>247</v>
      </c>
      <c r="U1" t="s">
        <v>248</v>
      </c>
    </row>
    <row r="2" spans="1:23" x14ac:dyDescent="0.45">
      <c r="A2" t="s">
        <v>249</v>
      </c>
      <c r="B2" t="s">
        <v>250</v>
      </c>
      <c r="D2" t="s">
        <v>251</v>
      </c>
      <c r="E2" t="s">
        <v>252</v>
      </c>
      <c r="G2" t="s">
        <v>250</v>
      </c>
      <c r="I2" t="s">
        <v>251</v>
      </c>
      <c r="J2" t="s">
        <v>252</v>
      </c>
      <c r="L2" t="s">
        <v>250</v>
      </c>
      <c r="N2" t="s">
        <v>251</v>
      </c>
      <c r="O2" t="s">
        <v>252</v>
      </c>
      <c r="P2" t="s">
        <v>253</v>
      </c>
      <c r="R2" t="s">
        <v>250</v>
      </c>
      <c r="S2" t="s">
        <v>254</v>
      </c>
      <c r="T2" t="s">
        <v>251</v>
      </c>
      <c r="U2" t="s">
        <v>250</v>
      </c>
      <c r="V2" t="s">
        <v>254</v>
      </c>
      <c r="W2" t="s">
        <v>251</v>
      </c>
    </row>
    <row r="3" spans="1:23" x14ac:dyDescent="0.45">
      <c r="A3" t="s">
        <v>255</v>
      </c>
      <c r="B3">
        <v>13512192.864522416</v>
      </c>
      <c r="C3">
        <v>18172432.187790003</v>
      </c>
      <c r="D3">
        <v>22832671.511057597</v>
      </c>
      <c r="E3">
        <f t="shared" ref="E3:E11" si="0">(B3-D3)/C3</f>
        <v>-0.51289109516103071</v>
      </c>
      <c r="G3">
        <v>-63355537.35536091</v>
      </c>
      <c r="H3">
        <v>-37354081.556383103</v>
      </c>
      <c r="I3">
        <v>-11352625.757405329</v>
      </c>
      <c r="J3">
        <f t="shared" ref="J3:J11" si="1">(G3-I3)/H3</f>
        <v>1.3921614300558081</v>
      </c>
      <c r="L3">
        <v>-99553601.665271446</v>
      </c>
      <c r="M3">
        <v>-65446979.157139212</v>
      </c>
      <c r="N3">
        <v>-31340356.98073554</v>
      </c>
      <c r="O3">
        <f t="shared" ref="O3:O11" si="2">(L3-N3)/M3</f>
        <v>1.0422672759388152</v>
      </c>
      <c r="P3">
        <f t="shared" ref="P3:P11" si="3">-E3+J3+O3</f>
        <v>2.9473198011556541</v>
      </c>
      <c r="R3" s="4">
        <v>0.18</v>
      </c>
      <c r="S3" s="4">
        <v>7.0000000000000007E-2</v>
      </c>
      <c r="T3" s="4">
        <v>0.05</v>
      </c>
      <c r="U3" t="s">
        <v>256</v>
      </c>
      <c r="V3" t="s">
        <v>257</v>
      </c>
      <c r="W3" t="s">
        <v>258</v>
      </c>
    </row>
    <row r="4" spans="1:23" x14ac:dyDescent="0.45">
      <c r="A4" t="s">
        <v>259</v>
      </c>
      <c r="B4">
        <v>1633920.1232046713</v>
      </c>
      <c r="C4">
        <v>18172432.187790003</v>
      </c>
      <c r="D4">
        <v>38371503.620056674</v>
      </c>
      <c r="E4">
        <f t="shared" si="0"/>
        <v>-2.0216107077585281</v>
      </c>
      <c r="G4">
        <v>-47221926.965285271</v>
      </c>
      <c r="H4">
        <v>-37354081.556383103</v>
      </c>
      <c r="I4">
        <v>-25303021.852632269</v>
      </c>
      <c r="J4">
        <f t="shared" si="1"/>
        <v>0.58678741918920174</v>
      </c>
      <c r="L4">
        <v>-70875754.857045934</v>
      </c>
      <c r="M4">
        <v>-65446979.157139212</v>
      </c>
      <c r="N4">
        <v>-58818764.070850894</v>
      </c>
      <c r="O4">
        <f t="shared" si="2"/>
        <v>0.18422532164923941</v>
      </c>
      <c r="P4">
        <f t="shared" si="3"/>
        <v>2.7926234485969692</v>
      </c>
      <c r="R4">
        <v>5</v>
      </c>
      <c r="S4">
        <v>10</v>
      </c>
      <c r="T4">
        <v>20</v>
      </c>
      <c r="U4" t="s">
        <v>260</v>
      </c>
      <c r="W4" t="s">
        <v>258</v>
      </c>
    </row>
    <row r="5" spans="1:23" x14ac:dyDescent="0.45">
      <c r="A5" t="s">
        <v>261</v>
      </c>
      <c r="B5">
        <v>-3971685.7359243156</v>
      </c>
      <c r="C5">
        <v>18172432.187790003</v>
      </c>
      <c r="D5">
        <v>21272608.697110008</v>
      </c>
      <c r="E5">
        <f t="shared" si="0"/>
        <v>-1.3891533159769269</v>
      </c>
      <c r="G5">
        <v>-50449044.718610235</v>
      </c>
      <c r="H5">
        <v>-37354081.556383103</v>
      </c>
      <c r="I5">
        <v>-35520786.713671319</v>
      </c>
      <c r="J5">
        <f t="shared" si="1"/>
        <v>0.39964195030216076</v>
      </c>
      <c r="L5">
        <v>-77801103.828648433</v>
      </c>
      <c r="M5">
        <v>-65446979.157139212</v>
      </c>
      <c r="N5">
        <v>-63717401.703127943</v>
      </c>
      <c r="O5">
        <f t="shared" si="2"/>
        <v>0.21519254680502981</v>
      </c>
      <c r="P5">
        <f t="shared" si="3"/>
        <v>2.0039878130841173</v>
      </c>
      <c r="R5">
        <v>0.67</v>
      </c>
      <c r="S5">
        <v>1</v>
      </c>
      <c r="T5">
        <f>2-R5</f>
        <v>1.33</v>
      </c>
      <c r="U5" t="s">
        <v>262</v>
      </c>
      <c r="V5" t="s">
        <v>263</v>
      </c>
      <c r="W5" t="s">
        <v>264</v>
      </c>
    </row>
    <row r="6" spans="1:23" x14ac:dyDescent="0.45">
      <c r="A6" t="s">
        <v>265</v>
      </c>
      <c r="B6">
        <v>18172432.187790003</v>
      </c>
      <c r="C6">
        <v>18172432.187790003</v>
      </c>
      <c r="D6">
        <v>18172432.187790003</v>
      </c>
      <c r="E6">
        <f t="shared" si="0"/>
        <v>0</v>
      </c>
      <c r="G6">
        <v>-53869392.112319291</v>
      </c>
      <c r="H6">
        <v>-37354081.556383103</v>
      </c>
      <c r="I6">
        <v>-23238415.439989954</v>
      </c>
      <c r="J6">
        <f t="shared" si="1"/>
        <v>0.82001686016812492</v>
      </c>
      <c r="L6">
        <v>-83314369.334707007</v>
      </c>
      <c r="M6">
        <v>-65446979.157139212</v>
      </c>
      <c r="N6">
        <v>-50175688.117006995</v>
      </c>
      <c r="O6">
        <f t="shared" si="2"/>
        <v>0.50634393893312513</v>
      </c>
      <c r="P6">
        <f t="shared" si="3"/>
        <v>1.32636079910125</v>
      </c>
      <c r="R6">
        <v>0.67</v>
      </c>
      <c r="S6">
        <v>1</v>
      </c>
      <c r="T6">
        <f t="shared" ref="T6:T7" si="4">2-R6</f>
        <v>1.33</v>
      </c>
      <c r="U6" t="s">
        <v>262</v>
      </c>
      <c r="V6" t="s">
        <v>263</v>
      </c>
      <c r="W6" t="s">
        <v>264</v>
      </c>
    </row>
    <row r="7" spans="1:23" x14ac:dyDescent="0.45">
      <c r="A7" t="s">
        <v>266</v>
      </c>
      <c r="B7">
        <v>5942908.4661313314</v>
      </c>
      <c r="C7">
        <v>18172432.187790003</v>
      </c>
      <c r="D7">
        <v>21475466.412649639</v>
      </c>
      <c r="E7">
        <f t="shared" si="0"/>
        <v>-0.85473192503943318</v>
      </c>
      <c r="G7">
        <v>-44355390.929892264</v>
      </c>
      <c r="H7">
        <v>-37354081.556383103</v>
      </c>
      <c r="I7">
        <v>-35475932.787853047</v>
      </c>
      <c r="J7">
        <f t="shared" si="1"/>
        <v>0.2377105197630508</v>
      </c>
      <c r="L7">
        <v>-69034935.103632867</v>
      </c>
      <c r="M7">
        <v>-65446979.157139212</v>
      </c>
      <c r="N7">
        <v>-64493768.552493282</v>
      </c>
      <c r="O7">
        <f t="shared" si="2"/>
        <v>6.9386954289153271E-2</v>
      </c>
      <c r="P7">
        <f t="shared" si="3"/>
        <v>1.1618293990916371</v>
      </c>
      <c r="R7">
        <v>0.67</v>
      </c>
      <c r="S7">
        <v>1</v>
      </c>
      <c r="T7">
        <f t="shared" si="4"/>
        <v>1.33</v>
      </c>
      <c r="U7" t="s">
        <v>262</v>
      </c>
      <c r="V7" t="s">
        <v>263</v>
      </c>
      <c r="W7" t="s">
        <v>264</v>
      </c>
    </row>
    <row r="8" spans="1:23" x14ac:dyDescent="0.45">
      <c r="A8" t="s">
        <v>267</v>
      </c>
      <c r="B8">
        <v>11901648.242250444</v>
      </c>
      <c r="C8">
        <v>18172432.187790003</v>
      </c>
      <c r="D8">
        <v>24443216.133329563</v>
      </c>
      <c r="E8">
        <f t="shared" si="0"/>
        <v>-0.69014250604857152</v>
      </c>
      <c r="G8">
        <v>-42512787.406495601</v>
      </c>
      <c r="H8">
        <v>-37354081.556383103</v>
      </c>
      <c r="I8">
        <v>-32195363.592510827</v>
      </c>
      <c r="J8">
        <f t="shared" si="1"/>
        <v>0.27620606327614877</v>
      </c>
      <c r="L8">
        <v>-70514641.116469428</v>
      </c>
      <c r="M8">
        <v>-65446979.157139212</v>
      </c>
      <c r="N8">
        <v>-60359861.755123757</v>
      </c>
      <c r="O8">
        <f t="shared" si="2"/>
        <v>0.15516039841906054</v>
      </c>
      <c r="P8">
        <f t="shared" si="3"/>
        <v>1.1215089677437808</v>
      </c>
      <c r="R8">
        <v>0.92</v>
      </c>
      <c r="S8">
        <v>1</v>
      </c>
      <c r="T8">
        <f>2-R8</f>
        <v>1.08</v>
      </c>
      <c r="U8" t="s">
        <v>268</v>
      </c>
      <c r="W8" t="s">
        <v>268</v>
      </c>
    </row>
    <row r="9" spans="1:23" x14ac:dyDescent="0.45">
      <c r="A9" t="s">
        <v>269</v>
      </c>
      <c r="B9">
        <v>18134922.101781506</v>
      </c>
      <c r="C9">
        <v>18172432.187790003</v>
      </c>
      <c r="D9">
        <v>18209942.273798503</v>
      </c>
      <c r="E9">
        <f t="shared" si="0"/>
        <v>-4.128240581214148E-3</v>
      </c>
      <c r="G9">
        <v>-47423455.987404548</v>
      </c>
      <c r="H9">
        <v>-37354081.556383103</v>
      </c>
      <c r="I9">
        <v>-27284707.125361882</v>
      </c>
      <c r="J9">
        <f t="shared" si="1"/>
        <v>0.53913114773401072</v>
      </c>
      <c r="L9">
        <v>-78832122.415437862</v>
      </c>
      <c r="M9">
        <v>-65446979.157139212</v>
      </c>
      <c r="N9">
        <v>-52061835.89884077</v>
      </c>
      <c r="O9">
        <f t="shared" si="2"/>
        <v>0.40903777166431499</v>
      </c>
      <c r="P9">
        <f t="shared" si="3"/>
        <v>0.9522971599795399</v>
      </c>
      <c r="R9" s="6">
        <f>S9*R10</f>
        <v>0.11424264705882352</v>
      </c>
      <c r="S9" s="4">
        <v>0.09</v>
      </c>
      <c r="T9" s="6">
        <f>S9*T10</f>
        <v>6.5757352941176475E-2</v>
      </c>
      <c r="U9" t="s">
        <v>270</v>
      </c>
      <c r="V9" t="s">
        <v>258</v>
      </c>
      <c r="W9" t="s">
        <v>270</v>
      </c>
    </row>
    <row r="10" spans="1:23" x14ac:dyDescent="0.45">
      <c r="A10" t="s">
        <v>271</v>
      </c>
      <c r="B10">
        <v>13431913.462331509</v>
      </c>
      <c r="C10">
        <v>18172432.187790003</v>
      </c>
      <c r="D10">
        <v>22912950.913248498</v>
      </c>
      <c r="E10">
        <f t="shared" si="0"/>
        <v>-0.52172639044361202</v>
      </c>
      <c r="G10">
        <v>-38459035.307650261</v>
      </c>
      <c r="H10">
        <v>-37354081.556383103</v>
      </c>
      <c r="I10">
        <v>-36249127.805115968</v>
      </c>
      <c r="J10">
        <f t="shared" si="1"/>
        <v>5.916107184160338E-2</v>
      </c>
      <c r="L10">
        <v>-66254295.555595294</v>
      </c>
      <c r="M10">
        <v>-65446979.157139212</v>
      </c>
      <c r="N10">
        <v>-64639662.758683152</v>
      </c>
      <c r="O10">
        <f t="shared" si="2"/>
        <v>2.4670852921039835E-2</v>
      </c>
      <c r="P10">
        <f t="shared" si="3"/>
        <v>0.60555831520625525</v>
      </c>
      <c r="R10" s="7">
        <f>2-T10</f>
        <v>1.2693627450980391</v>
      </c>
      <c r="S10">
        <v>1</v>
      </c>
      <c r="T10" s="7">
        <f>596.2/816</f>
        <v>0.73063725490196085</v>
      </c>
      <c r="U10" t="s">
        <v>270</v>
      </c>
      <c r="V10" t="s">
        <v>258</v>
      </c>
      <c r="W10" t="s">
        <v>270</v>
      </c>
    </row>
    <row r="11" spans="1:23" x14ac:dyDescent="0.45">
      <c r="A11" t="s">
        <v>272</v>
      </c>
      <c r="B11">
        <v>14568617.029136609</v>
      </c>
      <c r="C11">
        <v>18172432.187790003</v>
      </c>
      <c r="D11">
        <v>21776247.3464434</v>
      </c>
      <c r="E11">
        <f t="shared" si="0"/>
        <v>-0.39662441674425802</v>
      </c>
      <c r="G11">
        <v>-39733097.6420734</v>
      </c>
      <c r="H11">
        <v>-37354081.556383103</v>
      </c>
      <c r="I11">
        <v>-34975065.470692813</v>
      </c>
      <c r="J11">
        <f t="shared" si="1"/>
        <v>0.12737650005391524</v>
      </c>
      <c r="L11">
        <v>-67725723.082549021</v>
      </c>
      <c r="M11">
        <v>-65446979.157139212</v>
      </c>
      <c r="N11">
        <v>-63168235.231729418</v>
      </c>
      <c r="O11">
        <f t="shared" si="2"/>
        <v>6.9636336306325208E-2</v>
      </c>
      <c r="P11">
        <f t="shared" si="3"/>
        <v>0.59363725310449844</v>
      </c>
      <c r="R11" s="7">
        <f>75/150</f>
        <v>0.5</v>
      </c>
      <c r="S11">
        <v>1</v>
      </c>
      <c r="T11" s="7">
        <f>160/150</f>
        <v>1.0666666666666667</v>
      </c>
      <c r="U11" s="11" t="s">
        <v>273</v>
      </c>
    </row>
    <row r="13" spans="1:23" x14ac:dyDescent="0.45">
      <c r="B13" t="s">
        <v>244</v>
      </c>
      <c r="G13" t="s">
        <v>245</v>
      </c>
      <c r="L13" t="s">
        <v>246</v>
      </c>
    </row>
    <row r="14" spans="1:23" x14ac:dyDescent="0.45">
      <c r="B14" t="s">
        <v>274</v>
      </c>
      <c r="C14" t="s">
        <v>254</v>
      </c>
      <c r="D14" t="s">
        <v>275</v>
      </c>
      <c r="E14" t="s">
        <v>252</v>
      </c>
      <c r="G14" t="s">
        <v>276</v>
      </c>
      <c r="H14" t="s">
        <v>254</v>
      </c>
      <c r="I14" t="s">
        <v>277</v>
      </c>
      <c r="J14" t="s">
        <v>252</v>
      </c>
      <c r="L14" t="s">
        <v>278</v>
      </c>
      <c r="M14" t="s">
        <v>254</v>
      </c>
      <c r="N14" t="s">
        <v>279</v>
      </c>
      <c r="O14" t="s">
        <v>252</v>
      </c>
    </row>
    <row r="15" spans="1:23" x14ac:dyDescent="0.45">
      <c r="A15" t="str">
        <f>A3</f>
        <v>CAPEX</v>
      </c>
      <c r="B15" s="8">
        <f t="shared" ref="B15:B23" si="5">(B3-C3)/C3</f>
        <v>-0.25644554758051519</v>
      </c>
      <c r="C15" s="8">
        <v>0</v>
      </c>
      <c r="D15" s="8">
        <f t="shared" ref="D15:D23" si="6">(D3-C3)/C3</f>
        <v>0.25644554758051558</v>
      </c>
      <c r="E15" s="9">
        <f>E3</f>
        <v>-0.51289109516103071</v>
      </c>
      <c r="F15" s="8"/>
      <c r="G15" s="8">
        <f t="shared" ref="G15:G23" si="7">-(G3-H3)/H3</f>
        <v>-0.69608071502790447</v>
      </c>
      <c r="H15" s="8">
        <v>0</v>
      </c>
      <c r="I15" s="8">
        <f t="shared" ref="I15:I23" si="8">-(I3-H3)/H3</f>
        <v>0.69608071502790347</v>
      </c>
      <c r="J15" s="9">
        <f>J3</f>
        <v>1.3921614300558081</v>
      </c>
      <c r="K15" s="8"/>
      <c r="L15" s="8">
        <f t="shared" ref="L15:L23" si="9">-(L3-M3)/M3</f>
        <v>-0.52113364050373823</v>
      </c>
      <c r="M15" s="8">
        <v>0</v>
      </c>
      <c r="N15" s="8">
        <f t="shared" ref="N15:N23" si="10">-(N3-M3)/M3</f>
        <v>0.52113363543507707</v>
      </c>
      <c r="O15" s="9">
        <f>O3</f>
        <v>1.0422672759388152</v>
      </c>
      <c r="P15">
        <f t="shared" ref="P15:P23" si="11">E15+J15+O15</f>
        <v>1.9215376108335924</v>
      </c>
    </row>
    <row r="16" spans="1:23" x14ac:dyDescent="0.45">
      <c r="A16" t="str">
        <f t="shared" ref="A16:A23" si="12">A4</f>
        <v>Time Horizon</v>
      </c>
      <c r="B16" s="8">
        <f t="shared" si="5"/>
        <v>-0.91008797797014229</v>
      </c>
      <c r="C16" s="8">
        <v>0</v>
      </c>
      <c r="D16" s="8">
        <f t="shared" si="6"/>
        <v>1.1115227297883858</v>
      </c>
      <c r="E16" s="9">
        <f t="shared" ref="E16:E23" si="13">E4</f>
        <v>-2.0216107077585281</v>
      </c>
      <c r="F16" s="8"/>
      <c r="G16" s="8">
        <f t="shared" si="7"/>
        <v>-0.26417047341954902</v>
      </c>
      <c r="H16" s="8">
        <v>0</v>
      </c>
      <c r="I16" s="8">
        <f t="shared" si="8"/>
        <v>0.32261694576965277</v>
      </c>
      <c r="J16" s="9">
        <f t="shared" ref="J16:J23" si="14">J4</f>
        <v>0.58678741918920174</v>
      </c>
      <c r="K16" s="8"/>
      <c r="L16" s="8">
        <f t="shared" si="9"/>
        <v>-8.2949217363755587E-2</v>
      </c>
      <c r="M16" s="8">
        <v>0</v>
      </c>
      <c r="N16" s="8">
        <f t="shared" si="10"/>
        <v>0.10127610428548384</v>
      </c>
      <c r="O16" s="9">
        <f t="shared" ref="O16:O23" si="15">O4</f>
        <v>0.18422532164923941</v>
      </c>
      <c r="P16">
        <f t="shared" si="11"/>
        <v>-1.2505979669200871</v>
      </c>
    </row>
    <row r="17" spans="1:16" x14ac:dyDescent="0.45">
      <c r="A17" t="str">
        <f t="shared" si="12"/>
        <v>Fertilizer Price</v>
      </c>
      <c r="B17" s="8">
        <f t="shared" si="5"/>
        <v>-1.2185555403306376</v>
      </c>
      <c r="C17" s="8">
        <v>0</v>
      </c>
      <c r="D17" s="8">
        <f t="shared" si="6"/>
        <v>0.17059777564628933</v>
      </c>
      <c r="E17" s="9">
        <f t="shared" si="13"/>
        <v>-1.3891533159769269</v>
      </c>
      <c r="F17" s="8"/>
      <c r="G17" s="8">
        <f t="shared" si="7"/>
        <v>-0.35056311430014137</v>
      </c>
      <c r="H17" s="8">
        <v>0</v>
      </c>
      <c r="I17" s="8">
        <f t="shared" si="8"/>
        <v>4.9078836002019399E-2</v>
      </c>
      <c r="J17" s="9">
        <f t="shared" si="14"/>
        <v>0.39964195030216076</v>
      </c>
      <c r="K17" s="8"/>
      <c r="L17" s="8">
        <f t="shared" si="9"/>
        <v>-0.18876539193423697</v>
      </c>
      <c r="M17" s="8">
        <v>0</v>
      </c>
      <c r="N17" s="8">
        <f t="shared" si="10"/>
        <v>2.6427154870792838E-2</v>
      </c>
      <c r="O17" s="9">
        <f t="shared" si="15"/>
        <v>0.21519254680502981</v>
      </c>
      <c r="P17">
        <f t="shared" si="11"/>
        <v>-0.7743188188697363</v>
      </c>
    </row>
    <row r="18" spans="1:16" x14ac:dyDescent="0.45">
      <c r="A18" t="str">
        <f t="shared" si="12"/>
        <v>Energy Content</v>
      </c>
      <c r="B18" s="8">
        <f t="shared" si="5"/>
        <v>0</v>
      </c>
      <c r="C18" s="8">
        <v>0</v>
      </c>
      <c r="D18" s="8">
        <f t="shared" si="6"/>
        <v>0</v>
      </c>
      <c r="E18" s="9">
        <f t="shared" si="13"/>
        <v>0</v>
      </c>
      <c r="F18" s="8"/>
      <c r="G18" s="8">
        <f t="shared" si="7"/>
        <v>-0.44212867423892088</v>
      </c>
      <c r="H18" s="8">
        <v>0</v>
      </c>
      <c r="I18" s="8">
        <f t="shared" si="8"/>
        <v>0.37788818592920403</v>
      </c>
      <c r="J18" s="9">
        <f t="shared" si="14"/>
        <v>0.82001686016812492</v>
      </c>
      <c r="K18" s="8"/>
      <c r="L18" s="8">
        <f t="shared" si="9"/>
        <v>-0.27300557501161227</v>
      </c>
      <c r="M18" s="8">
        <v>0</v>
      </c>
      <c r="N18" s="8">
        <f t="shared" si="10"/>
        <v>0.23333836392151286</v>
      </c>
      <c r="O18" s="9">
        <f t="shared" si="15"/>
        <v>0.50634393893312513</v>
      </c>
      <c r="P18">
        <f t="shared" si="11"/>
        <v>1.32636079910125</v>
      </c>
    </row>
    <row r="19" spans="1:16" x14ac:dyDescent="0.45">
      <c r="A19" t="str">
        <f t="shared" si="12"/>
        <v>Interest Rate</v>
      </c>
      <c r="B19" s="8">
        <f t="shared" si="5"/>
        <v>-0.67297121239916624</v>
      </c>
      <c r="C19" s="8">
        <v>0</v>
      </c>
      <c r="D19" s="8">
        <f t="shared" si="6"/>
        <v>0.18176071264026694</v>
      </c>
      <c r="E19" s="9">
        <f t="shared" si="13"/>
        <v>-0.85473192503943318</v>
      </c>
      <c r="F19" s="8"/>
      <c r="G19" s="8">
        <f t="shared" si="7"/>
        <v>-0.18743090665851936</v>
      </c>
      <c r="H19" s="8">
        <v>0</v>
      </c>
      <c r="I19" s="8">
        <f t="shared" si="8"/>
        <v>5.0279613104531433E-2</v>
      </c>
      <c r="J19" s="9">
        <f t="shared" si="14"/>
        <v>0.2377105197630508</v>
      </c>
      <c r="K19" s="8"/>
      <c r="L19" s="8">
        <f t="shared" si="9"/>
        <v>-5.4822330880680031E-2</v>
      </c>
      <c r="M19" s="8">
        <v>0</v>
      </c>
      <c r="N19" s="8">
        <f t="shared" si="10"/>
        <v>1.4564623408473244E-2</v>
      </c>
      <c r="O19" s="9">
        <f t="shared" si="15"/>
        <v>6.9386954289153271E-2</v>
      </c>
      <c r="P19">
        <f t="shared" si="11"/>
        <v>-0.54763445098722907</v>
      </c>
    </row>
    <row r="20" spans="1:16" x14ac:dyDescent="0.45">
      <c r="A20" t="str">
        <f t="shared" si="12"/>
        <v>N content</v>
      </c>
      <c r="B20" s="8">
        <f t="shared" si="5"/>
        <v>-0.34507125302428571</v>
      </c>
      <c r="C20" s="8">
        <v>0</v>
      </c>
      <c r="D20" s="8">
        <f t="shared" si="6"/>
        <v>0.34507125302428582</v>
      </c>
      <c r="E20" s="9">
        <f t="shared" si="13"/>
        <v>-0.69014250604857152</v>
      </c>
      <c r="F20" s="8"/>
      <c r="G20" s="8">
        <f t="shared" si="7"/>
        <v>-0.13810286949033479</v>
      </c>
      <c r="H20" s="8">
        <v>0</v>
      </c>
      <c r="I20" s="8">
        <f t="shared" si="8"/>
        <v>0.13810319378581401</v>
      </c>
      <c r="J20" s="9">
        <f t="shared" si="14"/>
        <v>0.27620606327614877</v>
      </c>
      <c r="K20" s="8"/>
      <c r="L20" s="8">
        <f t="shared" si="9"/>
        <v>-7.7431564062913905E-2</v>
      </c>
      <c r="M20" s="8">
        <v>0</v>
      </c>
      <c r="N20" s="8">
        <f t="shared" si="10"/>
        <v>7.7728834356146637E-2</v>
      </c>
      <c r="O20" s="9">
        <f t="shared" si="15"/>
        <v>0.15516039841906054</v>
      </c>
      <c r="P20">
        <f t="shared" si="11"/>
        <v>-0.25877604435336221</v>
      </c>
    </row>
    <row r="21" spans="1:16" x14ac:dyDescent="0.45">
      <c r="A21" t="str">
        <f t="shared" si="12"/>
        <v>OPEX</v>
      </c>
      <c r="B21" s="8">
        <f t="shared" si="5"/>
        <v>-2.0641202906069717E-3</v>
      </c>
      <c r="C21" s="8">
        <v>0</v>
      </c>
      <c r="D21" s="8">
        <f t="shared" si="6"/>
        <v>2.0641202906071764E-3</v>
      </c>
      <c r="E21" s="9">
        <f t="shared" si="13"/>
        <v>-4.128240581214148E-3</v>
      </c>
      <c r="F21" s="8"/>
      <c r="G21" s="8">
        <f t="shared" si="7"/>
        <v>-0.26956557386700836</v>
      </c>
      <c r="H21" s="8">
        <v>0</v>
      </c>
      <c r="I21" s="8">
        <f t="shared" si="8"/>
        <v>0.26956557386700242</v>
      </c>
      <c r="J21" s="9">
        <f t="shared" si="14"/>
        <v>0.53913114773401072</v>
      </c>
      <c r="K21" s="8"/>
      <c r="L21" s="8">
        <f t="shared" si="9"/>
        <v>-0.2045188858321591</v>
      </c>
      <c r="M21" s="8">
        <v>0</v>
      </c>
      <c r="N21" s="8">
        <f t="shared" si="10"/>
        <v>0.20451888583215591</v>
      </c>
      <c r="O21" s="9">
        <f t="shared" si="15"/>
        <v>0.40903777166431499</v>
      </c>
      <c r="P21">
        <f t="shared" si="11"/>
        <v>0.94404067881711151</v>
      </c>
    </row>
    <row r="22" spans="1:16" x14ac:dyDescent="0.45">
      <c r="A22" t="str">
        <f t="shared" si="12"/>
        <v>P Content</v>
      </c>
      <c r="B22" s="8">
        <f t="shared" si="5"/>
        <v>-0.26086319522180595</v>
      </c>
      <c r="C22" s="8">
        <v>0</v>
      </c>
      <c r="D22" s="8">
        <f t="shared" si="6"/>
        <v>0.26086319522180607</v>
      </c>
      <c r="E22" s="9">
        <f t="shared" si="13"/>
        <v>-0.52172639044361202</v>
      </c>
      <c r="F22" s="8"/>
      <c r="G22" s="8">
        <f t="shared" si="7"/>
        <v>-2.9580535920801992E-2</v>
      </c>
      <c r="H22" s="8">
        <v>0</v>
      </c>
      <c r="I22" s="8">
        <f t="shared" si="8"/>
        <v>2.9580535920801392E-2</v>
      </c>
      <c r="J22" s="9">
        <f t="shared" si="14"/>
        <v>5.916107184160338E-2</v>
      </c>
      <c r="K22" s="8"/>
      <c r="L22" s="8">
        <f t="shared" si="9"/>
        <v>-1.2335426460520089E-2</v>
      </c>
      <c r="M22" s="8">
        <v>0</v>
      </c>
      <c r="N22" s="8">
        <f t="shared" si="10"/>
        <v>1.2335426460519747E-2</v>
      </c>
      <c r="O22" s="9">
        <f t="shared" si="15"/>
        <v>2.4670852921039835E-2</v>
      </c>
      <c r="P22">
        <f t="shared" si="11"/>
        <v>-0.43789446568096885</v>
      </c>
    </row>
    <row r="23" spans="1:16" x14ac:dyDescent="0.45">
      <c r="A23" t="str">
        <f t="shared" si="12"/>
        <v>K Content</v>
      </c>
      <c r="B23" s="8">
        <f t="shared" si="5"/>
        <v>-0.1983122083721289</v>
      </c>
      <c r="C23" s="8">
        <v>0</v>
      </c>
      <c r="D23" s="8">
        <f t="shared" si="6"/>
        <v>0.19831220837212912</v>
      </c>
      <c r="E23" s="9">
        <f t="shared" si="13"/>
        <v>-0.39662441674425802</v>
      </c>
      <c r="F23" s="8"/>
      <c r="G23" s="8">
        <f t="shared" si="7"/>
        <v>-6.368825002695773E-2</v>
      </c>
      <c r="H23" s="8">
        <v>0</v>
      </c>
      <c r="I23" s="8">
        <f t="shared" si="8"/>
        <v>6.3688250026957521E-2</v>
      </c>
      <c r="J23" s="9">
        <f t="shared" si="14"/>
        <v>0.12737650005391524</v>
      </c>
      <c r="K23" s="8"/>
      <c r="L23" s="8">
        <f t="shared" si="9"/>
        <v>-3.4818168153162722E-2</v>
      </c>
      <c r="M23" s="8">
        <v>0</v>
      </c>
      <c r="N23" s="8">
        <f t="shared" si="10"/>
        <v>3.4818168153162493E-2</v>
      </c>
      <c r="O23" s="9">
        <f t="shared" si="15"/>
        <v>6.9636336306325208E-2</v>
      </c>
      <c r="P23">
        <f t="shared" si="11"/>
        <v>-0.19961158038401755</v>
      </c>
    </row>
    <row r="42" spans="1:15" x14ac:dyDescent="0.45">
      <c r="B42" t="s">
        <v>244</v>
      </c>
      <c r="G42" t="s">
        <v>245</v>
      </c>
      <c r="L42" t="s">
        <v>246</v>
      </c>
    </row>
    <row r="43" spans="1:15" x14ac:dyDescent="0.45">
      <c r="A43">
        <f>A14</f>
        <v>0</v>
      </c>
      <c r="B43" t="str">
        <f t="shared" ref="B43:O52" si="16">B14</f>
        <v>NPV Max Worst</v>
      </c>
      <c r="C43" t="str">
        <f t="shared" si="16"/>
        <v>Level</v>
      </c>
      <c r="D43" t="str">
        <f t="shared" si="16"/>
        <v>NPV Max Best</v>
      </c>
      <c r="E43" t="str">
        <f t="shared" si="16"/>
        <v>Range</v>
      </c>
      <c r="F43">
        <f t="shared" si="16"/>
        <v>0</v>
      </c>
      <c r="G43" t="str">
        <f t="shared" si="16"/>
        <v>Tradeoff Worst</v>
      </c>
      <c r="H43" t="str">
        <f t="shared" si="16"/>
        <v>Level</v>
      </c>
      <c r="I43" t="str">
        <f t="shared" si="16"/>
        <v>Tradeoff Best</v>
      </c>
      <c r="J43" t="str">
        <f t="shared" si="16"/>
        <v>Range</v>
      </c>
      <c r="K43">
        <f t="shared" si="16"/>
        <v>0</v>
      </c>
      <c r="L43" t="str">
        <f t="shared" si="16"/>
        <v>GWP Min Worst</v>
      </c>
      <c r="M43" t="str">
        <f t="shared" si="16"/>
        <v>Level</v>
      </c>
      <c r="N43" t="str">
        <f t="shared" si="16"/>
        <v>GWP Min Best</v>
      </c>
      <c r="O43" t="str">
        <f t="shared" si="16"/>
        <v>Range</v>
      </c>
    </row>
    <row r="44" spans="1:15" x14ac:dyDescent="0.45">
      <c r="B44" s="10">
        <f t="shared" si="16"/>
        <v>-0.25644554758051519</v>
      </c>
      <c r="C44" s="10">
        <f t="shared" si="16"/>
        <v>0</v>
      </c>
      <c r="D44" s="10">
        <f t="shared" si="16"/>
        <v>0.25644554758051558</v>
      </c>
      <c r="E44" s="10">
        <f t="shared" si="16"/>
        <v>-0.51289109516103071</v>
      </c>
      <c r="F44" s="10">
        <f t="shared" si="16"/>
        <v>0</v>
      </c>
      <c r="G44" s="10"/>
      <c r="H44" s="10"/>
      <c r="I44" s="10"/>
      <c r="J44" s="10"/>
      <c r="K44" s="10">
        <f t="shared" si="16"/>
        <v>0</v>
      </c>
      <c r="L44" s="10"/>
      <c r="M44" s="10"/>
      <c r="N44" s="10"/>
      <c r="O44" s="10"/>
    </row>
    <row r="45" spans="1:15" x14ac:dyDescent="0.45">
      <c r="A45" s="10" t="str">
        <f>A15</f>
        <v>CAPEX</v>
      </c>
      <c r="B45" s="10"/>
      <c r="C45" s="10"/>
      <c r="D45" s="10"/>
      <c r="E45" s="10"/>
      <c r="F45" s="10">
        <f t="shared" si="16"/>
        <v>0</v>
      </c>
      <c r="G45" s="10">
        <f>G15</f>
        <v>-0.69608071502790447</v>
      </c>
      <c r="H45" s="10">
        <f>H15</f>
        <v>0</v>
      </c>
      <c r="I45" s="10">
        <f>I15</f>
        <v>0.69608071502790347</v>
      </c>
      <c r="J45" s="10">
        <f>J15</f>
        <v>1.3921614300558081</v>
      </c>
      <c r="K45" s="10">
        <f t="shared" si="16"/>
        <v>0</v>
      </c>
      <c r="L45" s="10"/>
      <c r="M45" s="10"/>
      <c r="N45" s="10"/>
      <c r="O45" s="10"/>
    </row>
    <row r="46" spans="1:15" x14ac:dyDescent="0.45">
      <c r="A46" s="10"/>
      <c r="B46" s="10"/>
      <c r="C46" s="10"/>
      <c r="D46" s="10"/>
      <c r="E46" s="10"/>
      <c r="F46" s="10">
        <f t="shared" si="16"/>
        <v>0</v>
      </c>
      <c r="G46" s="10"/>
      <c r="H46" s="10"/>
      <c r="I46" s="10"/>
      <c r="J46" s="10"/>
      <c r="K46" s="10">
        <f t="shared" si="16"/>
        <v>0</v>
      </c>
      <c r="L46" s="10">
        <f>L15</f>
        <v>-0.52113364050373823</v>
      </c>
      <c r="M46" s="10">
        <f>M15</f>
        <v>0</v>
      </c>
      <c r="N46" s="10">
        <f>N15</f>
        <v>0.52113363543507707</v>
      </c>
      <c r="O46" s="10">
        <f>O15</f>
        <v>1.0422672759388152</v>
      </c>
    </row>
    <row r="47" spans="1:15" x14ac:dyDescent="0.45">
      <c r="A47" s="10"/>
      <c r="B47" s="10"/>
      <c r="C47" s="10"/>
      <c r="D47" s="10"/>
      <c r="E47" s="10"/>
      <c r="F47" s="10">
        <f t="shared" si="16"/>
        <v>0</v>
      </c>
      <c r="G47" s="10"/>
      <c r="H47" s="10"/>
      <c r="I47" s="10"/>
      <c r="J47" s="10"/>
      <c r="K47" s="10">
        <f t="shared" si="16"/>
        <v>0</v>
      </c>
      <c r="L47" s="10"/>
      <c r="M47" s="10"/>
      <c r="N47" s="10"/>
      <c r="O47" s="10"/>
    </row>
    <row r="48" spans="1:15" x14ac:dyDescent="0.45">
      <c r="A48" s="10"/>
      <c r="B48" s="10">
        <f>B16</f>
        <v>-0.91008797797014229</v>
      </c>
      <c r="C48" s="10">
        <f>C16</f>
        <v>0</v>
      </c>
      <c r="D48" s="10">
        <f>D16</f>
        <v>1.1115227297883858</v>
      </c>
      <c r="E48" s="10">
        <f>E16</f>
        <v>-2.0216107077585281</v>
      </c>
      <c r="F48" s="10">
        <f t="shared" si="16"/>
        <v>0</v>
      </c>
      <c r="G48" s="10"/>
      <c r="H48" s="10"/>
      <c r="I48" s="10"/>
      <c r="J48" s="10"/>
      <c r="K48" s="10">
        <f t="shared" si="16"/>
        <v>0</v>
      </c>
      <c r="L48" s="10"/>
      <c r="M48" s="10"/>
      <c r="N48" s="10"/>
      <c r="O48" s="10"/>
    </row>
    <row r="49" spans="1:15" x14ac:dyDescent="0.45">
      <c r="A49" s="10" t="str">
        <f>A16</f>
        <v>Time Horizon</v>
      </c>
      <c r="B49" s="10"/>
      <c r="C49" s="10"/>
      <c r="D49" s="10"/>
      <c r="E49" s="10"/>
      <c r="F49" s="10">
        <f t="shared" si="16"/>
        <v>0</v>
      </c>
      <c r="G49" s="10">
        <f>G16</f>
        <v>-0.26417047341954902</v>
      </c>
      <c r="H49" s="10">
        <f>H16</f>
        <v>0</v>
      </c>
      <c r="I49" s="10">
        <f>I16</f>
        <v>0.32261694576965277</v>
      </c>
      <c r="J49" s="10">
        <f>J16</f>
        <v>0.58678741918920174</v>
      </c>
      <c r="K49" s="10">
        <f t="shared" si="16"/>
        <v>0</v>
      </c>
      <c r="L49" s="10"/>
      <c r="M49" s="10"/>
      <c r="N49" s="10"/>
      <c r="O49" s="10"/>
    </row>
    <row r="50" spans="1:15" x14ac:dyDescent="0.45">
      <c r="A50" s="10"/>
      <c r="B50" s="10"/>
      <c r="C50" s="10"/>
      <c r="D50" s="10"/>
      <c r="E50" s="10"/>
      <c r="F50" s="10">
        <f t="shared" si="16"/>
        <v>0</v>
      </c>
      <c r="G50" s="10"/>
      <c r="H50" s="10"/>
      <c r="I50" s="10"/>
      <c r="J50" s="10"/>
      <c r="K50" s="10">
        <f t="shared" si="16"/>
        <v>0</v>
      </c>
      <c r="L50" s="10">
        <f>L16</f>
        <v>-8.2949217363755587E-2</v>
      </c>
      <c r="M50" s="10">
        <f>M16</f>
        <v>0</v>
      </c>
      <c r="N50" s="10">
        <f>N16</f>
        <v>0.10127610428548384</v>
      </c>
      <c r="O50" s="10">
        <f>O16</f>
        <v>0.18422532164923941</v>
      </c>
    </row>
    <row r="51" spans="1:15" x14ac:dyDescent="0.45">
      <c r="A51" s="10"/>
      <c r="B51" s="10"/>
      <c r="C51" s="10"/>
      <c r="D51" s="10"/>
      <c r="E51" s="10"/>
      <c r="F51" s="10">
        <f t="shared" si="16"/>
        <v>0</v>
      </c>
      <c r="G51" s="10"/>
      <c r="H51" s="10"/>
      <c r="I51" s="10"/>
      <c r="J51" s="10"/>
      <c r="K51" s="10">
        <f t="shared" si="16"/>
        <v>0</v>
      </c>
      <c r="L51" s="10"/>
      <c r="M51" s="10"/>
      <c r="N51" s="10"/>
      <c r="O51" s="10"/>
    </row>
    <row r="52" spans="1:15" x14ac:dyDescent="0.45">
      <c r="A52" s="10"/>
      <c r="B52" s="10">
        <f>B17</f>
        <v>-1.2185555403306376</v>
      </c>
      <c r="C52" s="10">
        <f>C17</f>
        <v>0</v>
      </c>
      <c r="D52" s="10">
        <f>D17</f>
        <v>0.17059777564628933</v>
      </c>
      <c r="E52" s="10">
        <f>E17</f>
        <v>-1.3891533159769269</v>
      </c>
      <c r="F52" s="10">
        <f t="shared" si="16"/>
        <v>0</v>
      </c>
      <c r="G52" s="10"/>
      <c r="H52" s="10"/>
      <c r="I52" s="10"/>
      <c r="J52" s="10"/>
      <c r="K52" s="10">
        <f t="shared" si="16"/>
        <v>0</v>
      </c>
      <c r="L52" s="10"/>
      <c r="M52" s="10"/>
      <c r="N52" s="10"/>
      <c r="O52" s="10"/>
    </row>
    <row r="53" spans="1:15" x14ac:dyDescent="0.45">
      <c r="A53" s="10" t="str">
        <f>A17</f>
        <v>Fertilizer Price</v>
      </c>
      <c r="B53" s="10"/>
      <c r="C53" s="10"/>
      <c r="D53" s="10"/>
      <c r="E53" s="10"/>
      <c r="F53" s="10"/>
      <c r="G53" s="10">
        <f>G17</f>
        <v>-0.35056311430014137</v>
      </c>
      <c r="H53" s="10">
        <f>H17</f>
        <v>0</v>
      </c>
      <c r="I53" s="10">
        <f>I17</f>
        <v>4.9078836002019399E-2</v>
      </c>
      <c r="J53" s="10">
        <f>J17</f>
        <v>0.39964195030216076</v>
      </c>
      <c r="K53" s="10"/>
      <c r="L53" s="10"/>
      <c r="M53" s="10"/>
      <c r="N53" s="10"/>
      <c r="O53" s="10"/>
    </row>
    <row r="54" spans="1:15" x14ac:dyDescent="0.4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>
        <f>L17</f>
        <v>-0.18876539193423697</v>
      </c>
      <c r="M54" s="10">
        <f>M17</f>
        <v>0</v>
      </c>
      <c r="N54" s="10">
        <f>N17</f>
        <v>2.6427154870792838E-2</v>
      </c>
      <c r="O54" s="10">
        <f>O17</f>
        <v>0.21519254680502981</v>
      </c>
    </row>
    <row r="55" spans="1:15" x14ac:dyDescent="0.4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 spans="1:15" x14ac:dyDescent="0.45">
      <c r="A56" s="10"/>
      <c r="B56" s="10">
        <f>B18</f>
        <v>0</v>
      </c>
      <c r="C56" s="10">
        <f>C18</f>
        <v>0</v>
      </c>
      <c r="D56" s="10">
        <f>D18</f>
        <v>0</v>
      </c>
      <c r="E56" s="10">
        <f>E18</f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5" x14ac:dyDescent="0.45">
      <c r="A57" s="10" t="str">
        <f>A18</f>
        <v>Energy Content</v>
      </c>
      <c r="B57" s="10"/>
      <c r="C57" s="10"/>
      <c r="D57" s="10"/>
      <c r="E57" s="10"/>
      <c r="F57" s="10"/>
      <c r="G57" s="10">
        <f>G18</f>
        <v>-0.44212867423892088</v>
      </c>
      <c r="H57" s="10">
        <f>H18</f>
        <v>0</v>
      </c>
      <c r="I57" s="10">
        <f>I18</f>
        <v>0.37788818592920403</v>
      </c>
      <c r="J57" s="10">
        <f>J18</f>
        <v>0.82001686016812492</v>
      </c>
      <c r="K57" s="10"/>
      <c r="L57" s="10"/>
      <c r="M57" s="10"/>
      <c r="N57" s="10"/>
      <c r="O57" s="10"/>
    </row>
    <row r="58" spans="1:15" x14ac:dyDescent="0.4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>
        <f>L18</f>
        <v>-0.27300557501161227</v>
      </c>
      <c r="M58" s="10">
        <f>M18</f>
        <v>0</v>
      </c>
      <c r="N58" s="10">
        <f>N18</f>
        <v>0.23333836392151286</v>
      </c>
      <c r="O58" s="10">
        <f>O18</f>
        <v>0.50634393893312513</v>
      </c>
    </row>
    <row r="59" spans="1:15" x14ac:dyDescent="0.4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1:15" x14ac:dyDescent="0.45">
      <c r="A60" s="10"/>
      <c r="B60" s="10">
        <f>B19</f>
        <v>-0.67297121239916624</v>
      </c>
      <c r="C60" s="10">
        <f>C19</f>
        <v>0</v>
      </c>
      <c r="D60" s="10">
        <f>D19</f>
        <v>0.18176071264026694</v>
      </c>
      <c r="E60" s="10">
        <f>E19</f>
        <v>-0.85473192503943318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1:15" x14ac:dyDescent="0.45">
      <c r="A61" s="10" t="str">
        <f>A19</f>
        <v>Interest Rate</v>
      </c>
      <c r="B61" s="10"/>
      <c r="C61" s="10"/>
      <c r="D61" s="10"/>
      <c r="E61" s="10"/>
      <c r="F61" s="10"/>
      <c r="G61" s="10">
        <f>G19</f>
        <v>-0.18743090665851936</v>
      </c>
      <c r="H61" s="10">
        <f>H19</f>
        <v>0</v>
      </c>
      <c r="I61" s="10">
        <f>I19</f>
        <v>5.0279613104531433E-2</v>
      </c>
      <c r="J61" s="10">
        <f>J19</f>
        <v>0.2377105197630508</v>
      </c>
      <c r="K61" s="10"/>
      <c r="L61" s="10"/>
      <c r="M61" s="10"/>
      <c r="N61" s="10"/>
      <c r="O61" s="10"/>
    </row>
    <row r="62" spans="1:15" x14ac:dyDescent="0.4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>
        <f>L19</f>
        <v>-5.4822330880680031E-2</v>
      </c>
      <c r="M62" s="10">
        <f>M19</f>
        <v>0</v>
      </c>
      <c r="N62" s="10">
        <f>N19</f>
        <v>1.4564623408473244E-2</v>
      </c>
      <c r="O62" s="10">
        <f>O19</f>
        <v>6.9386954289153271E-2</v>
      </c>
    </row>
    <row r="63" spans="1:15" x14ac:dyDescent="0.4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</row>
    <row r="64" spans="1:15" x14ac:dyDescent="0.45">
      <c r="A64" s="10"/>
      <c r="B64" s="10">
        <f>B20</f>
        <v>-0.34507125302428571</v>
      </c>
      <c r="C64" s="10">
        <f>C20</f>
        <v>0</v>
      </c>
      <c r="D64" s="10">
        <f>D20</f>
        <v>0.34507125302428582</v>
      </c>
      <c r="E64" s="10">
        <f>E20</f>
        <v>-0.69014250604857152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</row>
    <row r="65" spans="1:15" x14ac:dyDescent="0.45">
      <c r="A65" s="10" t="str">
        <f>A20</f>
        <v>N content</v>
      </c>
      <c r="B65" s="10"/>
      <c r="C65" s="10"/>
      <c r="D65" s="10"/>
      <c r="E65" s="10"/>
      <c r="F65" s="10"/>
      <c r="G65" s="10">
        <f>G20</f>
        <v>-0.13810286949033479</v>
      </c>
      <c r="H65" s="10">
        <f>H20</f>
        <v>0</v>
      </c>
      <c r="I65" s="10">
        <f>I20</f>
        <v>0.13810319378581401</v>
      </c>
      <c r="J65" s="10">
        <f>J20</f>
        <v>0.27620606327614877</v>
      </c>
      <c r="K65" s="10"/>
      <c r="L65" s="10"/>
      <c r="M65" s="10"/>
      <c r="N65" s="10"/>
      <c r="O65" s="10"/>
    </row>
    <row r="66" spans="1:15" x14ac:dyDescent="0.4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>
        <f>L20</f>
        <v>-7.7431564062913905E-2</v>
      </c>
      <c r="M66" s="10">
        <f>M20</f>
        <v>0</v>
      </c>
      <c r="N66" s="10">
        <f>N20</f>
        <v>7.7728834356146637E-2</v>
      </c>
      <c r="O66" s="10">
        <f>O20</f>
        <v>0.15516039841906054</v>
      </c>
    </row>
    <row r="67" spans="1:15" x14ac:dyDescent="0.4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</row>
    <row r="68" spans="1:15" x14ac:dyDescent="0.45">
      <c r="A68" s="10"/>
      <c r="B68" s="10">
        <f>B21</f>
        <v>-2.0641202906069717E-3</v>
      </c>
      <c r="C68" s="10">
        <f>C21</f>
        <v>0</v>
      </c>
      <c r="D68" s="10">
        <f>D21</f>
        <v>2.0641202906071764E-3</v>
      </c>
      <c r="E68" s="10">
        <f>E21</f>
        <v>-4.128240581214148E-3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</row>
    <row r="69" spans="1:15" x14ac:dyDescent="0.45">
      <c r="A69" s="10" t="str">
        <f>A21</f>
        <v>OPEX</v>
      </c>
      <c r="B69" s="10"/>
      <c r="C69" s="10"/>
      <c r="D69" s="10"/>
      <c r="E69" s="10"/>
      <c r="F69" s="10"/>
      <c r="G69" s="10">
        <f>G21</f>
        <v>-0.26956557386700836</v>
      </c>
      <c r="H69" s="10">
        <f>H21</f>
        <v>0</v>
      </c>
      <c r="I69" s="10">
        <f>I21</f>
        <v>0.26956557386700242</v>
      </c>
      <c r="J69" s="10">
        <f>J21</f>
        <v>0.53913114773401072</v>
      </c>
      <c r="K69" s="10"/>
      <c r="L69" s="10"/>
      <c r="M69" s="10"/>
      <c r="N69" s="10"/>
      <c r="O69" s="10"/>
    </row>
    <row r="70" spans="1:15" x14ac:dyDescent="0.4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>
        <f>L21</f>
        <v>-0.2045188858321591</v>
      </c>
      <c r="M70" s="10">
        <f>M21</f>
        <v>0</v>
      </c>
      <c r="N70" s="10">
        <f>N21</f>
        <v>0.20451888583215591</v>
      </c>
      <c r="O70" s="10">
        <f>O21</f>
        <v>0.40903777166431499</v>
      </c>
    </row>
    <row r="71" spans="1:15" x14ac:dyDescent="0.4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spans="1:15" x14ac:dyDescent="0.45">
      <c r="A72" s="10"/>
      <c r="B72" s="10">
        <f>B22</f>
        <v>-0.26086319522180595</v>
      </c>
      <c r="C72" s="10">
        <f>C22</f>
        <v>0</v>
      </c>
      <c r="D72" s="10">
        <f>D22</f>
        <v>0.26086319522180607</v>
      </c>
      <c r="E72" s="10">
        <f>E22</f>
        <v>-0.52172639044361202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spans="1:15" x14ac:dyDescent="0.45">
      <c r="A73" s="10" t="str">
        <f>A22</f>
        <v>P Content</v>
      </c>
      <c r="B73" s="10"/>
      <c r="C73" s="10"/>
      <c r="D73" s="10"/>
      <c r="E73" s="10"/>
      <c r="F73" s="10"/>
      <c r="G73" s="10">
        <f>G22</f>
        <v>-2.9580535920801992E-2</v>
      </c>
      <c r="H73" s="10">
        <f>H22</f>
        <v>0</v>
      </c>
      <c r="I73" s="10">
        <f>I22</f>
        <v>2.9580535920801392E-2</v>
      </c>
      <c r="J73" s="10">
        <f>J22</f>
        <v>5.916107184160338E-2</v>
      </c>
      <c r="K73" s="10"/>
      <c r="L73" s="10"/>
      <c r="M73" s="10"/>
      <c r="N73" s="10"/>
      <c r="O73" s="10"/>
    </row>
    <row r="74" spans="1:15" x14ac:dyDescent="0.4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>
        <f>L22</f>
        <v>-1.2335426460520089E-2</v>
      </c>
      <c r="M74" s="10">
        <f>M22</f>
        <v>0</v>
      </c>
      <c r="N74" s="10">
        <f>N22</f>
        <v>1.2335426460519747E-2</v>
      </c>
      <c r="O74" s="10">
        <f>O22</f>
        <v>2.4670852921039835E-2</v>
      </c>
    </row>
    <row r="75" spans="1:15" x14ac:dyDescent="0.4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spans="1:15" x14ac:dyDescent="0.45">
      <c r="A76" s="10"/>
      <c r="B76" s="10">
        <f>B23</f>
        <v>-0.1983122083721289</v>
      </c>
      <c r="C76" s="10">
        <f>C23</f>
        <v>0</v>
      </c>
      <c r="D76" s="10">
        <f>D23</f>
        <v>0.19831220837212912</v>
      </c>
      <c r="E76" s="10">
        <f>E23</f>
        <v>-0.39662441674425802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spans="1:15" x14ac:dyDescent="0.45">
      <c r="A77" s="10" t="str">
        <f>A23</f>
        <v>K Content</v>
      </c>
      <c r="B77" s="10"/>
      <c r="C77" s="10"/>
      <c r="D77" s="10"/>
      <c r="E77" s="10"/>
      <c r="F77" s="10"/>
      <c r="G77" s="10">
        <f>G23</f>
        <v>-6.368825002695773E-2</v>
      </c>
      <c r="H77" s="10">
        <f>H23</f>
        <v>0</v>
      </c>
      <c r="I77" s="10">
        <f>I23</f>
        <v>6.3688250026957521E-2</v>
      </c>
      <c r="J77" s="10">
        <f>J23</f>
        <v>0.12737650005391524</v>
      </c>
      <c r="K77" s="10"/>
      <c r="L77" s="10"/>
      <c r="M77" s="10"/>
      <c r="N77" s="10"/>
      <c r="O77" s="10"/>
    </row>
    <row r="78" spans="1:15" x14ac:dyDescent="0.4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>
        <f>L23</f>
        <v>-3.4818168153162722E-2</v>
      </c>
      <c r="M78" s="10">
        <f>M23</f>
        <v>0</v>
      </c>
      <c r="N78" s="10">
        <f>N23</f>
        <v>3.4818168153162493E-2</v>
      </c>
      <c r="O78" s="10">
        <f>O23</f>
        <v>6.9636336306325208E-2</v>
      </c>
    </row>
    <row r="79" spans="1:15" x14ac:dyDescent="0.4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x14ac:dyDescent="0.4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</sheetData>
  <autoFilter ref="A2:P2" xr:uid="{9587F2EF-0B7E-4E84-89A1-B52C1FE909CB}">
    <sortState xmlns:xlrd2="http://schemas.microsoft.com/office/spreadsheetml/2017/richdata2" ref="A3:P11">
      <sortCondition descending="1" ref="P2"/>
    </sortState>
  </autoFilter>
  <hyperlinks>
    <hyperlink ref="U11" r:id="rId1" xr:uid="{1C44B54C-572D-407B-A7FF-652565807E2E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990C-BAAF-47C5-BA03-42076E60B01D}">
  <dimension ref="A1"/>
  <sheetViews>
    <sheetView zoomScaleNormal="100" workbookViewId="0">
      <selection activeCell="U54" sqref="U5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5</vt:lpstr>
      <vt:lpstr>Figure 2</vt:lpstr>
      <vt:lpstr>Figure 3</vt:lpstr>
      <vt:lpstr>Figure 4</vt:lpstr>
      <vt:lpstr>Figure 6</vt:lpstr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</dc:creator>
  <cp:lastModifiedBy>natha</cp:lastModifiedBy>
  <dcterms:created xsi:type="dcterms:W3CDTF">2023-05-23T16:47:28Z</dcterms:created>
  <dcterms:modified xsi:type="dcterms:W3CDTF">2023-05-31T16:29:30Z</dcterms:modified>
</cp:coreProperties>
</file>