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4FAE61A0-4E02-41D0-B636-3F0CD8A2F49E}" xr6:coauthVersionLast="47" xr6:coauthVersionMax="47" xr10:uidLastSave="{00000000-0000-0000-0000-000000000000}"/>
  <bookViews>
    <workbookView xWindow="952" yWindow="-98" windowWidth="27946" windowHeight="16395" tabRatio="728" activeTab="5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Data'!$BO$17:$BQ$17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3" i="3" l="1"/>
  <c r="H191" i="3"/>
  <c r="BQ81" i="5" l="1"/>
  <c r="BM25" i="5"/>
  <c r="BL25" i="5"/>
  <c r="J23" i="5"/>
  <c r="K23" i="5" s="1"/>
  <c r="I23" i="5"/>
  <c r="BK23" i="5"/>
  <c r="BJ23" i="5"/>
  <c r="BA23" i="5"/>
  <c r="BB23" i="5" s="1"/>
  <c r="BC23" i="5" s="1"/>
  <c r="BD23" i="5" s="1"/>
  <c r="BE23" i="5" s="1"/>
  <c r="BF23" i="5" s="1"/>
  <c r="BG23" i="5" s="1"/>
  <c r="BH23" i="5" s="1"/>
  <c r="BI23" i="5" s="1"/>
  <c r="AZ23" i="5"/>
  <c r="AP23" i="5"/>
  <c r="AQ23" i="5" s="1"/>
  <c r="AR23" i="5" s="1"/>
  <c r="AS23" i="5" s="1"/>
  <c r="AT23" i="5" s="1"/>
  <c r="AU23" i="5" s="1"/>
  <c r="AV23" i="5" s="1"/>
  <c r="AW23" i="5" s="1"/>
  <c r="AX23" i="5" s="1"/>
  <c r="AY23" i="5" s="1"/>
  <c r="AF23" i="5"/>
  <c r="AG23" i="5" s="1"/>
  <c r="AH23" i="5" s="1"/>
  <c r="AI23" i="5" s="1"/>
  <c r="AJ23" i="5" s="1"/>
  <c r="AK23" i="5" s="1"/>
  <c r="AL23" i="5" s="1"/>
  <c r="AM23" i="5" s="1"/>
  <c r="AN23" i="5" s="1"/>
  <c r="AO23" i="5" s="1"/>
  <c r="X23" i="5"/>
  <c r="Y23" i="5" s="1"/>
  <c r="Z23" i="5" s="1"/>
  <c r="AA23" i="5" s="1"/>
  <c r="AB23" i="5" s="1"/>
  <c r="AC23" i="5" s="1"/>
  <c r="AD23" i="5" s="1"/>
  <c r="AE23" i="5" s="1"/>
  <c r="V23" i="5"/>
  <c r="W23" i="5"/>
  <c r="D152" i="3"/>
  <c r="D154" i="3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93" i="3"/>
  <c r="C193" i="3"/>
  <c r="J202" i="3"/>
  <c r="J203" i="3" s="1"/>
  <c r="E54" i="5" l="1"/>
  <c r="D53" i="5"/>
  <c r="E53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A38" i="5" a="1"/>
  <c r="J26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15" i="3"/>
  <c r="I215" i="3" s="1"/>
  <c r="E215" i="3"/>
  <c r="K215" i="3" s="1"/>
  <c r="J215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  <c r="BQ18" i="5" l="1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<sst xmlns="http://schemas.openxmlformats.org/spreadsheetml/2006/main" count="41667" uniqueCount="10487">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</sst>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N3" sqref="N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12" activePane="bottomLeft" state="frozen"/>
      <selection pane="bottomLeft" activeCell="B220" sqref="B220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s="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Factors'!D25/10</f>
        <v>46.428596701705587</v>
      </c>
      <c r="I191" s="8">
        <f>C191*H191</f>
        <v>8.357147406307007</v>
      </c>
      <c r="J191" s="8">
        <f>D191*H191</f>
        <v>9.2857193403411173</v>
      </c>
      <c r="K191" s="8">
        <f>E191*H191</f>
        <v>10.214291274375231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v>1</v>
      </c>
      <c r="I192" s="12">
        <f>C192*H192</f>
        <v>1210.5</v>
      </c>
      <c r="J192" s="12">
        <f>D192*H192</f>
        <v>1345</v>
      </c>
      <c r="K192" s="12">
        <f>E192*H192</f>
        <v>1479.5000000000002</v>
      </c>
      <c r="L192" s="25" t="s">
        <v>10486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Factors'!D25/6</f>
        <v>77.38099450284264</v>
      </c>
      <c r="I193" s="8">
        <f t="shared" ref="I193" si="74">C193*H193</f>
        <v>13.928579010511676</v>
      </c>
      <c r="J193" s="8">
        <f t="shared" ref="J193" si="75">D193*H193</f>
        <v>15.476198900568528</v>
      </c>
      <c r="K193" s="8">
        <f t="shared" ref="K193" si="76">E193*H193</f>
        <v>17.023818790625384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v>1</v>
      </c>
      <c r="I194" s="8">
        <f t="shared" ref="I194:I197" si="79">C194*H194</f>
        <v>526.5</v>
      </c>
      <c r="J194" s="8">
        <f t="shared" ref="J194:J197" si="80">D194*H194</f>
        <v>585</v>
      </c>
      <c r="K194" s="8">
        <f t="shared" ref="K194:K197" si="81">E194*H194</f>
        <v>643.5</v>
      </c>
      <c r="L194" s="25" t="s">
        <v>10486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v>1</v>
      </c>
      <c r="I195" s="8">
        <f t="shared" si="79"/>
        <v>597.6</v>
      </c>
      <c r="J195" s="8">
        <f t="shared" si="80"/>
        <v>664</v>
      </c>
      <c r="K195" s="8">
        <f t="shared" si="81"/>
        <v>730.40000000000009</v>
      </c>
      <c r="L195" s="25" t="s">
        <v>10486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v>1</v>
      </c>
      <c r="I196" s="8">
        <f t="shared" si="79"/>
        <v>669.6</v>
      </c>
      <c r="J196" s="8">
        <f t="shared" si="80"/>
        <v>744</v>
      </c>
      <c r="K196" s="8">
        <f t="shared" si="81"/>
        <v>818.40000000000009</v>
      </c>
      <c r="L196" s="25" t="s">
        <v>10486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v>1</v>
      </c>
      <c r="I197" s="8">
        <f t="shared" si="79"/>
        <v>783</v>
      </c>
      <c r="J197" s="8">
        <f t="shared" si="80"/>
        <v>870</v>
      </c>
      <c r="K197" s="8">
        <f t="shared" si="81"/>
        <v>957.00000000000011</v>
      </c>
      <c r="L197" s="25" t="s">
        <v>10486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  <hyperlink ref="B17" r:id="rId8" xr:uid="{D8578B91-7EE5-4175-87DF-A45BA5B8EA34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1000</v>
      </c>
      <c r="J57" s="43"/>
      <c r="K57">
        <f t="shared" si="0"/>
        <v>1.6661000000000001E-4</v>
      </c>
      <c r="L57" s="43"/>
      <c r="M57" s="43" t="s">
        <v>9692</v>
      </c>
      <c r="N57" s="43" t="s">
        <v>10479</v>
      </c>
      <c r="O57" s="44"/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1000</v>
      </c>
      <c r="J58" s="39"/>
      <c r="K58">
        <f>E58*I58</f>
        <v>7.5633000000000006E-2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1000</v>
      </c>
      <c r="K59">
        <f t="shared" si="0"/>
        <v>3.2775600000000001E-3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1000</v>
      </c>
      <c r="K60">
        <f>E60*I60</f>
        <v>4.4452900000000002E-3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1000</v>
      </c>
      <c r="K61">
        <f t="shared" si="0"/>
        <v>0.17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1000</v>
      </c>
      <c r="K62">
        <f t="shared" si="0"/>
        <v>2.4425799999999998E-2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1000</v>
      </c>
      <c r="K63">
        <f t="shared" si="0"/>
        <v>2.0672E-4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1000</v>
      </c>
      <c r="K64">
        <f t="shared" si="0"/>
        <v>2.0551E-4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1000</v>
      </c>
      <c r="K65">
        <f t="shared" si="0"/>
        <v>3.7379999999999997E-2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1000</v>
      </c>
      <c r="K66">
        <f t="shared" si="0"/>
        <v>0.36000000000000004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1000</v>
      </c>
      <c r="K67">
        <f t="shared" si="0"/>
        <v>1.9425999999999999E-2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1000</v>
      </c>
      <c r="K68">
        <f t="shared" ref="K68:K131" si="1">E68*I68</f>
        <v>4.95533E-3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1000</v>
      </c>
      <c r="K69">
        <f t="shared" si="1"/>
        <v>6.9849599999999995E-4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1000</v>
      </c>
      <c r="K70">
        <f t="shared" si="1"/>
        <v>2.56985E-8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1000</v>
      </c>
      <c r="K71">
        <f t="shared" si="1"/>
        <v>1.4378200000000001E-4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1000</v>
      </c>
      <c r="K72">
        <f t="shared" si="1"/>
        <v>1.5241900000000002E-4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1000</v>
      </c>
      <c r="K73">
        <f t="shared" si="1"/>
        <v>1.6117899999999998E-4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1000</v>
      </c>
      <c r="K74">
        <f t="shared" si="1"/>
        <v>4.8211700000000005E-3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1000</v>
      </c>
      <c r="J57" s="43"/>
      <c r="K57" s="43">
        <f t="shared" si="1"/>
        <v>6.4348000000000001E-5</v>
      </c>
      <c r="L57" s="43"/>
      <c r="M57" s="43" t="s">
        <v>9692</v>
      </c>
      <c r="N57" s="43" t="s">
        <v>10479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1000</v>
      </c>
      <c r="J58" s="39"/>
      <c r="K58" s="39">
        <f t="shared" si="1"/>
        <v>3.5841999999999999E-2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1000</v>
      </c>
      <c r="K59" s="39">
        <f t="shared" si="1"/>
        <v>4.9788700000000007E-3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1000</v>
      </c>
      <c r="K60" s="39">
        <f t="shared" si="1"/>
        <v>6.3378999999999996E-3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1000</v>
      </c>
      <c r="K61" s="39">
        <f t="shared" si="1"/>
        <v>0.22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1000</v>
      </c>
      <c r="K62" s="39">
        <f t="shared" si="1"/>
        <v>1.44505E-2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1000</v>
      </c>
      <c r="K63" s="39">
        <f t="shared" si="1"/>
        <v>1.7219999999999998E-4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1000</v>
      </c>
      <c r="K64" s="39">
        <f t="shared" si="1"/>
        <v>2.0292800000000001E-4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1000</v>
      </c>
      <c r="K65" s="39">
        <f t="shared" si="1"/>
        <v>3.356E-2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1000</v>
      </c>
      <c r="K66" s="39">
        <f t="shared" si="1"/>
        <v>0.33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1000</v>
      </c>
      <c r="K67" s="39">
        <f t="shared" si="1"/>
        <v>2.5847000000000001E-4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1000</v>
      </c>
      <c r="K68" s="39">
        <f t="shared" si="1"/>
        <v>4.14242E-3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1000</v>
      </c>
      <c r="K69" s="39">
        <f t="shared" si="1"/>
        <v>1.7377199999999999E-4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1000</v>
      </c>
      <c r="K70" s="39">
        <f t="shared" si="1"/>
        <v>1.5915999999999998E-8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1000</v>
      </c>
      <c r="K71" s="39">
        <f t="shared" si="1"/>
        <v>3.4260600000000002E-5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1000</v>
      </c>
      <c r="K72" s="39">
        <f t="shared" si="1"/>
        <v>1.0388699999999999E-4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1000</v>
      </c>
      <c r="K73" s="39">
        <f t="shared" si="1"/>
        <v>1.11422E-4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1000</v>
      </c>
      <c r="K74" s="39">
        <f t="shared" si="1"/>
        <v>4.64745E-3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R112"/>
  <sheetViews>
    <sheetView tabSelected="1" topLeftCell="A44" workbookViewId="0">
      <pane xSplit="1" topLeftCell="BA1" activePane="topRight" state="frozen"/>
      <selection pane="topRight" activeCell="BP17" sqref="BP17:BP81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70" x14ac:dyDescent="0.45">
      <c r="A17" s="20" t="s">
        <v>592</v>
      </c>
      <c r="BO17" t="s">
        <v>516</v>
      </c>
      <c r="BP17" t="s">
        <v>10484</v>
      </c>
      <c r="BQ17" t="s">
        <v>10485</v>
      </c>
    </row>
    <row r="18" spans="1:70" x14ac:dyDescent="0.45">
      <c r="A18" t="s">
        <v>600</v>
      </c>
      <c r="B18">
        <f>1/1000</f>
        <v>1E-3</v>
      </c>
      <c r="BO18" t="s">
        <v>520</v>
      </c>
      <c r="BP18">
        <v>0</v>
      </c>
      <c r="BQ18" t="e">
        <f>BQ17+BP18/SUM(BP$18:BP$90)*100</f>
        <v>#VALUE!</v>
      </c>
      <c r="BR18" t="s">
        <v>10483</v>
      </c>
    </row>
    <row r="19" spans="1:70" x14ac:dyDescent="0.45">
      <c r="A19" s="31" t="s">
        <v>9001</v>
      </c>
      <c r="BO19" t="s">
        <v>537</v>
      </c>
      <c r="BP19">
        <v>0</v>
      </c>
      <c r="BQ19" t="e">
        <f>BQ18+BP19/SUM(BP$18:BP$90)*100</f>
        <v>#VALUE!</v>
      </c>
    </row>
    <row r="20" spans="1:70" x14ac:dyDescent="0.45">
      <c r="A20" s="33" t="s">
        <v>9002</v>
      </c>
      <c r="BO20" t="s">
        <v>558</v>
      </c>
      <c r="BP20">
        <v>0</v>
      </c>
      <c r="BQ20" t="e">
        <f>BQ19+BP20/SUM(BP$18:BP$90)*100</f>
        <v>#VALUE!</v>
      </c>
    </row>
    <row r="21" spans="1:70" x14ac:dyDescent="0.45">
      <c r="BO21" t="s">
        <v>537</v>
      </c>
      <c r="BP21">
        <v>0</v>
      </c>
      <c r="BQ21" t="e">
        <f>BQ20+BP21/SUM(BP$18:BP$90)*100</f>
        <v>#VALUE!</v>
      </c>
    </row>
    <row r="22" spans="1:70" x14ac:dyDescent="0.45">
      <c r="A22" t="s">
        <v>10480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M22" t="s">
        <v>10482</v>
      </c>
      <c r="BO22" t="s">
        <v>558</v>
      </c>
      <c r="BP22">
        <v>0</v>
      </c>
      <c r="BQ22" t="e">
        <f>BQ21+BP22/SUM(BP$18:BP$90)*100</f>
        <v>#VALUE!</v>
      </c>
    </row>
    <row r="23" spans="1:70" x14ac:dyDescent="0.45">
      <c r="A23" t="s">
        <v>10481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1">I23+1</f>
        <v>60</v>
      </c>
      <c r="K23">
        <f t="shared" si="1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2">W23+1</f>
        <v>14</v>
      </c>
      <c r="Y23">
        <f t="shared" si="2"/>
        <v>15</v>
      </c>
      <c r="Z23">
        <f t="shared" si="2"/>
        <v>16</v>
      </c>
      <c r="AA23">
        <f t="shared" si="2"/>
        <v>17</v>
      </c>
      <c r="AB23">
        <f t="shared" si="2"/>
        <v>18</v>
      </c>
      <c r="AC23">
        <f t="shared" si="2"/>
        <v>19</v>
      </c>
      <c r="AD23">
        <f t="shared" si="2"/>
        <v>20</v>
      </c>
      <c r="AE23">
        <f t="shared" si="2"/>
        <v>21</v>
      </c>
      <c r="AF23">
        <f>AE23+2</f>
        <v>23</v>
      </c>
      <c r="AG23">
        <f>AF23+1</f>
        <v>24</v>
      </c>
      <c r="AH23">
        <f t="shared" ref="AH23:AO23" si="3">AG23+1</f>
        <v>25</v>
      </c>
      <c r="AI23">
        <f t="shared" si="3"/>
        <v>26</v>
      </c>
      <c r="AJ23">
        <f t="shared" si="3"/>
        <v>27</v>
      </c>
      <c r="AK23">
        <f t="shared" si="3"/>
        <v>28</v>
      </c>
      <c r="AL23">
        <f t="shared" si="3"/>
        <v>29</v>
      </c>
      <c r="AM23">
        <f t="shared" si="3"/>
        <v>30</v>
      </c>
      <c r="AN23">
        <f t="shared" si="3"/>
        <v>31</v>
      </c>
      <c r="AO23">
        <f t="shared" si="3"/>
        <v>32</v>
      </c>
      <c r="AP23">
        <f>AO23+2</f>
        <v>34</v>
      </c>
      <c r="AQ23">
        <f>AP23+1</f>
        <v>35</v>
      </c>
      <c r="AR23">
        <f t="shared" ref="AR23:AY23" si="4">AQ23+1</f>
        <v>36</v>
      </c>
      <c r="AS23">
        <f t="shared" si="4"/>
        <v>37</v>
      </c>
      <c r="AT23">
        <f t="shared" si="4"/>
        <v>38</v>
      </c>
      <c r="AU23">
        <f t="shared" si="4"/>
        <v>39</v>
      </c>
      <c r="AV23">
        <f t="shared" si="4"/>
        <v>40</v>
      </c>
      <c r="AW23">
        <f t="shared" si="4"/>
        <v>41</v>
      </c>
      <c r="AX23">
        <f t="shared" si="4"/>
        <v>42</v>
      </c>
      <c r="AY23">
        <f t="shared" si="4"/>
        <v>43</v>
      </c>
      <c r="AZ23">
        <f>AY23+2</f>
        <v>45</v>
      </c>
      <c r="BA23">
        <f>AZ23+1</f>
        <v>46</v>
      </c>
      <c r="BB23">
        <f t="shared" ref="BB23:BI23" si="5">BA23+1</f>
        <v>47</v>
      </c>
      <c r="BC23">
        <f t="shared" si="5"/>
        <v>48</v>
      </c>
      <c r="BD23">
        <f t="shared" si="5"/>
        <v>49</v>
      </c>
      <c r="BE23">
        <f t="shared" si="5"/>
        <v>50</v>
      </c>
      <c r="BF23">
        <f t="shared" si="5"/>
        <v>51</v>
      </c>
      <c r="BG23">
        <f t="shared" si="5"/>
        <v>52</v>
      </c>
      <c r="BH23">
        <f t="shared" si="5"/>
        <v>53</v>
      </c>
      <c r="BI23">
        <f t="shared" si="5"/>
        <v>54</v>
      </c>
      <c r="BJ23">
        <f>BI23+2</f>
        <v>56</v>
      </c>
      <c r="BK23">
        <f>BJ23+1</f>
        <v>57</v>
      </c>
      <c r="BO23" t="s">
        <v>540</v>
      </c>
      <c r="BP23">
        <v>0.12700576</v>
      </c>
      <c r="BQ23" t="e">
        <f>BQ22+BP23/SUM(BP$18:BP$90)*100</f>
        <v>#VALUE!</v>
      </c>
    </row>
    <row r="24" spans="1:70" x14ac:dyDescent="0.45">
      <c r="A24" t="s">
        <v>516</v>
      </c>
      <c r="B24" t="s">
        <v>518</v>
      </c>
      <c r="C24" t="s">
        <v>519</v>
      </c>
      <c r="D24" t="s">
        <v>520</v>
      </c>
      <c r="E24" t="s">
        <v>521</v>
      </c>
      <c r="F24" t="s">
        <v>522</v>
      </c>
      <c r="G24" t="s">
        <v>590</v>
      </c>
      <c r="H24" t="s">
        <v>523</v>
      </c>
      <c r="I24" t="s">
        <v>524</v>
      </c>
      <c r="J24" t="s">
        <v>525</v>
      </c>
      <c r="K24" t="s">
        <v>526</v>
      </c>
      <c r="L24" t="s">
        <v>527</v>
      </c>
      <c r="M24" t="s">
        <v>528</v>
      </c>
      <c r="N24" t="s">
        <v>529</v>
      </c>
      <c r="O24" t="s">
        <v>530</v>
      </c>
      <c r="P24" t="s">
        <v>531</v>
      </c>
      <c r="Q24" t="s">
        <v>532</v>
      </c>
      <c r="R24" t="s">
        <v>533</v>
      </c>
      <c r="S24" t="s">
        <v>534</v>
      </c>
      <c r="T24" t="s">
        <v>535</v>
      </c>
      <c r="U24" t="s">
        <v>536</v>
      </c>
      <c r="V24" t="s">
        <v>537</v>
      </c>
      <c r="W24" t="s">
        <v>538</v>
      </c>
      <c r="X24" t="s">
        <v>539</v>
      </c>
      <c r="Y24" t="s">
        <v>540</v>
      </c>
      <c r="Z24" t="s">
        <v>541</v>
      </c>
      <c r="AA24" t="s">
        <v>542</v>
      </c>
      <c r="AB24" t="s">
        <v>543</v>
      </c>
      <c r="AC24" t="s">
        <v>544</v>
      </c>
      <c r="AD24" t="s">
        <v>545</v>
      </c>
      <c r="AE24" t="s">
        <v>546</v>
      </c>
      <c r="AF24" t="s">
        <v>547</v>
      </c>
      <c r="AG24" t="s">
        <v>548</v>
      </c>
      <c r="AH24" t="s">
        <v>549</v>
      </c>
      <c r="AI24" t="s">
        <v>550</v>
      </c>
      <c r="AJ24" t="s">
        <v>551</v>
      </c>
      <c r="AK24" t="s">
        <v>591</v>
      </c>
      <c r="AL24" t="s">
        <v>552</v>
      </c>
      <c r="AM24" t="s">
        <v>553</v>
      </c>
      <c r="AN24" t="s">
        <v>554</v>
      </c>
      <c r="AO24" t="s">
        <v>555</v>
      </c>
      <c r="AP24" t="s">
        <v>556</v>
      </c>
      <c r="AQ24" t="s">
        <v>557</v>
      </c>
      <c r="AR24" t="s">
        <v>558</v>
      </c>
      <c r="AS24" t="s">
        <v>559</v>
      </c>
      <c r="AT24" t="s">
        <v>560</v>
      </c>
      <c r="AU24" t="s">
        <v>561</v>
      </c>
      <c r="AV24" t="s">
        <v>562</v>
      </c>
      <c r="AW24" t="s">
        <v>563</v>
      </c>
      <c r="AX24" t="s">
        <v>564</v>
      </c>
      <c r="AY24" t="s">
        <v>565</v>
      </c>
      <c r="AZ24" t="s">
        <v>566</v>
      </c>
      <c r="BA24" t="s">
        <v>567</v>
      </c>
      <c r="BB24" t="s">
        <v>568</v>
      </c>
      <c r="BC24" t="s">
        <v>569</v>
      </c>
      <c r="BD24" t="s">
        <v>570</v>
      </c>
      <c r="BE24" t="s">
        <v>571</v>
      </c>
      <c r="BF24" t="s">
        <v>572</v>
      </c>
      <c r="BG24" t="s">
        <v>573</v>
      </c>
      <c r="BH24" t="s">
        <v>574</v>
      </c>
      <c r="BI24" t="s">
        <v>575</v>
      </c>
      <c r="BJ24" t="s">
        <v>576</v>
      </c>
      <c r="BK24" t="s">
        <v>577</v>
      </c>
      <c r="BO24" t="s">
        <v>547</v>
      </c>
      <c r="BP24">
        <v>0.16329311999999999</v>
      </c>
      <c r="BQ24" t="e">
        <f>BQ23+BP24/SUM(BP$18:BP$90)*100</f>
        <v>#VALUE!</v>
      </c>
    </row>
    <row r="25" spans="1:70" x14ac:dyDescent="0.45">
      <c r="A25" s="4" t="s">
        <v>517</v>
      </c>
      <c r="B25" s="22">
        <f>B29*$J4+(B30+B32)*$J7+B31*$J3</f>
        <v>16.386011</v>
      </c>
      <c r="C25" s="22">
        <f t="shared" ref="C25:BK25" si="6">C29*$J4+(C30+C32)*$J7+C31*$J3</f>
        <v>85.688971903999999</v>
      </c>
      <c r="D25" s="22">
        <f t="shared" si="6"/>
        <v>0</v>
      </c>
      <c r="E25" s="22">
        <f t="shared" si="6"/>
        <v>14.453935875999999</v>
      </c>
      <c r="F25" s="22">
        <f t="shared" si="6"/>
        <v>18.321941656</v>
      </c>
      <c r="G25" s="22">
        <f t="shared" si="6"/>
        <v>158.15647409499999</v>
      </c>
      <c r="H25" s="22">
        <f t="shared" si="6"/>
        <v>34.840855112</v>
      </c>
      <c r="I25" s="22">
        <f t="shared" si="6"/>
        <v>6.1206003510000002</v>
      </c>
      <c r="J25" s="22">
        <f t="shared" si="6"/>
        <v>27.369457785000002</v>
      </c>
      <c r="K25" s="22">
        <f t="shared" si="6"/>
        <v>2722.340059401</v>
      </c>
      <c r="L25" s="22">
        <f t="shared" si="6"/>
        <v>48.954710385999995</v>
      </c>
      <c r="M25" s="22">
        <f t="shared" si="6"/>
        <v>7.7564231999999995</v>
      </c>
      <c r="N25" s="22">
        <f t="shared" si="6"/>
        <v>29.944896461999999</v>
      </c>
      <c r="O25" s="22">
        <f t="shared" si="6"/>
        <v>37.718953051</v>
      </c>
      <c r="P25" s="22">
        <f t="shared" si="6"/>
        <v>2721.5519999999997</v>
      </c>
      <c r="Q25" s="22">
        <f t="shared" si="6"/>
        <v>33.439822821999996</v>
      </c>
      <c r="R25" s="22">
        <f t="shared" si="6"/>
        <v>382.47081556399996</v>
      </c>
      <c r="S25" s="22">
        <f t="shared" si="6"/>
        <v>23.787611857999998</v>
      </c>
      <c r="T25" s="22">
        <f t="shared" si="6"/>
        <v>455.03952547</v>
      </c>
      <c r="U25" s="22">
        <f t="shared" si="6"/>
        <v>91.364995395999983</v>
      </c>
      <c r="V25" s="22">
        <f t="shared" si="6"/>
        <v>0</v>
      </c>
      <c r="W25" s="22">
        <f t="shared" si="6"/>
        <v>48.179181463999996</v>
      </c>
      <c r="X25" s="22">
        <f t="shared" si="6"/>
        <v>228.38958209399999</v>
      </c>
      <c r="Y25" s="22">
        <f t="shared" si="6"/>
        <v>0.12700576</v>
      </c>
      <c r="Z25" s="22">
        <f t="shared" si="6"/>
        <v>13.119978502999999</v>
      </c>
      <c r="AA25" s="22">
        <f t="shared" si="6"/>
        <v>12.455749718</v>
      </c>
      <c r="AB25" s="22">
        <f t="shared" si="6"/>
        <v>16.503207832999998</v>
      </c>
      <c r="AC25" s="22">
        <f t="shared" si="6"/>
        <v>9.9279948999999998</v>
      </c>
      <c r="AD25" s="22">
        <f t="shared" si="6"/>
        <v>24.905375943999999</v>
      </c>
      <c r="AE25" s="22">
        <f t="shared" si="6"/>
        <v>0.27215519999999999</v>
      </c>
      <c r="AF25" s="22">
        <f t="shared" si="6"/>
        <v>0.16329311999999999</v>
      </c>
      <c r="AG25" s="22">
        <f t="shared" si="6"/>
        <v>19.87186552</v>
      </c>
      <c r="AH25" s="22">
        <f t="shared" si="6"/>
        <v>28.040944042</v>
      </c>
      <c r="AI25" s="22">
        <f t="shared" si="6"/>
        <v>4068.3738091099999</v>
      </c>
      <c r="AJ25" s="22">
        <f t="shared" si="6"/>
        <v>186.38441143899999</v>
      </c>
      <c r="AK25" s="22">
        <f t="shared" si="6"/>
        <v>626.83488731600005</v>
      </c>
      <c r="AL25" s="22">
        <f t="shared" si="6"/>
        <v>13.063676395999998</v>
      </c>
      <c r="AM25" s="22">
        <f t="shared" si="6"/>
        <v>13.439817562</v>
      </c>
      <c r="AN25" s="22">
        <f t="shared" si="6"/>
        <v>38.096851885999996</v>
      </c>
      <c r="AO25" s="22">
        <f t="shared" si="6"/>
        <v>4.1517275759999999</v>
      </c>
      <c r="AP25" s="22">
        <f t="shared" si="6"/>
        <v>2.4947559999999998</v>
      </c>
      <c r="AQ25" s="22">
        <f t="shared" si="6"/>
        <v>34.495614900999996</v>
      </c>
      <c r="AR25" s="22">
        <f t="shared" si="6"/>
        <v>0</v>
      </c>
      <c r="AS25" s="22">
        <f t="shared" si="6"/>
        <v>1.6283952799999999</v>
      </c>
      <c r="AT25" s="22">
        <f t="shared" si="6"/>
        <v>818.06354791699994</v>
      </c>
      <c r="AU25" s="22">
        <f t="shared" si="6"/>
        <v>3.0163867999999998</v>
      </c>
      <c r="AV25" s="22">
        <f t="shared" si="6"/>
        <v>33.021724395999996</v>
      </c>
      <c r="AW25" s="22">
        <f t="shared" si="6"/>
        <v>69.74260495</v>
      </c>
      <c r="AX25" s="22">
        <f t="shared" si="6"/>
        <v>335.87450008299993</v>
      </c>
      <c r="AY25" s="22">
        <f t="shared" si="6"/>
        <v>35.844597508999996</v>
      </c>
      <c r="AZ25" s="22">
        <f t="shared" si="6"/>
        <v>1784.2908247709997</v>
      </c>
      <c r="BA25" s="22">
        <f t="shared" si="6"/>
        <v>70.765341511999992</v>
      </c>
      <c r="BB25" s="22">
        <f t="shared" si="6"/>
        <v>2276.4648499999998</v>
      </c>
      <c r="BC25" s="22">
        <f t="shared" si="6"/>
        <v>11.972334043999998</v>
      </c>
      <c r="BD25" s="22">
        <f t="shared" si="6"/>
        <v>12.768784897</v>
      </c>
      <c r="BE25" s="22">
        <f t="shared" si="6"/>
        <v>25.771283071999999</v>
      </c>
      <c r="BF25" s="22">
        <f t="shared" si="6"/>
        <v>3.5470894399999997</v>
      </c>
      <c r="BG25" s="22">
        <f t="shared" si="6"/>
        <v>37.571705747999999</v>
      </c>
      <c r="BH25" s="22">
        <f t="shared" si="6"/>
        <v>3856.4282977919997</v>
      </c>
      <c r="BI25" s="22">
        <f t="shared" si="6"/>
        <v>32.309811752000002</v>
      </c>
      <c r="BJ25" s="22">
        <f t="shared" si="6"/>
        <v>13.420993493999998</v>
      </c>
      <c r="BK25" s="22">
        <f t="shared" si="6"/>
        <v>377.67646152199995</v>
      </c>
      <c r="BL25" s="22">
        <f>MAX(A25:BK25)</f>
        <v>4068.3738091099999</v>
      </c>
      <c r="BM25" s="22">
        <f>SUM(B25:BK25)*40</f>
        <v>884207.17930607987</v>
      </c>
      <c r="BO25" t="s">
        <v>546</v>
      </c>
      <c r="BP25">
        <v>0.27215519999999999</v>
      </c>
      <c r="BQ25" t="e">
        <f>BQ24+BP25/SUM(BP$18:BP$90)*100</f>
        <v>#VALUE!</v>
      </c>
    </row>
    <row r="26" spans="1:70" x14ac:dyDescent="0.45">
      <c r="A26" s="4" t="s">
        <v>578</v>
      </c>
      <c r="B26" s="22">
        <f>B41*$B$18</f>
        <v>13.7548046875</v>
      </c>
      <c r="C26" s="22">
        <f t="shared" ref="C26:BK26" si="7">C41*$B$18</f>
        <v>20.403369140624999</v>
      </c>
      <c r="D26" s="22">
        <f t="shared" si="7"/>
        <v>4.646091796875</v>
      </c>
      <c r="E26" s="22">
        <f t="shared" si="7"/>
        <v>17.780488281250001</v>
      </c>
      <c r="F26" s="22">
        <f t="shared" si="7"/>
        <v>23.0667216796875</v>
      </c>
      <c r="G26" s="22">
        <f t="shared" si="7"/>
        <v>21.206732421875</v>
      </c>
      <c r="H26" s="22">
        <f t="shared" si="7"/>
        <v>24.737574218750002</v>
      </c>
      <c r="I26" s="22">
        <f t="shared" si="7"/>
        <v>12.609700195312501</v>
      </c>
      <c r="J26" s="22">
        <f t="shared" si="7"/>
        <v>17.807955078125001</v>
      </c>
      <c r="K26" s="22">
        <f t="shared" si="7"/>
        <v>21.199529296874999</v>
      </c>
      <c r="L26" s="22">
        <f t="shared" si="7"/>
        <v>16.647154296875001</v>
      </c>
      <c r="M26" s="22">
        <f t="shared" si="7"/>
        <v>14.178733398437501</v>
      </c>
      <c r="N26" s="22">
        <f t="shared" si="7"/>
        <v>23.673746093750001</v>
      </c>
      <c r="O26" s="22">
        <f t="shared" si="7"/>
        <v>16.722521484375001</v>
      </c>
      <c r="P26" s="22">
        <f t="shared" si="7"/>
        <v>22.511236328125001</v>
      </c>
      <c r="Q26" s="22">
        <f t="shared" si="7"/>
        <v>27.234521484375001</v>
      </c>
      <c r="R26" s="22">
        <f t="shared" si="7"/>
        <v>26.489490234375001</v>
      </c>
      <c r="S26" s="22">
        <f t="shared" si="7"/>
        <v>14.5351142578125</v>
      </c>
      <c r="T26" s="22">
        <f t="shared" si="7"/>
        <v>14.0727724609375</v>
      </c>
      <c r="U26" s="22">
        <f t="shared" si="7"/>
        <v>16.0733271484375</v>
      </c>
      <c r="V26" s="22">
        <f t="shared" si="7"/>
        <v>23.581091796875</v>
      </c>
      <c r="W26" s="22">
        <f t="shared" si="7"/>
        <v>29.565826171874999</v>
      </c>
      <c r="X26" s="22">
        <f t="shared" si="7"/>
        <v>26.196894531249999</v>
      </c>
      <c r="Y26" s="22">
        <f t="shared" si="7"/>
        <v>5.1886049804687504</v>
      </c>
      <c r="Z26" s="22">
        <f t="shared" si="7"/>
        <v>22.799101562499999</v>
      </c>
      <c r="AA26" s="22">
        <f t="shared" si="7"/>
        <v>16.436640624999999</v>
      </c>
      <c r="AB26" s="22">
        <f t="shared" si="7"/>
        <v>16.858964843750002</v>
      </c>
      <c r="AC26" s="22">
        <f t="shared" si="7"/>
        <v>22.916703125000002</v>
      </c>
      <c r="AD26" s="22">
        <f t="shared" si="7"/>
        <v>12.7653916015625</v>
      </c>
      <c r="AE26" s="22">
        <f t="shared" si="7"/>
        <v>12.391405273437501</v>
      </c>
      <c r="AF26" s="22">
        <f t="shared" si="7"/>
        <v>4.3810229492187505</v>
      </c>
      <c r="AG26" s="22">
        <f t="shared" si="7"/>
        <v>21.2117734375</v>
      </c>
      <c r="AH26" s="22">
        <f t="shared" si="7"/>
        <v>19.867341796874999</v>
      </c>
      <c r="AI26" s="22">
        <f t="shared" si="7"/>
        <v>16.499707031250001</v>
      </c>
      <c r="AJ26" s="22">
        <f t="shared" si="7"/>
        <v>16.27383984375</v>
      </c>
      <c r="AK26" s="22">
        <f t="shared" si="7"/>
        <v>17.375296875</v>
      </c>
      <c r="AL26" s="22">
        <f t="shared" si="7"/>
        <v>17.693517578125</v>
      </c>
      <c r="AM26" s="22">
        <f t="shared" si="7"/>
        <v>23.892730468749999</v>
      </c>
      <c r="AN26" s="22">
        <f t="shared" si="7"/>
        <v>19.810886718750002</v>
      </c>
      <c r="AO26" s="22">
        <f t="shared" si="7"/>
        <v>10.203555664062501</v>
      </c>
      <c r="AP26" s="22">
        <f t="shared" si="7"/>
        <v>8.6409345703125009</v>
      </c>
      <c r="AQ26" s="22">
        <f t="shared" si="7"/>
        <v>16.430445312500002</v>
      </c>
      <c r="AR26" s="22">
        <f t="shared" si="7"/>
        <v>6.2276665039062502</v>
      </c>
      <c r="AS26" s="22">
        <f t="shared" si="7"/>
        <v>8.8453203125000002</v>
      </c>
      <c r="AT26" s="22">
        <f t="shared" si="7"/>
        <v>17.340099609374999</v>
      </c>
      <c r="AU26" s="22">
        <f t="shared" si="7"/>
        <v>9.3604199218749997</v>
      </c>
      <c r="AV26" s="22">
        <f t="shared" si="7"/>
        <v>15.444160644531202</v>
      </c>
      <c r="AW26" s="22">
        <f t="shared" si="7"/>
        <v>12.0704794921875</v>
      </c>
      <c r="AX26" s="22">
        <f t="shared" si="7"/>
        <v>14.1388212890625</v>
      </c>
      <c r="AY26" s="22">
        <f t="shared" si="7"/>
        <v>32.499468749999998</v>
      </c>
      <c r="AZ26" s="22">
        <f t="shared" si="7"/>
        <v>21.331679687499999</v>
      </c>
      <c r="BA26" s="22">
        <f t="shared" si="7"/>
        <v>30.276205078124999</v>
      </c>
      <c r="BB26" s="22">
        <f t="shared" si="7"/>
        <v>19.921849609375002</v>
      </c>
      <c r="BC26" s="22">
        <f t="shared" si="7"/>
        <v>14.438471679687501</v>
      </c>
      <c r="BD26" s="22">
        <f t="shared" si="7"/>
        <v>14.0071396484375</v>
      </c>
      <c r="BE26" s="22">
        <f t="shared" si="7"/>
        <v>20.685867187500001</v>
      </c>
      <c r="BF26" s="22">
        <f t="shared" si="7"/>
        <v>18.809013671875</v>
      </c>
      <c r="BG26" s="22">
        <f t="shared" si="7"/>
        <v>20.69398828125</v>
      </c>
      <c r="BH26" s="22">
        <f t="shared" si="7"/>
        <v>22.380589843750002</v>
      </c>
      <c r="BI26" s="22">
        <f t="shared" si="7"/>
        <v>12.720645507812501</v>
      </c>
      <c r="BJ26" s="22">
        <f t="shared" si="7"/>
        <v>15.29426953125</v>
      </c>
      <c r="BK26" s="22">
        <f t="shared" si="7"/>
        <v>11.925785156250001</v>
      </c>
      <c r="BL26" s="22">
        <f>(SUMPRODUCT(B26:BK26,B25:BK25)*0.1+5.1*SUM(B25:BK25))/SUM(B25:BK25)</f>
        <v>7.0943380460418402</v>
      </c>
      <c r="BO26" t="s">
        <v>559</v>
      </c>
      <c r="BP26">
        <v>1.6283952799999999</v>
      </c>
      <c r="BQ26" t="e">
        <f>BQ25+BP26/SUM(BP$18:BP$90)*100</f>
        <v>#VALUE!</v>
      </c>
    </row>
    <row r="27" spans="1:70" x14ac:dyDescent="0.45">
      <c r="A27" s="5" t="s">
        <v>585</v>
      </c>
      <c r="BL27" t="s">
        <v>9340</v>
      </c>
      <c r="BO27" t="s">
        <v>556</v>
      </c>
      <c r="BP27">
        <v>2.4947559999999998</v>
      </c>
      <c r="BQ27" t="e">
        <f>BQ26+BP27/SUM(BP$18:BP$90)*100</f>
        <v>#VALUE!</v>
      </c>
    </row>
    <row r="28" spans="1:70" x14ac:dyDescent="0.45">
      <c r="A28" t="s">
        <v>589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561</v>
      </c>
      <c r="BP28">
        <v>3.0163867999999998</v>
      </c>
      <c r="BQ28" t="e">
        <f>BQ27+BP28/SUM(BP$18:BP$90)*100</f>
        <v>#VALUE!</v>
      </c>
    </row>
    <row r="29" spans="1:70" x14ac:dyDescent="0.45">
      <c r="A29" t="s">
        <v>584</v>
      </c>
      <c r="B29" s="19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32">
        <f>CAFOs!BI181</f>
        <v>600000</v>
      </c>
      <c r="L29">
        <v>9359</v>
      </c>
      <c r="M29">
        <v>1710</v>
      </c>
      <c r="N29">
        <v>5905</v>
      </c>
      <c r="O29">
        <v>4542</v>
      </c>
      <c r="P29" s="32">
        <f>CAFOs!BI262</f>
        <v>600000</v>
      </c>
      <c r="Q29">
        <v>6317</v>
      </c>
      <c r="R29">
        <v>84234</v>
      </c>
      <c r="S29">
        <v>5228</v>
      </c>
      <c r="T29" s="33">
        <v>100000</v>
      </c>
      <c r="U29" s="33">
        <v>20000</v>
      </c>
      <c r="V29">
        <v>0</v>
      </c>
      <c r="W29">
        <v>10079</v>
      </c>
      <c r="X29" s="33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32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32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32">
        <f>CAFOs!BI337</f>
        <v>393000</v>
      </c>
      <c r="BA29">
        <v>8065</v>
      </c>
      <c r="BB29" s="32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32">
        <f>CAFOs!BI275</f>
        <v>850000</v>
      </c>
      <c r="BI29">
        <v>4134</v>
      </c>
      <c r="BJ29">
        <v>2485</v>
      </c>
      <c r="BK29">
        <v>82637</v>
      </c>
      <c r="BO29" t="s">
        <v>572</v>
      </c>
      <c r="BP29">
        <v>3.5470894399999997</v>
      </c>
      <c r="BQ29" t="e">
        <f>BQ28+BP29/SUM(BP$18:BP$90)*100</f>
        <v>#VALUE!</v>
      </c>
    </row>
    <row r="30" spans="1:70" x14ac:dyDescent="0.45">
      <c r="A30" t="s">
        <v>587</v>
      </c>
      <c r="B30" s="20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20">
        <v>0</v>
      </c>
      <c r="N30">
        <v>562</v>
      </c>
      <c r="O30">
        <v>963</v>
      </c>
      <c r="P30" s="20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32">
        <f>CAFOs!BG446</f>
        <v>250000</v>
      </c>
      <c r="AJ30">
        <v>116</v>
      </c>
      <c r="AK30">
        <v>87</v>
      </c>
      <c r="AL30" s="20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20">
        <v>0</v>
      </c>
      <c r="AV30">
        <v>247</v>
      </c>
      <c r="AW30" s="20">
        <v>0</v>
      </c>
      <c r="AX30">
        <v>1259</v>
      </c>
      <c r="AY30">
        <v>726</v>
      </c>
      <c r="AZ30">
        <v>213</v>
      </c>
      <c r="BA30">
        <v>5190</v>
      </c>
      <c r="BB30" s="20">
        <v>0</v>
      </c>
      <c r="BC30">
        <v>211</v>
      </c>
      <c r="BD30">
        <v>59</v>
      </c>
      <c r="BE30">
        <v>349</v>
      </c>
      <c r="BF30" s="20">
        <v>0</v>
      </c>
      <c r="BG30">
        <v>1146</v>
      </c>
      <c r="BH30">
        <v>57</v>
      </c>
      <c r="BI30" s="20">
        <v>0</v>
      </c>
      <c r="BJ30">
        <v>125</v>
      </c>
      <c r="BK30">
        <v>137</v>
      </c>
      <c r="BO30" t="s">
        <v>555</v>
      </c>
      <c r="BP30">
        <v>4.1517275759999999</v>
      </c>
      <c r="BQ30" t="e">
        <f>BQ29+BP30/SUM(BP$18:BP$90)*100</f>
        <v>#VALUE!</v>
      </c>
    </row>
    <row r="31" spans="1:70" x14ac:dyDescent="0.45">
      <c r="A31" t="s">
        <v>586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20">
        <v>0</v>
      </c>
      <c r="N31" s="20">
        <v>0</v>
      </c>
      <c r="O31">
        <v>23649</v>
      </c>
      <c r="P31" s="20">
        <v>0</v>
      </c>
      <c r="Q31">
        <v>2450</v>
      </c>
      <c r="R31">
        <v>416</v>
      </c>
      <c r="S31" s="20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20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20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20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20">
        <v>0</v>
      </c>
      <c r="BB31" s="31">
        <f>CAFOs!BJ203</f>
        <v>350000</v>
      </c>
      <c r="BC31">
        <v>1030</v>
      </c>
      <c r="BD31">
        <v>725</v>
      </c>
      <c r="BE31">
        <v>3814</v>
      </c>
      <c r="BF31" s="20">
        <v>0</v>
      </c>
      <c r="BG31" s="20">
        <v>0</v>
      </c>
      <c r="BH31">
        <v>880</v>
      </c>
      <c r="BI31">
        <v>12870</v>
      </c>
      <c r="BJ31">
        <v>2708</v>
      </c>
      <c r="BK31">
        <v>488</v>
      </c>
      <c r="BO31" t="s">
        <v>524</v>
      </c>
      <c r="BP31">
        <v>6.1206003510000002</v>
      </c>
      <c r="BQ31" t="e">
        <f>BQ30+BP31/SUM(BP$18:BP$90)*100</f>
        <v>#VALUE!</v>
      </c>
    </row>
    <row r="32" spans="1:70" x14ac:dyDescent="0.45">
      <c r="A32" t="s">
        <v>588</v>
      </c>
      <c r="B32">
        <v>30</v>
      </c>
      <c r="C32" s="20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20">
        <v>0</v>
      </c>
      <c r="N32">
        <v>337</v>
      </c>
      <c r="O32">
        <v>1999</v>
      </c>
      <c r="P32" s="20">
        <v>0</v>
      </c>
      <c r="Q32">
        <v>581</v>
      </c>
      <c r="R32" s="20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20">
        <v>0</v>
      </c>
      <c r="AH32">
        <v>163</v>
      </c>
      <c r="AI32" s="20">
        <v>0</v>
      </c>
      <c r="AJ32">
        <v>212</v>
      </c>
      <c r="AK32" s="20">
        <v>0</v>
      </c>
      <c r="AL32">
        <v>62</v>
      </c>
      <c r="AM32" s="20">
        <v>0</v>
      </c>
      <c r="AN32" s="20">
        <v>0</v>
      </c>
      <c r="AO32" s="20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20">
        <v>0</v>
      </c>
      <c r="AX32">
        <v>2057</v>
      </c>
      <c r="AY32">
        <v>212</v>
      </c>
      <c r="AZ32">
        <v>99</v>
      </c>
      <c r="BA32">
        <v>4534</v>
      </c>
      <c r="BB32" s="20">
        <v>0</v>
      </c>
      <c r="BC32">
        <v>122</v>
      </c>
      <c r="BD32" s="20">
        <v>0</v>
      </c>
      <c r="BE32">
        <v>410</v>
      </c>
      <c r="BF32" s="20">
        <v>0</v>
      </c>
      <c r="BG32" s="20">
        <v>0</v>
      </c>
      <c r="BH32">
        <v>127</v>
      </c>
      <c r="BI32">
        <v>2819</v>
      </c>
      <c r="BJ32">
        <v>268</v>
      </c>
      <c r="BK32">
        <v>632</v>
      </c>
      <c r="BO32" t="s">
        <v>528</v>
      </c>
      <c r="BP32">
        <v>7.7564231999999995</v>
      </c>
      <c r="BQ32" t="e">
        <f>BQ31+BP32/SUM(BP$18:BP$90)*100</f>
        <v>#VALUE!</v>
      </c>
    </row>
    <row r="33" spans="1:69" x14ac:dyDescent="0.45">
      <c r="BO33" t="s">
        <v>544</v>
      </c>
      <c r="BP33">
        <v>9.9279948999999998</v>
      </c>
      <c r="BQ33" t="e">
        <f>BQ32+BP33/SUM(BP$18:BP$90)*100</f>
        <v>#VALUE!</v>
      </c>
    </row>
    <row r="34" spans="1:69" x14ac:dyDescent="0.45">
      <c r="BO34" t="s">
        <v>569</v>
      </c>
      <c r="BP34">
        <v>11.972334043999998</v>
      </c>
      <c r="BQ34" t="e">
        <f>BQ33+BP34/SUM(BP$18:BP$90)*100</f>
        <v>#VALUE!</v>
      </c>
    </row>
    <row r="35" spans="1:69" x14ac:dyDescent="0.45">
      <c r="BO35" t="s">
        <v>542</v>
      </c>
      <c r="BP35">
        <v>12.455749718</v>
      </c>
      <c r="BQ35" t="e">
        <f>BQ34+BP35/SUM(BP$18:BP$90)*100</f>
        <v>#VALUE!</v>
      </c>
    </row>
    <row r="36" spans="1:69" x14ac:dyDescent="0.45">
      <c r="BO36" t="s">
        <v>570</v>
      </c>
      <c r="BP36">
        <v>12.768784897</v>
      </c>
      <c r="BQ36" t="e">
        <f>BQ35+BP36/SUM(BP$18:BP$90)*100</f>
        <v>#VALUE!</v>
      </c>
    </row>
    <row r="37" spans="1:69" x14ac:dyDescent="0.45">
      <c r="BO37" t="s">
        <v>552</v>
      </c>
      <c r="BP37">
        <v>13.063676395999998</v>
      </c>
      <c r="BQ37" t="e">
        <f>BQ36+BP37/SUM(BP$18:BP$90)*100</f>
        <v>#VALUE!</v>
      </c>
    </row>
    <row r="38" spans="1:69" x14ac:dyDescent="0.45">
      <c r="A38" t="str" cm="1">
        <f t="array" ref="A38:BK43">TRANSPOSE(temp!O6:T68)</f>
        <v>NAME</v>
      </c>
      <c r="B38" t="str">
        <v>Albany</v>
      </c>
      <c r="C38" t="str">
        <v>Allegany</v>
      </c>
      <c r="D38" t="str">
        <v>Bronx</v>
      </c>
      <c r="E38" t="str">
        <v>Broome</v>
      </c>
      <c r="F38" t="str">
        <v>Cattaraugus</v>
      </c>
      <c r="G38" t="str">
        <v>Cayuga</v>
      </c>
      <c r="H38" t="str">
        <v>Chautauqua</v>
      </c>
      <c r="I38" t="str">
        <v>Chemung</v>
      </c>
      <c r="J38" t="str">
        <v>Chenango</v>
      </c>
      <c r="K38" t="str">
        <v>Clinton</v>
      </c>
      <c r="L38" t="str">
        <v>Columbia</v>
      </c>
      <c r="M38" t="str">
        <v>Cortland</v>
      </c>
      <c r="N38" t="str">
        <v>Delaware</v>
      </c>
      <c r="O38" t="str">
        <v>Dutchess</v>
      </c>
      <c r="P38" t="str">
        <v>Erie</v>
      </c>
      <c r="Q38" t="str">
        <v>Essex</v>
      </c>
      <c r="R38" t="str">
        <v>Franklin</v>
      </c>
      <c r="S38" t="str">
        <v>Fulton</v>
      </c>
      <c r="T38" t="str">
        <v>Genesee</v>
      </c>
      <c r="U38" t="str">
        <v>Greene</v>
      </c>
      <c r="V38" t="str">
        <v>Hamilton</v>
      </c>
      <c r="W38" t="str">
        <v>Herkimer</v>
      </c>
      <c r="X38" t="str">
        <v>Jefferson</v>
      </c>
      <c r="Y38" t="str">
        <v>Kings</v>
      </c>
      <c r="Z38" t="str">
        <v>Lewis</v>
      </c>
      <c r="AA38" t="str">
        <v>Livingston</v>
      </c>
      <c r="AB38" t="str">
        <v>Madison</v>
      </c>
      <c r="AC38" t="str">
        <v>Monroe</v>
      </c>
      <c r="AD38" t="str">
        <v>Montgomery</v>
      </c>
      <c r="AE38" t="str">
        <v>Nassau</v>
      </c>
      <c r="AF38" t="str">
        <v>New York</v>
      </c>
      <c r="AG38" t="str">
        <v>Niagara</v>
      </c>
      <c r="AH38" t="str">
        <v>Oneida</v>
      </c>
      <c r="AI38" t="str">
        <v>Onondaga</v>
      </c>
      <c r="AJ38" t="str">
        <v>Ontario</v>
      </c>
      <c r="AK38" t="str">
        <v>Orange</v>
      </c>
      <c r="AL38" t="str">
        <v>Orleans</v>
      </c>
      <c r="AM38" t="str">
        <v>Oswego</v>
      </c>
      <c r="AN38" t="str">
        <v>Otsego</v>
      </c>
      <c r="AO38" t="str">
        <v>Putnam</v>
      </c>
      <c r="AP38" t="str">
        <v>Queens</v>
      </c>
      <c r="AQ38" t="str">
        <v>Rensselaer</v>
      </c>
      <c r="AR38" t="str">
        <v>Richmond</v>
      </c>
      <c r="AS38" t="str">
        <v>Rockland</v>
      </c>
      <c r="AT38" t="str">
        <v>Saratoga</v>
      </c>
      <c r="AU38" t="str">
        <v>Schenectady</v>
      </c>
      <c r="AV38" t="str">
        <v>Schoharie</v>
      </c>
      <c r="AW38" t="str">
        <v>Schuyler</v>
      </c>
      <c r="AX38" t="str">
        <v>Seneca</v>
      </c>
      <c r="AY38" t="str">
        <v>St Lawrence</v>
      </c>
      <c r="AZ38" t="str">
        <v>Steuben</v>
      </c>
      <c r="BA38" t="str">
        <v>Suffolk</v>
      </c>
      <c r="BB38" t="str">
        <v>Sullivan</v>
      </c>
      <c r="BC38" t="str">
        <v>Tioga</v>
      </c>
      <c r="BD38" t="str">
        <v>Tompkins</v>
      </c>
      <c r="BE38" t="str">
        <v>Ulster</v>
      </c>
      <c r="BF38" t="str">
        <v>Warren</v>
      </c>
      <c r="BG38" t="str">
        <v>Washington</v>
      </c>
      <c r="BH38" t="str">
        <v>Wayne</v>
      </c>
      <c r="BI38" t="str">
        <v>Westchester</v>
      </c>
      <c r="BJ38" t="str">
        <v>Wyoming</v>
      </c>
      <c r="BK38" t="str">
        <v>Yates</v>
      </c>
      <c r="BO38" t="s">
        <v>541</v>
      </c>
      <c r="BP38">
        <v>13.119978502999999</v>
      </c>
      <c r="BQ38" t="e">
        <f>BQ37+BP38/SUM(BP$18:BP$90)*100</f>
        <v>#VALUE!</v>
      </c>
    </row>
    <row r="39" spans="1:69" x14ac:dyDescent="0.45">
      <c r="A39" t="str">
        <v>_sum</v>
      </c>
      <c r="B39">
        <v>1811488718.0495901</v>
      </c>
      <c r="C39">
        <v>5097491315.8337498</v>
      </c>
      <c r="D39">
        <v>65767042.562271103</v>
      </c>
      <c r="E39">
        <v>3196813897.0212798</v>
      </c>
      <c r="F39">
        <v>7366869955.2497797</v>
      </c>
      <c r="G39">
        <v>4807569827.7873497</v>
      </c>
      <c r="H39">
        <v>9122173535.5388107</v>
      </c>
      <c r="I39">
        <v>1265055712.1902299</v>
      </c>
      <c r="J39">
        <v>3935766127.7448802</v>
      </c>
      <c r="K39">
        <v>5830306559.5661898</v>
      </c>
      <c r="L39">
        <v>2723079602.9040799</v>
      </c>
      <c r="M39">
        <v>1750640216.8679199</v>
      </c>
      <c r="N39">
        <v>8511268983.1814098</v>
      </c>
      <c r="O39">
        <v>3488364942.9197001</v>
      </c>
      <c r="P39">
        <v>6691969009.7194901</v>
      </c>
      <c r="Q39">
        <v>12626678161.288799</v>
      </c>
      <c r="R39">
        <v>11611246435.3064</v>
      </c>
      <c r="S39">
        <v>2009887123.7165599</v>
      </c>
      <c r="T39">
        <v>1759729586.8933201</v>
      </c>
      <c r="U39">
        <v>2648007472.5749798</v>
      </c>
      <c r="V39">
        <v>11302153073.7038</v>
      </c>
      <c r="W39">
        <v>10309585557.804399</v>
      </c>
      <c r="X39">
        <v>11468686792.001699</v>
      </c>
      <c r="Y39">
        <v>127153391.846466</v>
      </c>
      <c r="Z39">
        <v>7328562220.2185001</v>
      </c>
      <c r="AA39">
        <v>2631905875.1599398</v>
      </c>
      <c r="AB39">
        <v>2834404665.0007401</v>
      </c>
      <c r="AC39">
        <v>7750642001.8610897</v>
      </c>
      <c r="AD39">
        <v>1352705573.98121</v>
      </c>
      <c r="AE39">
        <v>1477884259.37135</v>
      </c>
      <c r="AF39">
        <v>38271481.807403497</v>
      </c>
      <c r="AG39">
        <v>5935076757.4958601</v>
      </c>
      <c r="AH39">
        <v>6368678241.1706696</v>
      </c>
      <c r="AI39">
        <v>3279930684.26052</v>
      </c>
      <c r="AJ39">
        <v>2639009687.8572001</v>
      </c>
      <c r="AK39">
        <v>3652830013.8923302</v>
      </c>
      <c r="AL39">
        <v>3547979125.1940899</v>
      </c>
      <c r="AM39">
        <v>8201443570.9138098</v>
      </c>
      <c r="AN39">
        <v>4840564041.49195</v>
      </c>
      <c r="AO39">
        <v>652054757.81324697</v>
      </c>
      <c r="AP39">
        <v>385309668.42312598</v>
      </c>
      <c r="AQ39">
        <v>2711373643.82302</v>
      </c>
      <c r="AR39">
        <v>158693223.048141</v>
      </c>
      <c r="AS39">
        <v>453176789.71656799</v>
      </c>
      <c r="AT39">
        <v>3635445031.37184</v>
      </c>
      <c r="AU39">
        <v>511073734.52613801</v>
      </c>
      <c r="AV39">
        <v>2314398188.05935</v>
      </c>
      <c r="AW39">
        <v>1015168633.6936001</v>
      </c>
      <c r="AX39">
        <v>1370953624.9016399</v>
      </c>
      <c r="AY39">
        <v>22882926556.362999</v>
      </c>
      <c r="AZ39">
        <v>7365380162.5129499</v>
      </c>
      <c r="BA39">
        <v>19963910597.331799</v>
      </c>
      <c r="BB39">
        <v>4769158185.1540804</v>
      </c>
      <c r="BC39">
        <v>1866641575.6824</v>
      </c>
      <c r="BD39">
        <v>1641833589.78688</v>
      </c>
      <c r="BE39">
        <v>5874784142.7595196</v>
      </c>
      <c r="BF39">
        <v>4365249500.5534801</v>
      </c>
      <c r="BG39">
        <v>4433920213.0993795</v>
      </c>
      <c r="BH39">
        <v>7663961528.4675703</v>
      </c>
      <c r="BI39">
        <v>1582020504.7820101</v>
      </c>
      <c r="BJ39">
        <v>2199317173.5408001</v>
      </c>
      <c r="BK39">
        <v>1088219139.2263401</v>
      </c>
      <c r="BO39" t="s">
        <v>576</v>
      </c>
      <c r="BP39">
        <v>13.420993493999998</v>
      </c>
      <c r="BQ39" t="e">
        <f>BQ38+BP39/SUM(BP$18:BP$90)*100</f>
        <v>#VALUE!</v>
      </c>
    </row>
    <row r="40" spans="1:69" x14ac:dyDescent="0.45">
      <c r="A40" t="str">
        <v>_mean</v>
      </c>
      <c r="B40">
        <v>13366.257041398299</v>
      </c>
      <c r="C40">
        <v>19358.542138211102</v>
      </c>
      <c r="D40">
        <v>4498.1220547343601</v>
      </c>
      <c r="E40">
        <v>17574.6644952489</v>
      </c>
      <c r="F40">
        <v>21868.8438585365</v>
      </c>
      <c r="G40">
        <v>21432.321780126698</v>
      </c>
      <c r="H40">
        <v>23784.709803220099</v>
      </c>
      <c r="I40">
        <v>12106.2596864016</v>
      </c>
      <c r="J40">
        <v>17232.7306820595</v>
      </c>
      <c r="K40">
        <v>20522.239092866799</v>
      </c>
      <c r="L40">
        <v>16523.842077853798</v>
      </c>
      <c r="M40">
        <v>13734.281699822801</v>
      </c>
      <c r="N40">
        <v>22819.700259750301</v>
      </c>
      <c r="O40">
        <v>16633.518865337399</v>
      </c>
      <c r="P40">
        <v>21530.392708586998</v>
      </c>
      <c r="Q40">
        <v>25921.615572024399</v>
      </c>
      <c r="R40">
        <v>26909.8407027475</v>
      </c>
      <c r="S40">
        <v>14831.2545563771</v>
      </c>
      <c r="T40">
        <v>13946.847899672801</v>
      </c>
      <c r="U40">
        <v>15828.2772605141</v>
      </c>
      <c r="V40">
        <v>24600.006254837601</v>
      </c>
      <c r="W40">
        <v>27830.047828047202</v>
      </c>
      <c r="X40">
        <v>25719.1000020221</v>
      </c>
      <c r="Y40">
        <v>5146.2438014596901</v>
      </c>
      <c r="Z40">
        <v>22339.635851079998</v>
      </c>
      <c r="AA40">
        <v>16153.7972304327</v>
      </c>
      <c r="AB40">
        <v>16863.325807204499</v>
      </c>
      <c r="AC40">
        <v>22029.696418583801</v>
      </c>
      <c r="AD40">
        <v>12973.975177975</v>
      </c>
      <c r="AE40">
        <v>13009.7735820292</v>
      </c>
      <c r="AF40">
        <v>4458.9865789821197</v>
      </c>
      <c r="AG40">
        <v>20456.400194034599</v>
      </c>
      <c r="AH40">
        <v>19915.251122367099</v>
      </c>
      <c r="AI40">
        <v>16017.3199930681</v>
      </c>
      <c r="AJ40">
        <v>15662.0574126376</v>
      </c>
      <c r="AK40">
        <v>17154.510554259399</v>
      </c>
      <c r="AL40">
        <v>17183.244422890901</v>
      </c>
      <c r="AM40">
        <v>23023.211652505601</v>
      </c>
      <c r="AN40">
        <v>18751.410226431599</v>
      </c>
      <c r="AO40">
        <v>10422.203788332699</v>
      </c>
      <c r="AP40">
        <v>8438.8547367030806</v>
      </c>
      <c r="AQ40">
        <v>16029.8775832748</v>
      </c>
      <c r="AR40">
        <v>6082.9968969695401</v>
      </c>
      <c r="AS40">
        <v>8938.3982192616895</v>
      </c>
      <c r="AT40">
        <v>16941.906075373299</v>
      </c>
      <c r="AU40">
        <v>9588.4455174600498</v>
      </c>
      <c r="AV40">
        <v>14537.129178921299</v>
      </c>
      <c r="AW40">
        <v>11658.9561936512</v>
      </c>
      <c r="AX40">
        <v>13807.8481276855</v>
      </c>
      <c r="AY40">
        <v>31914.642814214501</v>
      </c>
      <c r="AZ40">
        <v>20622.767487184399</v>
      </c>
      <c r="BA40">
        <v>33080.106772358296</v>
      </c>
      <c r="BB40">
        <v>18835.017140734901</v>
      </c>
      <c r="BC40">
        <v>14047.3621384567</v>
      </c>
      <c r="BD40">
        <v>13130.782006821</v>
      </c>
      <c r="BE40">
        <v>19887.960292895299</v>
      </c>
      <c r="BF40">
        <v>18439.0805931996</v>
      </c>
      <c r="BG40">
        <v>20608.506684170901</v>
      </c>
      <c r="BH40">
        <v>21589.961993327899</v>
      </c>
      <c r="BI40">
        <v>12439.0283592176</v>
      </c>
      <c r="BJ40">
        <v>14487.1101990672</v>
      </c>
      <c r="BK40">
        <v>11384.5935035763</v>
      </c>
      <c r="BO40" t="s">
        <v>553</v>
      </c>
      <c r="BP40">
        <v>13.439817562</v>
      </c>
      <c r="BQ40" t="e">
        <f>BQ39+BP40/SUM(BP$18:BP$90)*100</f>
        <v>#VALUE!</v>
      </c>
    </row>
    <row r="41" spans="1:69" x14ac:dyDescent="0.45">
      <c r="A41" t="str">
        <v>_median</v>
      </c>
      <c r="B41">
        <v>13754.8046875</v>
      </c>
      <c r="C41">
        <v>20403.369140625</v>
      </c>
      <c r="D41">
        <v>4646.091796875</v>
      </c>
      <c r="E41">
        <v>17780.48828125</v>
      </c>
      <c r="F41">
        <v>23066.7216796875</v>
      </c>
      <c r="G41">
        <v>21206.732421875</v>
      </c>
      <c r="H41">
        <v>24737.57421875</v>
      </c>
      <c r="I41">
        <v>12609.7001953125</v>
      </c>
      <c r="J41">
        <v>17807.955078125</v>
      </c>
      <c r="K41">
        <v>21199.529296875</v>
      </c>
      <c r="L41">
        <v>16647.154296875</v>
      </c>
      <c r="M41">
        <v>14178.7333984375</v>
      </c>
      <c r="N41">
        <v>23673.74609375</v>
      </c>
      <c r="O41">
        <v>16722.521484375</v>
      </c>
      <c r="P41">
        <v>22511.236328125</v>
      </c>
      <c r="Q41">
        <v>27234.521484375</v>
      </c>
      <c r="R41">
        <v>26489.490234375</v>
      </c>
      <c r="S41">
        <v>14535.1142578125</v>
      </c>
      <c r="T41">
        <v>14072.7724609375</v>
      </c>
      <c r="U41">
        <v>16073.3271484375</v>
      </c>
      <c r="V41">
        <v>23581.091796875</v>
      </c>
      <c r="W41">
        <v>29565.826171875</v>
      </c>
      <c r="X41">
        <v>26196.89453125</v>
      </c>
      <c r="Y41">
        <v>5188.60498046875</v>
      </c>
      <c r="Z41">
        <v>22799.1015625</v>
      </c>
      <c r="AA41">
        <v>16436.640625</v>
      </c>
      <c r="AB41">
        <v>16858.96484375</v>
      </c>
      <c r="AC41">
        <v>22916.703125</v>
      </c>
      <c r="AD41">
        <v>12765.3916015625</v>
      </c>
      <c r="AE41">
        <v>12391.4052734375</v>
      </c>
      <c r="AF41">
        <v>4381.02294921875</v>
      </c>
      <c r="AG41">
        <v>21211.7734375</v>
      </c>
      <c r="AH41">
        <v>19867.341796875</v>
      </c>
      <c r="AI41">
        <v>16499.70703125</v>
      </c>
      <c r="AJ41">
        <v>16273.83984375</v>
      </c>
      <c r="AK41">
        <v>17375.296875</v>
      </c>
      <c r="AL41">
        <v>17693.517578125</v>
      </c>
      <c r="AM41">
        <v>23892.73046875</v>
      </c>
      <c r="AN41">
        <v>19810.88671875</v>
      </c>
      <c r="AO41">
        <v>10203.5556640625</v>
      </c>
      <c r="AP41">
        <v>8640.9345703125</v>
      </c>
      <c r="AQ41">
        <v>16430.4453125</v>
      </c>
      <c r="AR41">
        <v>6227.66650390625</v>
      </c>
      <c r="AS41">
        <v>8845.3203125</v>
      </c>
      <c r="AT41">
        <v>17340.099609375</v>
      </c>
      <c r="AU41">
        <v>9360.419921875</v>
      </c>
      <c r="AV41">
        <v>15444.160644531201</v>
      </c>
      <c r="AW41">
        <v>12070.4794921875</v>
      </c>
      <c r="AX41">
        <v>14138.8212890625</v>
      </c>
      <c r="AY41">
        <v>32499.46875</v>
      </c>
      <c r="AZ41">
        <v>21331.6796875</v>
      </c>
      <c r="BA41">
        <v>30276.205078125</v>
      </c>
      <c r="BB41">
        <v>19921.849609375</v>
      </c>
      <c r="BC41">
        <v>14438.4716796875</v>
      </c>
      <c r="BD41">
        <v>14007.1396484375</v>
      </c>
      <c r="BE41">
        <v>20685.8671875</v>
      </c>
      <c r="BF41">
        <v>18809.013671875</v>
      </c>
      <c r="BG41">
        <v>20693.98828125</v>
      </c>
      <c r="BH41">
        <v>22380.58984375</v>
      </c>
      <c r="BI41">
        <v>12720.6455078125</v>
      </c>
      <c r="BJ41">
        <v>15294.26953125</v>
      </c>
      <c r="BK41">
        <v>11925.78515625</v>
      </c>
      <c r="BO41" t="s">
        <v>521</v>
      </c>
      <c r="BP41">
        <v>14.453935875999999</v>
      </c>
      <c r="BQ41" t="e">
        <f>BQ40+BP41/SUM(BP$18:BP$90)*100</f>
        <v>#VALUE!</v>
      </c>
    </row>
    <row r="42" spans="1:69" x14ac:dyDescent="0.45">
      <c r="A42" t="str">
        <v>_min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O42" t="s">
        <v>518</v>
      </c>
      <c r="BP42">
        <v>16.386011</v>
      </c>
      <c r="BQ42" t="e">
        <f>BQ41+BP42/SUM(BP$18:BP$90)*100</f>
        <v>#VALUE!</v>
      </c>
    </row>
    <row r="43" spans="1:69" x14ac:dyDescent="0.45">
      <c r="A43" t="str">
        <v>_max</v>
      </c>
      <c r="B43">
        <v>23125.025390625</v>
      </c>
      <c r="C43">
        <v>36488.0546875</v>
      </c>
      <c r="D43">
        <v>9162.525390625</v>
      </c>
      <c r="E43">
        <v>40276.046875</v>
      </c>
      <c r="F43">
        <v>41730.125</v>
      </c>
      <c r="G43">
        <v>50785.234375</v>
      </c>
      <c r="H43">
        <v>44671.91796875</v>
      </c>
      <c r="I43">
        <v>22744.103515625</v>
      </c>
      <c r="J43">
        <v>33562.9609375</v>
      </c>
      <c r="K43">
        <v>39281.21875</v>
      </c>
      <c r="L43">
        <v>30561.564453125</v>
      </c>
      <c r="M43">
        <v>25516.8203125</v>
      </c>
      <c r="N43">
        <v>43966.83203125</v>
      </c>
      <c r="O43">
        <v>32356.287109375</v>
      </c>
      <c r="P43">
        <v>43205.14453125</v>
      </c>
      <c r="Q43">
        <v>47958.703125</v>
      </c>
      <c r="R43">
        <v>55701.9453125</v>
      </c>
      <c r="S43">
        <v>28726.517578125</v>
      </c>
      <c r="T43">
        <v>27046.94140625</v>
      </c>
      <c r="U43">
        <v>34948.10546875</v>
      </c>
      <c r="V43">
        <v>51917.6328125</v>
      </c>
      <c r="W43">
        <v>52507.6484375</v>
      </c>
      <c r="X43">
        <v>51852.7734375</v>
      </c>
      <c r="Y43">
        <v>10103.2724609375</v>
      </c>
      <c r="Z43">
        <v>45609.92578125</v>
      </c>
      <c r="AA43">
        <v>28986.923828125</v>
      </c>
      <c r="AB43">
        <v>32536.728515625</v>
      </c>
      <c r="AC43">
        <v>42897.203125</v>
      </c>
      <c r="AD43">
        <v>28387.07421875</v>
      </c>
      <c r="AE43">
        <v>30941.513671875</v>
      </c>
      <c r="AF43">
        <v>9949.41796875</v>
      </c>
      <c r="AG43">
        <v>37548.40234375</v>
      </c>
      <c r="AH43">
        <v>37351.41796875</v>
      </c>
      <c r="AI43">
        <v>28480.181640625</v>
      </c>
      <c r="AJ43">
        <v>30045.458984375</v>
      </c>
      <c r="AK43">
        <v>35423.4140625</v>
      </c>
      <c r="AL43">
        <v>33417.17578125</v>
      </c>
      <c r="AM43">
        <v>50795.4609375</v>
      </c>
      <c r="AN43">
        <v>32040.84765625</v>
      </c>
      <c r="AO43">
        <v>21082.009765625</v>
      </c>
      <c r="AP43">
        <v>15957.6171875</v>
      </c>
      <c r="AQ43">
        <v>31917.9453125</v>
      </c>
      <c r="AR43">
        <v>12444.701171875</v>
      </c>
      <c r="AS43">
        <v>19226.626953125</v>
      </c>
      <c r="AT43">
        <v>33835.49609375</v>
      </c>
      <c r="AU43">
        <v>20877.9296875</v>
      </c>
      <c r="AV43">
        <v>25529.587890625</v>
      </c>
      <c r="AW43">
        <v>22887.13671875</v>
      </c>
      <c r="AX43">
        <v>27920.53125</v>
      </c>
      <c r="AY43">
        <v>61061.875</v>
      </c>
      <c r="AZ43">
        <v>39242.8359375</v>
      </c>
      <c r="BA43">
        <v>84785.140625</v>
      </c>
      <c r="BB43">
        <v>34346.53125</v>
      </c>
      <c r="BC43">
        <v>26115.14453125</v>
      </c>
      <c r="BD43">
        <v>23033.701171875</v>
      </c>
      <c r="BE43">
        <v>36182.60546875</v>
      </c>
      <c r="BF43">
        <v>42248.453125</v>
      </c>
      <c r="BG43">
        <v>46373.72265625</v>
      </c>
      <c r="BH43">
        <v>47127.3046875</v>
      </c>
      <c r="BI43">
        <v>23392.291015625</v>
      </c>
      <c r="BJ43">
        <v>27979.001953125</v>
      </c>
      <c r="BK43">
        <v>22028.4140625</v>
      </c>
      <c r="BO43" t="s">
        <v>543</v>
      </c>
      <c r="BP43">
        <v>16.503207832999998</v>
      </c>
      <c r="BQ43" t="e">
        <f>BQ42+BP43/SUM(BP$18:BP$90)*100</f>
        <v>#VALUE!</v>
      </c>
    </row>
    <row r="44" spans="1:69" x14ac:dyDescent="0.45">
      <c r="BO44" t="s">
        <v>522</v>
      </c>
      <c r="BP44">
        <v>18.321941656</v>
      </c>
      <c r="BQ44" t="e">
        <f>BQ43+BP44/SUM(BP$18:BP$90)*100</f>
        <v>#VALUE!</v>
      </c>
    </row>
    <row r="45" spans="1:69" x14ac:dyDescent="0.45">
      <c r="A45" t="s">
        <v>9330</v>
      </c>
      <c r="B45" t="str">
        <f>B38</f>
        <v>Albany</v>
      </c>
      <c r="C45" t="str">
        <f t="shared" ref="C45:BK45" si="8">C38</f>
        <v>Allegany</v>
      </c>
      <c r="D45" t="str">
        <f t="shared" si="8"/>
        <v>Bronx</v>
      </c>
      <c r="E45" t="str">
        <f t="shared" si="8"/>
        <v>Broome</v>
      </c>
      <c r="F45" t="str">
        <f t="shared" si="8"/>
        <v>Cattaraugus</v>
      </c>
      <c r="G45" t="str">
        <f t="shared" si="8"/>
        <v>Cayuga</v>
      </c>
      <c r="H45" t="str">
        <f t="shared" si="8"/>
        <v>Chautauqua</v>
      </c>
      <c r="I45" t="str">
        <f t="shared" si="8"/>
        <v>Chemung</v>
      </c>
      <c r="J45" t="str">
        <f t="shared" si="8"/>
        <v>Chenango</v>
      </c>
      <c r="K45" t="str">
        <f t="shared" si="8"/>
        <v>Clinton</v>
      </c>
      <c r="L45" t="str">
        <f t="shared" si="8"/>
        <v>Columbia</v>
      </c>
      <c r="M45" t="str">
        <f t="shared" si="8"/>
        <v>Cortland</v>
      </c>
      <c r="N45" t="str">
        <f t="shared" si="8"/>
        <v>Delaware</v>
      </c>
      <c r="O45" t="str">
        <f t="shared" si="8"/>
        <v>Dutchess</v>
      </c>
      <c r="P45" t="str">
        <f t="shared" si="8"/>
        <v>Erie</v>
      </c>
      <c r="Q45" t="str">
        <f t="shared" si="8"/>
        <v>Essex</v>
      </c>
      <c r="R45" t="str">
        <f t="shared" si="8"/>
        <v>Franklin</v>
      </c>
      <c r="S45" t="str">
        <f t="shared" si="8"/>
        <v>Fulton</v>
      </c>
      <c r="T45" t="str">
        <f t="shared" si="8"/>
        <v>Genesee</v>
      </c>
      <c r="U45" t="str">
        <f t="shared" si="8"/>
        <v>Greene</v>
      </c>
      <c r="V45" t="str">
        <f t="shared" si="8"/>
        <v>Hamilton</v>
      </c>
      <c r="W45" t="str">
        <f t="shared" si="8"/>
        <v>Herkimer</v>
      </c>
      <c r="X45" t="str">
        <f t="shared" si="8"/>
        <v>Jefferson</v>
      </c>
      <c r="Y45" t="str">
        <f t="shared" si="8"/>
        <v>Kings</v>
      </c>
      <c r="Z45" t="str">
        <f t="shared" si="8"/>
        <v>Lewis</v>
      </c>
      <c r="AA45" t="str">
        <f t="shared" si="8"/>
        <v>Livingston</v>
      </c>
      <c r="AB45" t="str">
        <f t="shared" si="8"/>
        <v>Madison</v>
      </c>
      <c r="AC45" t="str">
        <f t="shared" si="8"/>
        <v>Monroe</v>
      </c>
      <c r="AD45" t="str">
        <f t="shared" si="8"/>
        <v>Montgomery</v>
      </c>
      <c r="AE45" t="str">
        <f t="shared" si="8"/>
        <v>Nassau</v>
      </c>
      <c r="AF45" t="str">
        <f t="shared" si="8"/>
        <v>New York</v>
      </c>
      <c r="AG45" t="str">
        <f t="shared" si="8"/>
        <v>Niagara</v>
      </c>
      <c r="AH45" t="str">
        <f t="shared" si="8"/>
        <v>Oneida</v>
      </c>
      <c r="AI45" t="str">
        <f t="shared" si="8"/>
        <v>Onondaga</v>
      </c>
      <c r="AJ45" t="str">
        <f t="shared" si="8"/>
        <v>Ontario</v>
      </c>
      <c r="AK45" t="str">
        <f t="shared" si="8"/>
        <v>Orange</v>
      </c>
      <c r="AL45" t="str">
        <f t="shared" si="8"/>
        <v>Orleans</v>
      </c>
      <c r="AM45" t="str">
        <f t="shared" si="8"/>
        <v>Oswego</v>
      </c>
      <c r="AN45" t="str">
        <f t="shared" si="8"/>
        <v>Otsego</v>
      </c>
      <c r="AO45" t="str">
        <f t="shared" si="8"/>
        <v>Putnam</v>
      </c>
      <c r="AP45" t="str">
        <f t="shared" si="8"/>
        <v>Queens</v>
      </c>
      <c r="AQ45" t="str">
        <f t="shared" si="8"/>
        <v>Rensselaer</v>
      </c>
      <c r="AR45" t="str">
        <f t="shared" si="8"/>
        <v>Richmond</v>
      </c>
      <c r="AS45" t="str">
        <f t="shared" si="8"/>
        <v>Rockland</v>
      </c>
      <c r="AT45" t="str">
        <f t="shared" si="8"/>
        <v>Saratoga</v>
      </c>
      <c r="AU45" t="str">
        <f t="shared" si="8"/>
        <v>Schenectady</v>
      </c>
      <c r="AV45" t="str">
        <f t="shared" si="8"/>
        <v>Schoharie</v>
      </c>
      <c r="AW45" t="str">
        <f t="shared" si="8"/>
        <v>Schuyler</v>
      </c>
      <c r="AX45" t="str">
        <f t="shared" si="8"/>
        <v>Seneca</v>
      </c>
      <c r="AY45" t="str">
        <f t="shared" si="8"/>
        <v>St Lawrence</v>
      </c>
      <c r="AZ45" t="str">
        <f t="shared" si="8"/>
        <v>Steuben</v>
      </c>
      <c r="BA45" t="str">
        <f t="shared" si="8"/>
        <v>Suffolk</v>
      </c>
      <c r="BB45" t="str">
        <f t="shared" si="8"/>
        <v>Sullivan</v>
      </c>
      <c r="BC45" t="str">
        <f t="shared" si="8"/>
        <v>Tioga</v>
      </c>
      <c r="BD45" t="str">
        <f t="shared" si="8"/>
        <v>Tompkins</v>
      </c>
      <c r="BE45" t="str">
        <f t="shared" si="8"/>
        <v>Ulster</v>
      </c>
      <c r="BF45" t="str">
        <f t="shared" si="8"/>
        <v>Warren</v>
      </c>
      <c r="BG45" t="str">
        <f t="shared" si="8"/>
        <v>Washington</v>
      </c>
      <c r="BH45" t="str">
        <f t="shared" si="8"/>
        <v>Wayne</v>
      </c>
      <c r="BI45" t="str">
        <f t="shared" si="8"/>
        <v>Westchester</v>
      </c>
      <c r="BJ45" t="str">
        <f t="shared" si="8"/>
        <v>Wyoming</v>
      </c>
      <c r="BK45" t="str">
        <f t="shared" si="8"/>
        <v>Yates</v>
      </c>
      <c r="BO45" t="s">
        <v>548</v>
      </c>
      <c r="BP45">
        <v>19.87186552</v>
      </c>
      <c r="BQ45" t="e">
        <f>BQ44+BP45/SUM(BP$18:BP$90)*100</f>
        <v>#VALUE!</v>
      </c>
    </row>
    <row r="46" spans="1:69" x14ac:dyDescent="0.45">
      <c r="A46" t="s">
        <v>9331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534</v>
      </c>
      <c r="BP46">
        <v>23.787611857999998</v>
      </c>
      <c r="BQ46" t="e">
        <f>BQ45+BP46/SUM(BP$18:BP$90)*100</f>
        <v>#VALUE!</v>
      </c>
    </row>
    <row r="47" spans="1:69" x14ac:dyDescent="0.45">
      <c r="A47" t="s">
        <v>9332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545</v>
      </c>
      <c r="BP47">
        <v>24.905375943999999</v>
      </c>
      <c r="BQ47" t="e">
        <f>BQ46+BP47/SUM(BP$18:BP$90)*100</f>
        <v>#VALUE!</v>
      </c>
    </row>
    <row r="48" spans="1:69" x14ac:dyDescent="0.45">
      <c r="A48" t="s">
        <v>9333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571</v>
      </c>
      <c r="BP48">
        <v>25.771283071999999</v>
      </c>
      <c r="BQ48" t="e">
        <f>BQ47+BP48/SUM(BP$18:BP$90)*100</f>
        <v>#VALUE!</v>
      </c>
    </row>
    <row r="49" spans="1:69" x14ac:dyDescent="0.45">
      <c r="BO49" t="s">
        <v>525</v>
      </c>
      <c r="BP49">
        <v>27.369457785000002</v>
      </c>
      <c r="BQ49" t="e">
        <f>BQ48+BP49/SUM(BP$18:BP$90)*100</f>
        <v>#VALUE!</v>
      </c>
    </row>
    <row r="50" spans="1:69" ht="23.25" x14ac:dyDescent="0.45">
      <c r="B50" s="56" t="s">
        <v>9335</v>
      </c>
      <c r="C50" s="57"/>
      <c r="D50" s="57"/>
      <c r="E50" s="58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549</v>
      </c>
      <c r="BP50">
        <v>28.040944042</v>
      </c>
      <c r="BQ50" t="e">
        <f>BQ49+BP50/SUM(BP$18:BP$90)*100</f>
        <v>#VALUE!</v>
      </c>
    </row>
    <row r="51" spans="1:69" x14ac:dyDescent="0.45">
      <c r="B51" t="s">
        <v>9334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529</v>
      </c>
      <c r="BP51">
        <v>29.944896461999999</v>
      </c>
      <c r="BQ51" t="e">
        <f>BQ50+BP51/SUM(BP$18:BP$90)*100</f>
        <v>#VALUE!</v>
      </c>
    </row>
    <row r="52" spans="1:69" x14ac:dyDescent="0.45">
      <c r="B52">
        <v>0</v>
      </c>
      <c r="C52">
        <v>1</v>
      </c>
      <c r="D52">
        <v>2</v>
      </c>
      <c r="E52">
        <v>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575</v>
      </c>
      <c r="BP52">
        <v>32.309811752000002</v>
      </c>
      <c r="BQ52" t="e">
        <f>BQ51+BP52/SUM(BP$18:BP$90)*100</f>
        <v>#VALUE!</v>
      </c>
    </row>
    <row r="53" spans="1:69" x14ac:dyDescent="0.45">
      <c r="A53" t="s">
        <v>517</v>
      </c>
      <c r="B53" s="22">
        <f t="shared" ref="B53:E55" si="9">SUMIF($B46:$BK46, B$52, $B$25:$BK$25)</f>
        <v>14601.046024119001</v>
      </c>
      <c r="C53" s="22">
        <f t="shared" si="9"/>
        <v>7504.1334585329987</v>
      </c>
      <c r="D53" s="22">
        <f t="shared" si="9"/>
        <v>0</v>
      </c>
      <c r="E53" s="22">
        <f t="shared" si="9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562</v>
      </c>
      <c r="BP53">
        <v>33.021724395999996</v>
      </c>
      <c r="BQ53" t="e">
        <f>BQ52+BP53/SUM(BP$18:BP$90)*100</f>
        <v>#VALUE!</v>
      </c>
    </row>
    <row r="54" spans="1:69" x14ac:dyDescent="0.45">
      <c r="A54" t="s">
        <v>517</v>
      </c>
      <c r="B54" s="22">
        <f t="shared" si="9"/>
        <v>14601.046024119001</v>
      </c>
      <c r="C54" s="22">
        <f t="shared" si="9"/>
        <v>3263.3932719479999</v>
      </c>
      <c r="D54" s="22">
        <f t="shared" si="9"/>
        <v>4240.7401865850006</v>
      </c>
      <c r="E54" s="22">
        <f t="shared" si="9"/>
        <v>0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532</v>
      </c>
      <c r="BP54">
        <v>33.439822821999996</v>
      </c>
      <c r="BQ54" t="e">
        <f>BQ53+BP54/SUM(BP$18:BP$90)*100</f>
        <v>#VALUE!</v>
      </c>
    </row>
    <row r="55" spans="1:69" x14ac:dyDescent="0.45">
      <c r="A55" t="s">
        <v>517</v>
      </c>
      <c r="B55" s="22">
        <f t="shared" si="9"/>
        <v>10183.598868113999</v>
      </c>
      <c r="C55" s="22">
        <f t="shared" si="9"/>
        <v>4455.5440078909996</v>
      </c>
      <c r="D55" s="22">
        <f t="shared" si="9"/>
        <v>4105.2444317230002</v>
      </c>
      <c r="E55" s="22">
        <f t="shared" si="9"/>
        <v>3360.7921749239999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557</v>
      </c>
      <c r="BP55">
        <v>34.495614900999996</v>
      </c>
      <c r="BQ55" t="e">
        <f>BQ54+BP55/SUM(BP$18:BP$90)*100</f>
        <v>#VALUE!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523</v>
      </c>
      <c r="BP56">
        <v>34.840855112</v>
      </c>
      <c r="BQ56" t="e">
        <f>BQ55+BP56/SUM(BP$18:BP$90)*100</f>
        <v>#VALUE!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565</v>
      </c>
      <c r="BP57">
        <v>35.844597508999996</v>
      </c>
      <c r="BQ57" t="e">
        <f>BQ56+BP57/SUM(BP$18:BP$90)*100</f>
        <v>#VALUE!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573</v>
      </c>
      <c r="BP58">
        <v>37.571705747999999</v>
      </c>
      <c r="BQ58" t="e">
        <f>BQ57+BP58/SUM(BP$18:BP$90)*100</f>
        <v>#VALUE!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530</v>
      </c>
      <c r="BP59">
        <v>37.718953051</v>
      </c>
      <c r="BQ59" t="e">
        <f>BQ58+BP59/SUM(BP$18:BP$90)*100</f>
        <v>#VALUE!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554</v>
      </c>
      <c r="BP60">
        <v>38.096851885999996</v>
      </c>
      <c r="BQ60" t="e">
        <f>BQ59+BP60/SUM(BP$18:BP$90)*100</f>
        <v>#VALUE!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538</v>
      </c>
      <c r="BP61">
        <v>48.179181463999996</v>
      </c>
      <c r="BQ61" t="e">
        <f>BQ60+BP61/SUM(BP$18:BP$90)*100</f>
        <v>#VALUE!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527</v>
      </c>
      <c r="BP62">
        <v>48.954710385999995</v>
      </c>
      <c r="BQ62" t="e">
        <f>BQ61+BP62/SUM(BP$18:BP$90)*100</f>
        <v>#VALUE!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563</v>
      </c>
      <c r="BP63">
        <v>69.74260495</v>
      </c>
      <c r="BQ63" t="e">
        <f>BQ62+BP63/SUM(BP$18:BP$90)*100</f>
        <v>#VALUE!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567</v>
      </c>
      <c r="BP64">
        <v>70.765341511999992</v>
      </c>
      <c r="BQ64" t="e">
        <f>BQ63+BP64/SUM(BP$18:BP$90)*100</f>
        <v>#VALUE!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519</v>
      </c>
      <c r="BP65">
        <v>85.688971903999999</v>
      </c>
      <c r="BQ65" t="e">
        <f>BQ64+BP65/SUM(BP$18:BP$90)*100</f>
        <v>#VALUE!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536</v>
      </c>
      <c r="BP66">
        <v>91.364995395999983</v>
      </c>
      <c r="BQ66" t="e">
        <f>BQ65+BP66/SUM(BP$18:BP$90)*100</f>
        <v>#VALUE!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590</v>
      </c>
      <c r="BP67">
        <v>158.15647409499999</v>
      </c>
      <c r="BQ67" t="e">
        <f>BQ66+BP67/SUM(BP$18:BP$90)*100</f>
        <v>#VALUE!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551</v>
      </c>
      <c r="BP68">
        <v>186.38441143899999</v>
      </c>
      <c r="BQ68" t="e">
        <f>BQ67+BP68/SUM(BP$18:BP$90)*100</f>
        <v>#VALUE!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539</v>
      </c>
      <c r="BP69">
        <v>228.38958209399999</v>
      </c>
      <c r="BQ69" t="e">
        <f>BQ68+BP69/SUM(BP$18:BP$90)*100</f>
        <v>#VALUE!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564</v>
      </c>
      <c r="BP70">
        <v>335.87450008299993</v>
      </c>
      <c r="BQ70" t="e">
        <f>BQ69+BP70/SUM(BP$18:BP$90)*100</f>
        <v>#VALUE!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577</v>
      </c>
      <c r="BP71">
        <v>377.67646152199995</v>
      </c>
      <c r="BQ71" t="e">
        <f>BQ70+BP71/SUM(BP$18:BP$90)*100</f>
        <v>#VALUE!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533</v>
      </c>
      <c r="BP72">
        <v>382.47081556399996</v>
      </c>
      <c r="BQ72" t="e">
        <f>BQ71+BP72/SUM(BP$18:BP$90)*100</f>
        <v>#VALUE!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535</v>
      </c>
      <c r="BP73">
        <v>455.03952547</v>
      </c>
      <c r="BQ73" t="e">
        <f>BQ72+BP73/SUM(BP$18:BP$90)*100</f>
        <v>#VALUE!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591</v>
      </c>
      <c r="BP74">
        <v>626.83488731600005</v>
      </c>
      <c r="BQ74" t="e">
        <f>BQ73+BP74/SUM(BP$18:BP$90)*100</f>
        <v>#VALUE!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560</v>
      </c>
      <c r="BP75">
        <v>818.06354791699994</v>
      </c>
      <c r="BQ75" t="e">
        <f>BQ74+BP75/SUM(BP$18:BP$90)*100</f>
        <v>#VALUE!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566</v>
      </c>
      <c r="BP76">
        <v>1784.2908247709997</v>
      </c>
      <c r="BQ76" t="e">
        <f>BQ75+BP76/SUM(BP$18:BP$90)*100</f>
        <v>#VALUE!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568</v>
      </c>
      <c r="BP77">
        <v>2276.4648499999998</v>
      </c>
      <c r="BQ77" t="e">
        <f>BQ76+BP77/SUM(BP$18:BP$90)*100</f>
        <v>#VALUE!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531</v>
      </c>
      <c r="BP78">
        <v>2721.5519999999997</v>
      </c>
      <c r="BQ78" t="e">
        <f>BQ77+BP78/SUM(BP$18:BP$90)*100</f>
        <v>#VALUE!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526</v>
      </c>
      <c r="BP79">
        <v>2722.340059401</v>
      </c>
      <c r="BQ79" t="e">
        <f>BQ78+BP79/SUM(BP$18:BP$90)*100</f>
        <v>#VALUE!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574</v>
      </c>
      <c r="BP80">
        <v>3856.4282977919997</v>
      </c>
      <c r="BQ80" t="e">
        <f>BQ79+BP80/SUM(BP$18:BP$90)*100</f>
        <v>#VALUE!</v>
      </c>
    </row>
    <row r="81" spans="2:69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BO81" t="s">
        <v>550</v>
      </c>
      <c r="BP81">
        <v>4068.3738091099999</v>
      </c>
      <c r="BQ81">
        <f>BP81/SUM(BP$18:BP$90)*100</f>
        <v>18.404617851227282</v>
      </c>
    </row>
    <row r="82" spans="2:69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69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69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69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69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69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69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69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69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69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69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69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69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69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69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2:36" x14ac:dyDescent="0.45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</sheetData>
  <autoFilter ref="BO17:BQ17" xr:uid="{4BBABB1B-4F33-4119-9647-87A496849704}">
    <sortState xmlns:xlrd2="http://schemas.microsoft.com/office/spreadsheetml/2017/richdata2" ref="BO18:BQ81">
      <sortCondition ref="BP17"/>
    </sortState>
  </autoFilter>
  <mergeCells count="1">
    <mergeCell ref="B50:E5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2023-06-01T19:57:24Z</dcterms:modified>
</cp:coreProperties>
</file>