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CF0958C6-657F-48A4-8F6E-26FF214D8230}" xr6:coauthVersionLast="47" xr6:coauthVersionMax="47" xr10:uidLastSave="{00000000-0000-0000-0000-000000000000}"/>
  <bookViews>
    <workbookView xWindow="58410" yWindow="-120" windowWidth="28110" windowHeight="18240" tabRatio="728" firstSheet="2" activeTab="5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Data'!$BO$18:$BP$18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2" i="3" l="1"/>
  <c r="D154" i="3" s="1"/>
  <c r="D153" i="3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19" i="5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K936" i="19" l="1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H192" i="3"/>
  <c r="H195" i="3"/>
  <c r="H196" i="3"/>
  <c r="H197" i="3"/>
  <c r="H194" i="3"/>
  <c r="E193" i="3"/>
  <c r="C193" i="3"/>
  <c r="J202" i="3"/>
  <c r="J203" i="3" s="1"/>
  <c r="E53" i="5" l="1"/>
  <c r="D52" i="5"/>
  <c r="E52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AJ44" i="5"/>
  <c r="AK44" i="5"/>
  <c r="AL44" i="5"/>
  <c r="AM44" i="5"/>
  <c r="AN44" i="5"/>
  <c r="AO44" i="5"/>
  <c r="AP44" i="5"/>
  <c r="AQ44" i="5"/>
  <c r="AR44" i="5"/>
  <c r="AS44" i="5"/>
  <c r="AT44" i="5"/>
  <c r="AU44" i="5"/>
  <c r="AV44" i="5"/>
  <c r="AW44" i="5"/>
  <c r="AX44" i="5"/>
  <c r="AY44" i="5"/>
  <c r="AZ44" i="5"/>
  <c r="BA44" i="5"/>
  <c r="BB44" i="5"/>
  <c r="BC44" i="5"/>
  <c r="BD44" i="5"/>
  <c r="BE44" i="5"/>
  <c r="BF44" i="5"/>
  <c r="BG44" i="5"/>
  <c r="BH44" i="5"/>
  <c r="BI44" i="5"/>
  <c r="BJ44" i="5"/>
  <c r="BK44" i="5"/>
  <c r="B44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0" i="5"/>
  <c r="AI29" i="5"/>
  <c r="AZ28" i="5"/>
  <c r="BH28" i="5"/>
  <c r="P28" i="5"/>
  <c r="AK28" i="5"/>
  <c r="BB28" i="5"/>
  <c r="K28" i="5"/>
  <c r="AT28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25" i="5"/>
  <c r="A37" i="5" a="1"/>
  <c r="A37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B24" i="5" l="1"/>
  <c r="C215" i="3"/>
  <c r="I215" i="3" s="1"/>
  <c r="E215" i="3"/>
  <c r="K215" i="3" s="1"/>
  <c r="J215" i="3"/>
  <c r="AT24" i="5"/>
  <c r="F24" i="5"/>
  <c r="AU24" i="5"/>
  <c r="G24" i="5"/>
  <c r="BB24" i="5"/>
  <c r="K24" i="5"/>
  <c r="BC24" i="5"/>
  <c r="R24" i="5"/>
  <c r="AD24" i="5"/>
  <c r="AE24" i="5"/>
  <c r="AI24" i="5"/>
  <c r="AP24" i="5"/>
  <c r="AQ24" i="5"/>
  <c r="BF24" i="5"/>
  <c r="S24" i="5"/>
  <c r="BG24" i="5"/>
  <c r="W24" i="5"/>
  <c r="I24" i="5"/>
  <c r="BD24" i="5"/>
  <c r="AR24" i="5"/>
  <c r="AF24" i="5"/>
  <c r="T24" i="5"/>
  <c r="H24" i="5"/>
  <c r="AO24" i="5"/>
  <c r="AC24" i="5"/>
  <c r="Q24" i="5"/>
  <c r="E24" i="5"/>
  <c r="AZ24" i="5"/>
  <c r="AN24" i="5"/>
  <c r="AB24" i="5"/>
  <c r="P24" i="5"/>
  <c r="D24" i="5"/>
  <c r="AY24" i="5"/>
  <c r="C24" i="5"/>
  <c r="BJ24" i="5"/>
  <c r="AX24" i="5"/>
  <c r="AL24" i="5"/>
  <c r="Z24" i="5"/>
  <c r="N24" i="5"/>
  <c r="AM24" i="5"/>
  <c r="O24" i="5"/>
  <c r="BI24" i="5"/>
  <c r="AW24" i="5"/>
  <c r="AK24" i="5"/>
  <c r="Y24" i="5"/>
  <c r="M24" i="5"/>
  <c r="BA24" i="5"/>
  <c r="BK24" i="5"/>
  <c r="AA24" i="5"/>
  <c r="BH24" i="5"/>
  <c r="AV24" i="5"/>
  <c r="AJ24" i="5"/>
  <c r="X24" i="5"/>
  <c r="L24" i="5"/>
  <c r="AH24" i="5"/>
  <c r="V24" i="5"/>
  <c r="J24" i="5"/>
  <c r="BE24" i="5"/>
  <c r="AS24" i="5"/>
  <c r="AG24" i="5"/>
  <c r="U24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4" i="5"/>
  <c r="C53" i="5"/>
  <c r="D54" i="5"/>
  <c r="B53" i="5"/>
  <c r="B54" i="5"/>
  <c r="B52" i="5"/>
  <c r="BL25" i="5"/>
  <c r="D53" i="5"/>
  <c r="E54" i="5"/>
  <c r="C52" i="5"/>
  <c r="BL24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93" i="3"/>
  <c r="H191" i="3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<sst xmlns="http://schemas.openxmlformats.org/spreadsheetml/2006/main" count="41661" uniqueCount="10479">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</sst>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J3" sqref="J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141" activePane="bottomLeft" state="frozen"/>
      <selection pane="bottomLeft" activeCell="D154" sqref="D154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0.29808219178082196</v>
      </c>
      <c r="D152">
        <f>20000/365*34/5000</f>
        <v>0.37260273972602742</v>
      </c>
      <c r="E152">
        <f t="shared" ref="E152:E159" si="42">1.2*D152</f>
        <v>0.44712328767123288</v>
      </c>
      <c r="G152" t="s">
        <v>626</v>
      </c>
      <c r="H152">
        <v>1</v>
      </c>
      <c r="I152" s="24">
        <f t="shared" ref="I152:I160" si="43">C152*H152</f>
        <v>0.29808219178082196</v>
      </c>
      <c r="J152" s="24">
        <f t="shared" ref="J152:J160" si="44">D152*H152</f>
        <v>0.37260273972602742</v>
      </c>
      <c r="K152" s="24">
        <f t="shared" ref="K152:K160" si="45">E152*H152</f>
        <v>0.44712328767123288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0.14904109589041098</v>
      </c>
      <c r="D153">
        <f>D152/2</f>
        <v>0.18630136986301371</v>
      </c>
      <c r="E153">
        <f t="shared" si="42"/>
        <v>0.22356164383561644</v>
      </c>
      <c r="G153" t="s">
        <v>626</v>
      </c>
      <c r="H153">
        <v>1</v>
      </c>
      <c r="I153" s="24">
        <f t="shared" si="43"/>
        <v>0.14904109589041098</v>
      </c>
      <c r="J153" s="24">
        <f t="shared" si="44"/>
        <v>0.18630136986301371</v>
      </c>
      <c r="K153" s="24">
        <f t="shared" si="45"/>
        <v>0.22356164383561644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9.9360730593607324E-2</v>
      </c>
      <c r="D154">
        <f>D152/3</f>
        <v>0.12420091324200914</v>
      </c>
      <c r="E154">
        <f>1.2*D154</f>
        <v>0.14904109589041098</v>
      </c>
      <c r="G154" t="s">
        <v>626</v>
      </c>
      <c r="H154">
        <v>1</v>
      </c>
      <c r="I154" s="24">
        <f t="shared" si="43"/>
        <v>9.9360730593607324E-2</v>
      </c>
      <c r="J154" s="24">
        <f t="shared" si="44"/>
        <v>0.12420091324200914</v>
      </c>
      <c r="K154" s="24">
        <f t="shared" si="45"/>
        <v>0.14904109589041098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</f>
        <v>464.28596701705584</v>
      </c>
      <c r="I191" s="8">
        <f>C191*H191</f>
        <v>83.571474063070056</v>
      </c>
      <c r="J191" s="8">
        <f>D191*H191</f>
        <v>92.857193403411173</v>
      </c>
      <c r="K191" s="8">
        <f>E191*H191</f>
        <v>102.14291274375231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f>6</f>
        <v>6</v>
      </c>
      <c r="I192" s="12">
        <f>C192*H192</f>
        <v>7263</v>
      </c>
      <c r="J192" s="12">
        <f>D192*H192</f>
        <v>8070</v>
      </c>
      <c r="K192" s="12">
        <f>E192*H192</f>
        <v>8877.0000000000018</v>
      </c>
      <c r="L192" s="25" t="s">
        <v>180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</f>
        <v>464.28596701705584</v>
      </c>
      <c r="I193" s="8">
        <f t="shared" ref="I193" si="74">C193*H193</f>
        <v>83.571474063070056</v>
      </c>
      <c r="J193" s="8">
        <f t="shared" ref="J193" si="75">D193*H193</f>
        <v>92.857193403411173</v>
      </c>
      <c r="K193" s="8">
        <f t="shared" ref="K193" si="76">E193*H193</f>
        <v>102.14291274375231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f>6</f>
        <v>6</v>
      </c>
      <c r="I194" s="8">
        <f t="shared" ref="I194:I197" si="79">C194*H194</f>
        <v>3159</v>
      </c>
      <c r="J194" s="8">
        <f t="shared" ref="J194:J197" si="80">D194*H194</f>
        <v>3510</v>
      </c>
      <c r="K194" s="8">
        <f t="shared" ref="K194:K197" si="81">E194*H194</f>
        <v>3861</v>
      </c>
      <c r="L194" s="25" t="s">
        <v>180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f>6</f>
        <v>6</v>
      </c>
      <c r="I195" s="8">
        <f t="shared" si="79"/>
        <v>3585.6000000000004</v>
      </c>
      <c r="J195" s="8">
        <f t="shared" si="80"/>
        <v>3984</v>
      </c>
      <c r="K195" s="8">
        <f t="shared" si="81"/>
        <v>4382.4000000000005</v>
      </c>
      <c r="L195" s="25" t="s">
        <v>180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f>6</f>
        <v>6</v>
      </c>
      <c r="I196" s="8">
        <f t="shared" si="79"/>
        <v>4017.6000000000004</v>
      </c>
      <c r="J196" s="8">
        <f t="shared" si="80"/>
        <v>4464</v>
      </c>
      <c r="K196" s="8">
        <f t="shared" si="81"/>
        <v>4910.4000000000005</v>
      </c>
      <c r="L196" s="25" t="s">
        <v>180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f>6</f>
        <v>6</v>
      </c>
      <c r="I197" s="8">
        <f t="shared" si="79"/>
        <v>4698</v>
      </c>
      <c r="J197" s="8">
        <f t="shared" si="80"/>
        <v>5220</v>
      </c>
      <c r="K197" s="8">
        <f t="shared" si="81"/>
        <v>5742.0000000000009</v>
      </c>
      <c r="L197" s="25" t="s">
        <v>180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870" activePane="bottomLeft" state="frozen"/>
      <selection pane="bottomLeft" activeCell="A884" sqref="A884:N901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</v>
      </c>
      <c r="J57" s="43"/>
      <c r="K57">
        <f t="shared" si="0"/>
        <v>1.6661000000000001E-7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</v>
      </c>
      <c r="J58" s="39"/>
      <c r="K58">
        <f>E58*I58</f>
        <v>7.5632999999999999E-5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</v>
      </c>
      <c r="K59">
        <f t="shared" si="0"/>
        <v>3.2775599999999999E-6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</v>
      </c>
      <c r="K60">
        <f>E60*I60</f>
        <v>4.4452899999999998E-6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</v>
      </c>
      <c r="K61">
        <f t="shared" si="0"/>
        <v>1.7000000000000001E-4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</v>
      </c>
      <c r="K62">
        <f t="shared" si="0"/>
        <v>2.4425799999999999E-5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</v>
      </c>
      <c r="K63">
        <f t="shared" si="0"/>
        <v>2.0671999999999999E-7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</v>
      </c>
      <c r="K64">
        <f t="shared" si="0"/>
        <v>2.0550999999999999E-7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</v>
      </c>
      <c r="K65">
        <f t="shared" si="0"/>
        <v>3.7379999999999998E-5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</v>
      </c>
      <c r="K66">
        <f t="shared" si="0"/>
        <v>3.6000000000000002E-4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</v>
      </c>
      <c r="K67">
        <f t="shared" si="0"/>
        <v>1.9426E-5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</v>
      </c>
      <c r="K68">
        <f t="shared" ref="K68:K131" si="1">E68*I68</f>
        <v>4.9553300000000002E-6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</v>
      </c>
      <c r="K69">
        <f t="shared" si="1"/>
        <v>6.9849599999999996E-7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</v>
      </c>
      <c r="K70">
        <f t="shared" si="1"/>
        <v>2.5698499999999999E-11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</v>
      </c>
      <c r="K71">
        <f t="shared" si="1"/>
        <v>1.4378200000000001E-7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</v>
      </c>
      <c r="K72">
        <f t="shared" si="1"/>
        <v>1.5241900000000001E-7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</v>
      </c>
      <c r="K73">
        <f t="shared" si="1"/>
        <v>1.6117899999999999E-7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</v>
      </c>
      <c r="K74">
        <f t="shared" si="1"/>
        <v>4.8211700000000001E-6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926" activePane="bottomLeft" state="frozen"/>
      <selection pane="bottomLeft" activeCell="C959" sqref="C959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</v>
      </c>
      <c r="J57" s="43"/>
      <c r="K57" s="43">
        <f t="shared" si="1"/>
        <v>6.4348000000000002E-8</v>
      </c>
      <c r="L57" s="43"/>
      <c r="M57" s="43" t="s">
        <v>9692</v>
      </c>
      <c r="N57" s="43" t="s">
        <v>9714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</v>
      </c>
      <c r="J58" s="39"/>
      <c r="K58" s="39">
        <f t="shared" si="1"/>
        <v>3.5842E-5</v>
      </c>
      <c r="L58" s="39"/>
      <c r="M58" s="39" t="s">
        <v>9693</v>
      </c>
      <c r="N58" s="39" t="s">
        <v>9714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</v>
      </c>
      <c r="K59" s="39">
        <f t="shared" si="1"/>
        <v>4.9788700000000003E-6</v>
      </c>
      <c r="M59" s="39" t="s">
        <v>9694</v>
      </c>
      <c r="N59" s="39" t="s">
        <v>9714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</v>
      </c>
      <c r="K60" s="39">
        <f t="shared" si="1"/>
        <v>6.3378999999999999E-6</v>
      </c>
      <c r="M60" s="39" t="s">
        <v>9694</v>
      </c>
      <c r="N60" s="39" t="s">
        <v>9714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</v>
      </c>
      <c r="K61" s="39">
        <f t="shared" si="1"/>
        <v>2.2000000000000001E-4</v>
      </c>
      <c r="M61" s="39" t="s">
        <v>9694</v>
      </c>
      <c r="N61" s="39" t="s">
        <v>9714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</v>
      </c>
      <c r="K62" s="39">
        <f t="shared" si="1"/>
        <v>1.44505E-5</v>
      </c>
      <c r="M62" s="39" t="s">
        <v>9695</v>
      </c>
      <c r="N62" s="39" t="s">
        <v>9714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</v>
      </c>
      <c r="K63" s="39">
        <f t="shared" si="1"/>
        <v>1.7219999999999999E-7</v>
      </c>
      <c r="M63" s="39" t="s">
        <v>9696</v>
      </c>
      <c r="N63" s="39" t="s">
        <v>9714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</v>
      </c>
      <c r="K64" s="39">
        <f t="shared" si="1"/>
        <v>2.02928E-7</v>
      </c>
      <c r="M64" s="39" t="s">
        <v>9697</v>
      </c>
      <c r="N64" s="39" t="s">
        <v>9714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</v>
      </c>
      <c r="K65" s="39">
        <f t="shared" si="1"/>
        <v>3.3559999999999997E-5</v>
      </c>
      <c r="M65" s="39" t="s">
        <v>9694</v>
      </c>
      <c r="N65" s="39" t="s">
        <v>9714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</v>
      </c>
      <c r="K66" s="39">
        <f t="shared" si="1"/>
        <v>3.3E-4</v>
      </c>
      <c r="M66" s="39" t="s">
        <v>9694</v>
      </c>
      <c r="N66" s="39" t="s">
        <v>9714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</v>
      </c>
      <c r="K67" s="39">
        <f t="shared" si="1"/>
        <v>2.5847000000000001E-7</v>
      </c>
      <c r="M67" s="39" t="s">
        <v>9698</v>
      </c>
      <c r="N67" s="39" t="s">
        <v>9714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</v>
      </c>
      <c r="K68" s="39">
        <f t="shared" si="1"/>
        <v>4.1424200000000001E-6</v>
      </c>
      <c r="M68" s="39" t="s">
        <v>9699</v>
      </c>
      <c r="N68" s="39" t="s">
        <v>9714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</v>
      </c>
      <c r="K69" s="39">
        <f t="shared" si="1"/>
        <v>1.73772E-7</v>
      </c>
      <c r="M69" s="39" t="s">
        <v>9700</v>
      </c>
      <c r="N69" s="39" t="s">
        <v>9714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</v>
      </c>
      <c r="K70" s="39">
        <f t="shared" si="1"/>
        <v>1.5916E-11</v>
      </c>
      <c r="M70" s="39" t="s">
        <v>9701</v>
      </c>
      <c r="N70" s="39" t="s">
        <v>9714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</v>
      </c>
      <c r="K71" s="39">
        <f t="shared" si="1"/>
        <v>3.4260600000000003E-8</v>
      </c>
      <c r="M71" s="39" t="s">
        <v>9702</v>
      </c>
      <c r="N71" s="39" t="s">
        <v>9714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</v>
      </c>
      <c r="K72" s="39">
        <f t="shared" si="1"/>
        <v>1.03887E-7</v>
      </c>
      <c r="M72" s="39" t="s">
        <v>9703</v>
      </c>
      <c r="N72" s="39" t="s">
        <v>9714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</v>
      </c>
      <c r="K73" s="39">
        <f t="shared" si="1"/>
        <v>1.11422E-7</v>
      </c>
      <c r="M73" s="39" t="s">
        <v>9703</v>
      </c>
      <c r="N73" s="39" t="s">
        <v>9714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</v>
      </c>
      <c r="K74" s="39">
        <f t="shared" si="1"/>
        <v>4.6474499999999999E-6</v>
      </c>
      <c r="M74" s="39" t="s">
        <v>9704</v>
      </c>
      <c r="N74" s="39" t="s">
        <v>9714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Q111"/>
  <sheetViews>
    <sheetView tabSelected="1" topLeftCell="A45" workbookViewId="0">
      <pane xSplit="1" topLeftCell="AZ1" activePane="topRight" state="frozen"/>
      <selection pane="topRight" activeCell="BP72" sqref="BP72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69" x14ac:dyDescent="0.45">
      <c r="A17" s="20" t="s">
        <v>592</v>
      </c>
    </row>
    <row r="18" spans="1:69" x14ac:dyDescent="0.45">
      <c r="A18" t="s">
        <v>600</v>
      </c>
      <c r="B18">
        <f>1/1000</f>
        <v>1E-3</v>
      </c>
      <c r="BO18" t="s">
        <v>516</v>
      </c>
      <c r="BP18" t="s">
        <v>517</v>
      </c>
    </row>
    <row r="19" spans="1:69" x14ac:dyDescent="0.45">
      <c r="A19" s="31" t="s">
        <v>9001</v>
      </c>
      <c r="BO19" t="s">
        <v>550</v>
      </c>
      <c r="BP19">
        <v>4068.3738091099999</v>
      </c>
      <c r="BQ19">
        <f>BP19*40</f>
        <v>162734.9523644</v>
      </c>
    </row>
    <row r="20" spans="1:69" x14ac:dyDescent="0.45">
      <c r="A20" s="33" t="s">
        <v>9002</v>
      </c>
      <c r="BO20" t="s">
        <v>574</v>
      </c>
      <c r="BP20">
        <v>3856.4282977919997</v>
      </c>
      <c r="BQ20">
        <f t="shared" ref="BQ20:BQ80" si="1">BP20*40</f>
        <v>154257.13191167999</v>
      </c>
    </row>
    <row r="21" spans="1:69" x14ac:dyDescent="0.45">
      <c r="BO21" t="s">
        <v>526</v>
      </c>
      <c r="BP21">
        <v>2722.340059401</v>
      </c>
      <c r="BQ21">
        <f t="shared" si="1"/>
        <v>108893.60237604</v>
      </c>
    </row>
    <row r="22" spans="1:69" x14ac:dyDescent="0.4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O22" t="s">
        <v>531</v>
      </c>
      <c r="BP22">
        <v>2721.5519999999997</v>
      </c>
      <c r="BQ22">
        <f t="shared" si="1"/>
        <v>108862.07999999999</v>
      </c>
    </row>
    <row r="23" spans="1:69" x14ac:dyDescent="0.45">
      <c r="A23" t="s">
        <v>516</v>
      </c>
      <c r="B23" t="s">
        <v>518</v>
      </c>
      <c r="C23" t="s">
        <v>519</v>
      </c>
      <c r="D23" t="s">
        <v>520</v>
      </c>
      <c r="E23" t="s">
        <v>521</v>
      </c>
      <c r="F23" t="s">
        <v>522</v>
      </c>
      <c r="G23" t="s">
        <v>590</v>
      </c>
      <c r="H23" t="s">
        <v>523</v>
      </c>
      <c r="I23" t="s">
        <v>524</v>
      </c>
      <c r="J23" t="s">
        <v>525</v>
      </c>
      <c r="K23" t="s">
        <v>526</v>
      </c>
      <c r="L23" t="s">
        <v>527</v>
      </c>
      <c r="M23" t="s">
        <v>528</v>
      </c>
      <c r="N23" t="s">
        <v>529</v>
      </c>
      <c r="O23" t="s">
        <v>530</v>
      </c>
      <c r="P23" t="s">
        <v>531</v>
      </c>
      <c r="Q23" t="s">
        <v>532</v>
      </c>
      <c r="R23" t="s">
        <v>533</v>
      </c>
      <c r="S23" t="s">
        <v>534</v>
      </c>
      <c r="T23" t="s">
        <v>535</v>
      </c>
      <c r="U23" t="s">
        <v>536</v>
      </c>
      <c r="V23" t="s">
        <v>537</v>
      </c>
      <c r="W23" t="s">
        <v>538</v>
      </c>
      <c r="X23" t="s">
        <v>539</v>
      </c>
      <c r="Y23" t="s">
        <v>540</v>
      </c>
      <c r="Z23" t="s">
        <v>541</v>
      </c>
      <c r="AA23" t="s">
        <v>542</v>
      </c>
      <c r="AB23" t="s">
        <v>543</v>
      </c>
      <c r="AC23" t="s">
        <v>544</v>
      </c>
      <c r="AD23" t="s">
        <v>545</v>
      </c>
      <c r="AE23" t="s">
        <v>546</v>
      </c>
      <c r="AF23" t="s">
        <v>547</v>
      </c>
      <c r="AG23" t="s">
        <v>548</v>
      </c>
      <c r="AH23" t="s">
        <v>549</v>
      </c>
      <c r="AI23" t="s">
        <v>550</v>
      </c>
      <c r="AJ23" t="s">
        <v>551</v>
      </c>
      <c r="AK23" t="s">
        <v>591</v>
      </c>
      <c r="AL23" t="s">
        <v>552</v>
      </c>
      <c r="AM23" t="s">
        <v>553</v>
      </c>
      <c r="AN23" t="s">
        <v>554</v>
      </c>
      <c r="AO23" t="s">
        <v>555</v>
      </c>
      <c r="AP23" t="s">
        <v>556</v>
      </c>
      <c r="AQ23" t="s">
        <v>557</v>
      </c>
      <c r="AR23" t="s">
        <v>558</v>
      </c>
      <c r="AS23" t="s">
        <v>559</v>
      </c>
      <c r="AT23" t="s">
        <v>560</v>
      </c>
      <c r="AU23" t="s">
        <v>561</v>
      </c>
      <c r="AV23" t="s">
        <v>562</v>
      </c>
      <c r="AW23" t="s">
        <v>563</v>
      </c>
      <c r="AX23" t="s">
        <v>564</v>
      </c>
      <c r="AY23" t="s">
        <v>565</v>
      </c>
      <c r="AZ23" t="s">
        <v>566</v>
      </c>
      <c r="BA23" t="s">
        <v>567</v>
      </c>
      <c r="BB23" t="s">
        <v>568</v>
      </c>
      <c r="BC23" t="s">
        <v>569</v>
      </c>
      <c r="BD23" t="s">
        <v>570</v>
      </c>
      <c r="BE23" t="s">
        <v>571</v>
      </c>
      <c r="BF23" t="s">
        <v>572</v>
      </c>
      <c r="BG23" t="s">
        <v>573</v>
      </c>
      <c r="BH23" t="s">
        <v>574</v>
      </c>
      <c r="BI23" t="s">
        <v>575</v>
      </c>
      <c r="BJ23" t="s">
        <v>576</v>
      </c>
      <c r="BK23" t="s">
        <v>577</v>
      </c>
      <c r="BO23" t="s">
        <v>568</v>
      </c>
      <c r="BP23">
        <v>2276.4648499999998</v>
      </c>
      <c r="BQ23">
        <f t="shared" si="1"/>
        <v>91058.593999999997</v>
      </c>
    </row>
    <row r="24" spans="1:69" x14ac:dyDescent="0.45">
      <c r="A24" s="4" t="s">
        <v>517</v>
      </c>
      <c r="B24" s="22">
        <f>B28*$J4+(B29+B31)*$J7+B30*$J3</f>
        <v>16.386011</v>
      </c>
      <c r="C24" s="22">
        <f t="shared" ref="C24:BK24" si="2">C28*$J4+(C29+C31)*$J7+C30*$J3</f>
        <v>85.688971903999999</v>
      </c>
      <c r="D24" s="22">
        <f t="shared" si="2"/>
        <v>0</v>
      </c>
      <c r="E24" s="22">
        <f t="shared" si="2"/>
        <v>14.453935875999999</v>
      </c>
      <c r="F24" s="22">
        <f t="shared" si="2"/>
        <v>18.321941656</v>
      </c>
      <c r="G24" s="22">
        <f t="shared" si="2"/>
        <v>158.15647409499999</v>
      </c>
      <c r="H24" s="22">
        <f t="shared" si="2"/>
        <v>34.840855112</v>
      </c>
      <c r="I24" s="22">
        <f t="shared" si="2"/>
        <v>6.1206003510000002</v>
      </c>
      <c r="J24" s="22">
        <f t="shared" si="2"/>
        <v>27.369457785000002</v>
      </c>
      <c r="K24" s="22">
        <f t="shared" si="2"/>
        <v>2722.340059401</v>
      </c>
      <c r="L24" s="22">
        <f t="shared" si="2"/>
        <v>48.954710385999995</v>
      </c>
      <c r="M24" s="22">
        <f t="shared" si="2"/>
        <v>7.7564231999999995</v>
      </c>
      <c r="N24" s="22">
        <f t="shared" si="2"/>
        <v>29.944896461999999</v>
      </c>
      <c r="O24" s="22">
        <f t="shared" si="2"/>
        <v>37.718953051</v>
      </c>
      <c r="P24" s="22">
        <f t="shared" si="2"/>
        <v>2721.5519999999997</v>
      </c>
      <c r="Q24" s="22">
        <f t="shared" si="2"/>
        <v>33.439822821999996</v>
      </c>
      <c r="R24" s="22">
        <f t="shared" si="2"/>
        <v>382.47081556399996</v>
      </c>
      <c r="S24" s="22">
        <f t="shared" si="2"/>
        <v>23.787611857999998</v>
      </c>
      <c r="T24" s="22">
        <f t="shared" si="2"/>
        <v>455.03952547</v>
      </c>
      <c r="U24" s="22">
        <f t="shared" si="2"/>
        <v>91.364995395999983</v>
      </c>
      <c r="V24" s="22">
        <f t="shared" si="2"/>
        <v>0</v>
      </c>
      <c r="W24" s="22">
        <f t="shared" si="2"/>
        <v>48.179181463999996</v>
      </c>
      <c r="X24" s="22">
        <f t="shared" si="2"/>
        <v>228.38958209399999</v>
      </c>
      <c r="Y24" s="22">
        <f t="shared" si="2"/>
        <v>0.12700576</v>
      </c>
      <c r="Z24" s="22">
        <f t="shared" si="2"/>
        <v>13.119978502999999</v>
      </c>
      <c r="AA24" s="22">
        <f t="shared" si="2"/>
        <v>12.455749718</v>
      </c>
      <c r="AB24" s="22">
        <f t="shared" si="2"/>
        <v>16.503207832999998</v>
      </c>
      <c r="AC24" s="22">
        <f t="shared" si="2"/>
        <v>9.9279948999999998</v>
      </c>
      <c r="AD24" s="22">
        <f t="shared" si="2"/>
        <v>24.905375943999999</v>
      </c>
      <c r="AE24" s="22">
        <f t="shared" si="2"/>
        <v>0.27215519999999999</v>
      </c>
      <c r="AF24" s="22">
        <f t="shared" si="2"/>
        <v>0.16329311999999999</v>
      </c>
      <c r="AG24" s="22">
        <f t="shared" si="2"/>
        <v>19.87186552</v>
      </c>
      <c r="AH24" s="22">
        <f t="shared" si="2"/>
        <v>28.040944042</v>
      </c>
      <c r="AI24" s="22">
        <f t="shared" si="2"/>
        <v>4068.3738091099999</v>
      </c>
      <c r="AJ24" s="22">
        <f t="shared" si="2"/>
        <v>186.38441143899999</v>
      </c>
      <c r="AK24" s="22">
        <f t="shared" si="2"/>
        <v>626.83488731600005</v>
      </c>
      <c r="AL24" s="22">
        <f t="shared" si="2"/>
        <v>13.063676395999998</v>
      </c>
      <c r="AM24" s="22">
        <f t="shared" si="2"/>
        <v>13.439817562</v>
      </c>
      <c r="AN24" s="22">
        <f t="shared" si="2"/>
        <v>38.096851885999996</v>
      </c>
      <c r="AO24" s="22">
        <f t="shared" si="2"/>
        <v>4.1517275759999999</v>
      </c>
      <c r="AP24" s="22">
        <f t="shared" si="2"/>
        <v>2.4947559999999998</v>
      </c>
      <c r="AQ24" s="22">
        <f t="shared" si="2"/>
        <v>34.495614900999996</v>
      </c>
      <c r="AR24" s="22">
        <f t="shared" si="2"/>
        <v>0</v>
      </c>
      <c r="AS24" s="22">
        <f t="shared" si="2"/>
        <v>1.6283952799999999</v>
      </c>
      <c r="AT24" s="22">
        <f t="shared" si="2"/>
        <v>818.06354791699994</v>
      </c>
      <c r="AU24" s="22">
        <f t="shared" si="2"/>
        <v>3.0163867999999998</v>
      </c>
      <c r="AV24" s="22">
        <f t="shared" si="2"/>
        <v>33.021724395999996</v>
      </c>
      <c r="AW24" s="22">
        <f t="shared" si="2"/>
        <v>69.74260495</v>
      </c>
      <c r="AX24" s="22">
        <f t="shared" si="2"/>
        <v>335.87450008299993</v>
      </c>
      <c r="AY24" s="22">
        <f t="shared" si="2"/>
        <v>35.844597508999996</v>
      </c>
      <c r="AZ24" s="22">
        <f t="shared" si="2"/>
        <v>1784.2908247709997</v>
      </c>
      <c r="BA24" s="22">
        <f t="shared" si="2"/>
        <v>70.765341511999992</v>
      </c>
      <c r="BB24" s="22">
        <f t="shared" si="2"/>
        <v>2276.4648499999998</v>
      </c>
      <c r="BC24" s="22">
        <f t="shared" si="2"/>
        <v>11.972334043999998</v>
      </c>
      <c r="BD24" s="22">
        <f t="shared" si="2"/>
        <v>12.768784897</v>
      </c>
      <c r="BE24" s="22">
        <f t="shared" si="2"/>
        <v>25.771283071999999</v>
      </c>
      <c r="BF24" s="22">
        <f t="shared" si="2"/>
        <v>3.5470894399999997</v>
      </c>
      <c r="BG24" s="22">
        <f t="shared" si="2"/>
        <v>37.571705747999999</v>
      </c>
      <c r="BH24" s="22">
        <f t="shared" si="2"/>
        <v>3856.4282977919997</v>
      </c>
      <c r="BI24" s="22">
        <f t="shared" si="2"/>
        <v>32.309811752000002</v>
      </c>
      <c r="BJ24" s="22">
        <f t="shared" si="2"/>
        <v>13.420993493999998</v>
      </c>
      <c r="BK24" s="22">
        <f t="shared" si="2"/>
        <v>377.67646152199995</v>
      </c>
      <c r="BL24" s="22">
        <f>MAX(A24:BK24)</f>
        <v>4068.3738091099999</v>
      </c>
      <c r="BO24" t="s">
        <v>566</v>
      </c>
      <c r="BP24">
        <v>1784.2908247709997</v>
      </c>
      <c r="BQ24">
        <f t="shared" si="1"/>
        <v>71371.632990839993</v>
      </c>
    </row>
    <row r="25" spans="1:69" x14ac:dyDescent="0.45">
      <c r="A25" s="4" t="s">
        <v>578</v>
      </c>
      <c r="B25" s="22">
        <f>B40*$B$18</f>
        <v>13.7548046875</v>
      </c>
      <c r="C25" s="22">
        <f t="shared" ref="C25:BK25" si="3">C40*$B$18</f>
        <v>20.403369140624999</v>
      </c>
      <c r="D25" s="22">
        <f t="shared" si="3"/>
        <v>4.646091796875</v>
      </c>
      <c r="E25" s="22">
        <f t="shared" si="3"/>
        <v>17.780488281250001</v>
      </c>
      <c r="F25" s="22">
        <f t="shared" si="3"/>
        <v>23.0667216796875</v>
      </c>
      <c r="G25" s="22">
        <f t="shared" si="3"/>
        <v>21.206732421875</v>
      </c>
      <c r="H25" s="22">
        <f t="shared" si="3"/>
        <v>24.737574218750002</v>
      </c>
      <c r="I25" s="22">
        <f t="shared" si="3"/>
        <v>12.609700195312501</v>
      </c>
      <c r="J25" s="22">
        <f t="shared" si="3"/>
        <v>17.807955078125001</v>
      </c>
      <c r="K25" s="22">
        <f t="shared" si="3"/>
        <v>21.199529296874999</v>
      </c>
      <c r="L25" s="22">
        <f t="shared" si="3"/>
        <v>16.647154296875001</v>
      </c>
      <c r="M25" s="22">
        <f t="shared" si="3"/>
        <v>14.178733398437501</v>
      </c>
      <c r="N25" s="22">
        <f t="shared" si="3"/>
        <v>23.673746093750001</v>
      </c>
      <c r="O25" s="22">
        <f t="shared" si="3"/>
        <v>16.722521484375001</v>
      </c>
      <c r="P25" s="22">
        <f t="shared" si="3"/>
        <v>22.511236328125001</v>
      </c>
      <c r="Q25" s="22">
        <f t="shared" si="3"/>
        <v>27.234521484375001</v>
      </c>
      <c r="R25" s="22">
        <f t="shared" si="3"/>
        <v>26.489490234375001</v>
      </c>
      <c r="S25" s="22">
        <f t="shared" si="3"/>
        <v>14.5351142578125</v>
      </c>
      <c r="T25" s="22">
        <f t="shared" si="3"/>
        <v>14.0727724609375</v>
      </c>
      <c r="U25" s="22">
        <f t="shared" si="3"/>
        <v>16.0733271484375</v>
      </c>
      <c r="V25" s="22">
        <f t="shared" si="3"/>
        <v>23.581091796875</v>
      </c>
      <c r="W25" s="22">
        <f t="shared" si="3"/>
        <v>29.565826171874999</v>
      </c>
      <c r="X25" s="22">
        <f t="shared" si="3"/>
        <v>26.196894531249999</v>
      </c>
      <c r="Y25" s="22">
        <f t="shared" si="3"/>
        <v>5.1886049804687504</v>
      </c>
      <c r="Z25" s="22">
        <f t="shared" si="3"/>
        <v>22.799101562499999</v>
      </c>
      <c r="AA25" s="22">
        <f t="shared" si="3"/>
        <v>16.436640624999999</v>
      </c>
      <c r="AB25" s="22">
        <f t="shared" si="3"/>
        <v>16.858964843750002</v>
      </c>
      <c r="AC25" s="22">
        <f t="shared" si="3"/>
        <v>22.916703125000002</v>
      </c>
      <c r="AD25" s="22">
        <f t="shared" si="3"/>
        <v>12.7653916015625</v>
      </c>
      <c r="AE25" s="22">
        <f t="shared" si="3"/>
        <v>12.391405273437501</v>
      </c>
      <c r="AF25" s="22">
        <f t="shared" si="3"/>
        <v>4.3810229492187505</v>
      </c>
      <c r="AG25" s="22">
        <f t="shared" si="3"/>
        <v>21.2117734375</v>
      </c>
      <c r="AH25" s="22">
        <f t="shared" si="3"/>
        <v>19.867341796874999</v>
      </c>
      <c r="AI25" s="22">
        <f t="shared" si="3"/>
        <v>16.499707031250001</v>
      </c>
      <c r="AJ25" s="22">
        <f t="shared" si="3"/>
        <v>16.27383984375</v>
      </c>
      <c r="AK25" s="22">
        <f t="shared" si="3"/>
        <v>17.375296875</v>
      </c>
      <c r="AL25" s="22">
        <f t="shared" si="3"/>
        <v>17.693517578125</v>
      </c>
      <c r="AM25" s="22">
        <f t="shared" si="3"/>
        <v>23.892730468749999</v>
      </c>
      <c r="AN25" s="22">
        <f t="shared" si="3"/>
        <v>19.810886718750002</v>
      </c>
      <c r="AO25" s="22">
        <f t="shared" si="3"/>
        <v>10.203555664062501</v>
      </c>
      <c r="AP25" s="22">
        <f t="shared" si="3"/>
        <v>8.6409345703125009</v>
      </c>
      <c r="AQ25" s="22">
        <f t="shared" si="3"/>
        <v>16.430445312500002</v>
      </c>
      <c r="AR25" s="22">
        <f t="shared" si="3"/>
        <v>6.2276665039062502</v>
      </c>
      <c r="AS25" s="22">
        <f t="shared" si="3"/>
        <v>8.8453203125000002</v>
      </c>
      <c r="AT25" s="22">
        <f t="shared" si="3"/>
        <v>17.340099609374999</v>
      </c>
      <c r="AU25" s="22">
        <f t="shared" si="3"/>
        <v>9.3604199218749997</v>
      </c>
      <c r="AV25" s="22">
        <f t="shared" si="3"/>
        <v>15.444160644531202</v>
      </c>
      <c r="AW25" s="22">
        <f t="shared" si="3"/>
        <v>12.0704794921875</v>
      </c>
      <c r="AX25" s="22">
        <f t="shared" si="3"/>
        <v>14.1388212890625</v>
      </c>
      <c r="AY25" s="22">
        <f t="shared" si="3"/>
        <v>32.499468749999998</v>
      </c>
      <c r="AZ25" s="22">
        <f t="shared" si="3"/>
        <v>21.331679687499999</v>
      </c>
      <c r="BA25" s="22">
        <f t="shared" si="3"/>
        <v>30.276205078124999</v>
      </c>
      <c r="BB25" s="22">
        <f t="shared" si="3"/>
        <v>19.921849609375002</v>
      </c>
      <c r="BC25" s="22">
        <f t="shared" si="3"/>
        <v>14.438471679687501</v>
      </c>
      <c r="BD25" s="22">
        <f t="shared" si="3"/>
        <v>14.0071396484375</v>
      </c>
      <c r="BE25" s="22">
        <f t="shared" si="3"/>
        <v>20.685867187500001</v>
      </c>
      <c r="BF25" s="22">
        <f t="shared" si="3"/>
        <v>18.809013671875</v>
      </c>
      <c r="BG25" s="22">
        <f t="shared" si="3"/>
        <v>20.69398828125</v>
      </c>
      <c r="BH25" s="22">
        <f t="shared" si="3"/>
        <v>22.380589843750002</v>
      </c>
      <c r="BI25" s="22">
        <f t="shared" si="3"/>
        <v>12.720645507812501</v>
      </c>
      <c r="BJ25" s="22">
        <f t="shared" si="3"/>
        <v>15.29426953125</v>
      </c>
      <c r="BK25" s="22">
        <f t="shared" si="3"/>
        <v>11.925785156250001</v>
      </c>
      <c r="BL25" s="22">
        <f>(SUMPRODUCT(B25:BK25,B24:BK24)*0.1+5.1*SUM(B24:BK24))/SUM(B24:BK24)</f>
        <v>7.0943380460418402</v>
      </c>
      <c r="BO25" t="s">
        <v>560</v>
      </c>
      <c r="BP25">
        <v>818.06354791699994</v>
      </c>
      <c r="BQ25">
        <f t="shared" si="1"/>
        <v>32722.541916679998</v>
      </c>
    </row>
    <row r="26" spans="1:69" x14ac:dyDescent="0.45">
      <c r="A26" s="5" t="s">
        <v>585</v>
      </c>
      <c r="BL26" t="s">
        <v>9340</v>
      </c>
      <c r="BO26" t="s">
        <v>591</v>
      </c>
      <c r="BP26">
        <v>626.83488731600005</v>
      </c>
      <c r="BQ26">
        <f t="shared" si="1"/>
        <v>25073.395492640004</v>
      </c>
    </row>
    <row r="27" spans="1:69" x14ac:dyDescent="0.45">
      <c r="A27" t="s">
        <v>589</v>
      </c>
      <c r="B27">
        <v>104</v>
      </c>
      <c r="C27">
        <v>153</v>
      </c>
      <c r="D27">
        <v>0</v>
      </c>
      <c r="E27">
        <v>95</v>
      </c>
      <c r="F27">
        <v>162</v>
      </c>
      <c r="G27">
        <v>95</v>
      </c>
      <c r="H27">
        <v>182</v>
      </c>
      <c r="I27">
        <v>57</v>
      </c>
      <c r="J27">
        <v>130</v>
      </c>
      <c r="K27">
        <v>96</v>
      </c>
      <c r="L27">
        <v>113</v>
      </c>
      <c r="M27">
        <v>85</v>
      </c>
      <c r="N27">
        <v>182</v>
      </c>
      <c r="O27">
        <v>146</v>
      </c>
      <c r="P27">
        <v>178</v>
      </c>
      <c r="Q27">
        <v>90</v>
      </c>
      <c r="R27">
        <v>105</v>
      </c>
      <c r="S27">
        <v>24</v>
      </c>
      <c r="T27">
        <v>54</v>
      </c>
      <c r="U27">
        <v>58</v>
      </c>
      <c r="V27">
        <v>0</v>
      </c>
      <c r="W27">
        <v>138</v>
      </c>
      <c r="X27">
        <v>134</v>
      </c>
      <c r="Y27">
        <v>3</v>
      </c>
      <c r="Z27">
        <v>99</v>
      </c>
      <c r="AA27">
        <v>111</v>
      </c>
      <c r="AB27">
        <v>103</v>
      </c>
      <c r="AC27">
        <v>90</v>
      </c>
      <c r="AD27">
        <v>111</v>
      </c>
      <c r="AE27">
        <v>3</v>
      </c>
      <c r="AF27">
        <v>4</v>
      </c>
      <c r="AG27">
        <v>139</v>
      </c>
      <c r="AH27">
        <v>231</v>
      </c>
      <c r="AI27">
        <v>80</v>
      </c>
      <c r="AJ27">
        <v>110</v>
      </c>
      <c r="AK27">
        <v>113</v>
      </c>
      <c r="AL27">
        <v>72</v>
      </c>
      <c r="AM27">
        <v>117</v>
      </c>
      <c r="AN27">
        <v>170</v>
      </c>
      <c r="AO27">
        <v>28</v>
      </c>
      <c r="AP27">
        <v>3</v>
      </c>
      <c r="AQ27">
        <v>104</v>
      </c>
      <c r="AR27">
        <v>0</v>
      </c>
      <c r="AS27">
        <v>5</v>
      </c>
      <c r="AT27">
        <v>126</v>
      </c>
      <c r="AU27">
        <v>25</v>
      </c>
      <c r="AV27">
        <v>107</v>
      </c>
      <c r="AW27">
        <v>100</v>
      </c>
      <c r="AX27">
        <v>108</v>
      </c>
      <c r="AY27">
        <v>290</v>
      </c>
      <c r="AZ27">
        <v>229</v>
      </c>
      <c r="BA27">
        <v>77</v>
      </c>
      <c r="BB27">
        <v>106</v>
      </c>
      <c r="BC27">
        <v>98</v>
      </c>
      <c r="BD27">
        <v>79</v>
      </c>
      <c r="BE27">
        <v>100</v>
      </c>
      <c r="BF27">
        <v>27</v>
      </c>
      <c r="BG27">
        <v>158</v>
      </c>
      <c r="BH27">
        <v>115</v>
      </c>
      <c r="BI27">
        <v>37</v>
      </c>
      <c r="BJ27">
        <v>100</v>
      </c>
      <c r="BK27">
        <v>213</v>
      </c>
      <c r="BO27" t="s">
        <v>535</v>
      </c>
      <c r="BP27">
        <v>455.03952547</v>
      </c>
      <c r="BQ27">
        <f t="shared" si="1"/>
        <v>18201.5810188</v>
      </c>
    </row>
    <row r="28" spans="1:69" x14ac:dyDescent="0.45">
      <c r="A28" t="s">
        <v>584</v>
      </c>
      <c r="B28" s="19">
        <v>3557</v>
      </c>
      <c r="C28">
        <v>18772</v>
      </c>
      <c r="D28">
        <v>0</v>
      </c>
      <c r="E28">
        <v>3025</v>
      </c>
      <c r="F28">
        <v>3539</v>
      </c>
      <c r="G28">
        <v>34492</v>
      </c>
      <c r="H28">
        <v>5887</v>
      </c>
      <c r="I28">
        <v>1114</v>
      </c>
      <c r="J28">
        <v>5453</v>
      </c>
      <c r="K28" s="32">
        <f>CAFOs!BI181</f>
        <v>600000</v>
      </c>
      <c r="L28">
        <v>9359</v>
      </c>
      <c r="M28">
        <v>1710</v>
      </c>
      <c r="N28">
        <v>5905</v>
      </c>
      <c r="O28">
        <v>4542</v>
      </c>
      <c r="P28" s="32">
        <f>CAFOs!BI262</f>
        <v>600000</v>
      </c>
      <c r="Q28">
        <v>6317</v>
      </c>
      <c r="R28">
        <v>84234</v>
      </c>
      <c r="S28">
        <v>5228</v>
      </c>
      <c r="T28" s="33">
        <v>100000</v>
      </c>
      <c r="U28" s="33">
        <v>20000</v>
      </c>
      <c r="V28">
        <v>0</v>
      </c>
      <c r="W28">
        <v>10079</v>
      </c>
      <c r="X28" s="33">
        <v>50000</v>
      </c>
      <c r="Y28">
        <v>28</v>
      </c>
      <c r="Z28">
        <v>2772</v>
      </c>
      <c r="AA28">
        <v>2577</v>
      </c>
      <c r="AB28">
        <v>2902</v>
      </c>
      <c r="AC28">
        <v>1902</v>
      </c>
      <c r="AD28">
        <v>5034</v>
      </c>
      <c r="AE28">
        <v>60</v>
      </c>
      <c r="AF28">
        <v>36</v>
      </c>
      <c r="AG28">
        <v>4067</v>
      </c>
      <c r="AH28">
        <v>5744</v>
      </c>
      <c r="AI28">
        <v>703150</v>
      </c>
      <c r="AJ28">
        <v>40723</v>
      </c>
      <c r="AK28" s="32">
        <f>CAFOs!BI199</f>
        <v>138000</v>
      </c>
      <c r="AL28">
        <v>2832</v>
      </c>
      <c r="AM28">
        <v>2607</v>
      </c>
      <c r="AN28">
        <v>8161</v>
      </c>
      <c r="AO28">
        <v>899</v>
      </c>
      <c r="AP28">
        <v>550</v>
      </c>
      <c r="AQ28">
        <v>6252</v>
      </c>
      <c r="AR28">
        <v>0</v>
      </c>
      <c r="AS28">
        <v>359</v>
      </c>
      <c r="AT28" s="32">
        <f>CAFOs!BI14</f>
        <v>180000</v>
      </c>
      <c r="AU28">
        <v>665</v>
      </c>
      <c r="AV28">
        <v>5965</v>
      </c>
      <c r="AW28">
        <v>15219</v>
      </c>
      <c r="AX28">
        <v>68095</v>
      </c>
      <c r="AY28">
        <v>7038</v>
      </c>
      <c r="AZ28" s="32">
        <f>CAFOs!BI337</f>
        <v>393000</v>
      </c>
      <c r="BA28">
        <v>8065</v>
      </c>
      <c r="BB28" s="32">
        <f>CAFOs!BI197+CAFOs!BI198</f>
        <v>480000</v>
      </c>
      <c r="BC28">
        <v>2317</v>
      </c>
      <c r="BD28">
        <v>2724</v>
      </c>
      <c r="BE28">
        <v>4855</v>
      </c>
      <c r="BF28">
        <v>782</v>
      </c>
      <c r="BG28">
        <v>7395</v>
      </c>
      <c r="BH28" s="32">
        <f>CAFOs!BI275</f>
        <v>850000</v>
      </c>
      <c r="BI28">
        <v>4134</v>
      </c>
      <c r="BJ28">
        <v>2485</v>
      </c>
      <c r="BK28">
        <v>82637</v>
      </c>
      <c r="BO28" t="s">
        <v>533</v>
      </c>
      <c r="BP28">
        <v>382.47081556399996</v>
      </c>
      <c r="BQ28">
        <f t="shared" si="1"/>
        <v>15298.832622559999</v>
      </c>
    </row>
    <row r="29" spans="1:69" x14ac:dyDescent="0.45">
      <c r="A29" t="s">
        <v>587</v>
      </c>
      <c r="B29" s="20">
        <v>0</v>
      </c>
      <c r="C29">
        <v>98</v>
      </c>
      <c r="D29">
        <v>0</v>
      </c>
      <c r="E29">
        <v>126</v>
      </c>
      <c r="F29">
        <v>153</v>
      </c>
      <c r="G29">
        <v>118</v>
      </c>
      <c r="H29">
        <v>665</v>
      </c>
      <c r="I29">
        <v>256</v>
      </c>
      <c r="J29">
        <v>424</v>
      </c>
      <c r="K29">
        <v>48</v>
      </c>
      <c r="L29">
        <v>393</v>
      </c>
      <c r="M29" s="20">
        <v>0</v>
      </c>
      <c r="N29">
        <v>562</v>
      </c>
      <c r="O29">
        <v>963</v>
      </c>
      <c r="P29" s="20">
        <v>0</v>
      </c>
      <c r="Q29">
        <v>583</v>
      </c>
      <c r="R29">
        <v>78</v>
      </c>
      <c r="S29">
        <v>21</v>
      </c>
      <c r="T29">
        <v>258</v>
      </c>
      <c r="U29">
        <v>83</v>
      </c>
      <c r="V29">
        <v>0</v>
      </c>
      <c r="W29">
        <v>89</v>
      </c>
      <c r="X29">
        <v>149</v>
      </c>
      <c r="Y29">
        <v>0</v>
      </c>
      <c r="Z29">
        <v>46</v>
      </c>
      <c r="AA29">
        <v>75</v>
      </c>
      <c r="AB29">
        <v>332</v>
      </c>
      <c r="AC29">
        <v>189</v>
      </c>
      <c r="AD29">
        <v>252</v>
      </c>
      <c r="AE29">
        <v>0</v>
      </c>
      <c r="AF29">
        <v>0</v>
      </c>
      <c r="AG29">
        <v>280</v>
      </c>
      <c r="AH29">
        <v>131</v>
      </c>
      <c r="AI29" s="32">
        <f>CAFOs!BG446</f>
        <v>250000</v>
      </c>
      <c r="AJ29">
        <v>116</v>
      </c>
      <c r="AK29">
        <v>87</v>
      </c>
      <c r="AL29" s="20">
        <v>0</v>
      </c>
      <c r="AM29">
        <v>274</v>
      </c>
      <c r="AN29">
        <v>122</v>
      </c>
      <c r="AO29">
        <v>12</v>
      </c>
      <c r="AP29">
        <v>0</v>
      </c>
      <c r="AQ29">
        <v>354</v>
      </c>
      <c r="AR29">
        <v>0</v>
      </c>
      <c r="AS29">
        <v>0</v>
      </c>
      <c r="AT29">
        <v>243</v>
      </c>
      <c r="AU29" s="20">
        <v>0</v>
      </c>
      <c r="AV29">
        <v>247</v>
      </c>
      <c r="AW29" s="20">
        <v>0</v>
      </c>
      <c r="AX29">
        <v>1259</v>
      </c>
      <c r="AY29">
        <v>726</v>
      </c>
      <c r="AZ29">
        <v>213</v>
      </c>
      <c r="BA29">
        <v>5190</v>
      </c>
      <c r="BB29" s="20">
        <v>0</v>
      </c>
      <c r="BC29">
        <v>211</v>
      </c>
      <c r="BD29">
        <v>59</v>
      </c>
      <c r="BE29">
        <v>349</v>
      </c>
      <c r="BF29" s="20">
        <v>0</v>
      </c>
      <c r="BG29">
        <v>1146</v>
      </c>
      <c r="BH29">
        <v>57</v>
      </c>
      <c r="BI29" s="20">
        <v>0</v>
      </c>
      <c r="BJ29">
        <v>125</v>
      </c>
      <c r="BK29">
        <v>137</v>
      </c>
      <c r="BO29" t="s">
        <v>577</v>
      </c>
      <c r="BP29">
        <v>377.67646152199995</v>
      </c>
      <c r="BQ29">
        <f t="shared" si="1"/>
        <v>15107.058460879998</v>
      </c>
    </row>
    <row r="30" spans="1:69" x14ac:dyDescent="0.45">
      <c r="A30" t="s">
        <v>586</v>
      </c>
      <c r="B30">
        <v>516</v>
      </c>
      <c r="C30">
        <v>692</v>
      </c>
      <c r="D30">
        <v>0</v>
      </c>
      <c r="E30">
        <v>328</v>
      </c>
      <c r="F30">
        <v>1842</v>
      </c>
      <c r="G30">
        <v>1731</v>
      </c>
      <c r="H30">
        <v>4228</v>
      </c>
      <c r="I30">
        <v>269</v>
      </c>
      <c r="J30">
        <v>801</v>
      </c>
      <c r="K30">
        <v>523</v>
      </c>
      <c r="L30">
        <v>13180</v>
      </c>
      <c r="M30" s="20">
        <v>0</v>
      </c>
      <c r="N30" s="20">
        <v>0</v>
      </c>
      <c r="O30">
        <v>23649</v>
      </c>
      <c r="P30" s="20">
        <v>0</v>
      </c>
      <c r="Q30">
        <v>2450</v>
      </c>
      <c r="R30">
        <v>416</v>
      </c>
      <c r="S30" s="20">
        <v>0</v>
      </c>
      <c r="T30">
        <v>580</v>
      </c>
      <c r="U30">
        <v>582</v>
      </c>
      <c r="V30">
        <v>0</v>
      </c>
      <c r="W30">
        <v>6600</v>
      </c>
      <c r="X30">
        <v>996</v>
      </c>
      <c r="Y30">
        <v>0</v>
      </c>
      <c r="Z30">
        <v>985</v>
      </c>
      <c r="AA30">
        <v>212</v>
      </c>
      <c r="AB30">
        <v>3337</v>
      </c>
      <c r="AC30" s="20">
        <v>0</v>
      </c>
      <c r="AD30">
        <v>1070</v>
      </c>
      <c r="AE30">
        <v>0</v>
      </c>
      <c r="AF30">
        <v>0</v>
      </c>
      <c r="AG30">
        <v>1552</v>
      </c>
      <c r="AH30">
        <v>3362</v>
      </c>
      <c r="AI30">
        <v>378</v>
      </c>
      <c r="AJ30">
        <v>1817</v>
      </c>
      <c r="AK30">
        <v>2018</v>
      </c>
      <c r="AL30" s="20">
        <v>0</v>
      </c>
      <c r="AM30">
        <v>2298</v>
      </c>
      <c r="AN30">
        <v>2294</v>
      </c>
      <c r="AO30">
        <v>112</v>
      </c>
      <c r="AP30">
        <v>0</v>
      </c>
      <c r="AQ30">
        <v>3767</v>
      </c>
      <c r="AR30">
        <v>0</v>
      </c>
      <c r="AS30">
        <v>0</v>
      </c>
      <c r="AT30">
        <v>627</v>
      </c>
      <c r="AU30" s="20">
        <v>0</v>
      </c>
      <c r="AV30">
        <v>13514</v>
      </c>
      <c r="AW30">
        <v>2506</v>
      </c>
      <c r="AX30">
        <v>54125</v>
      </c>
      <c r="AY30">
        <v>2199</v>
      </c>
      <c r="AZ30">
        <v>2037</v>
      </c>
      <c r="BA30" s="20">
        <v>0</v>
      </c>
      <c r="BB30" s="31">
        <f>CAFOs!BJ203</f>
        <v>350000</v>
      </c>
      <c r="BC30">
        <v>1030</v>
      </c>
      <c r="BD30">
        <v>725</v>
      </c>
      <c r="BE30">
        <v>3814</v>
      </c>
      <c r="BF30" s="20">
        <v>0</v>
      </c>
      <c r="BG30" s="20">
        <v>0</v>
      </c>
      <c r="BH30">
        <v>880</v>
      </c>
      <c r="BI30">
        <v>12870</v>
      </c>
      <c r="BJ30">
        <v>2708</v>
      </c>
      <c r="BK30">
        <v>488</v>
      </c>
      <c r="BO30" t="s">
        <v>564</v>
      </c>
      <c r="BP30">
        <v>335.87450008299993</v>
      </c>
      <c r="BQ30">
        <f t="shared" si="1"/>
        <v>13434.980003319997</v>
      </c>
    </row>
    <row r="31" spans="1:69" x14ac:dyDescent="0.45">
      <c r="A31" t="s">
        <v>588</v>
      </c>
      <c r="B31">
        <v>30</v>
      </c>
      <c r="C31" s="20">
        <v>0</v>
      </c>
      <c r="D31">
        <v>0</v>
      </c>
      <c r="E31">
        <v>56</v>
      </c>
      <c r="F31">
        <v>344</v>
      </c>
      <c r="G31">
        <v>227</v>
      </c>
      <c r="H31">
        <v>1309</v>
      </c>
      <c r="I31">
        <v>26</v>
      </c>
      <c r="J31">
        <v>261</v>
      </c>
      <c r="K31">
        <v>134</v>
      </c>
      <c r="L31">
        <v>394</v>
      </c>
      <c r="M31" s="20">
        <v>0</v>
      </c>
      <c r="N31">
        <v>337</v>
      </c>
      <c r="O31">
        <v>1999</v>
      </c>
      <c r="P31" s="20">
        <v>0</v>
      </c>
      <c r="Q31">
        <v>581</v>
      </c>
      <c r="R31" s="20">
        <v>0</v>
      </c>
      <c r="S31">
        <v>0</v>
      </c>
      <c r="T31">
        <v>107</v>
      </c>
      <c r="U31">
        <v>54</v>
      </c>
      <c r="V31">
        <v>0</v>
      </c>
      <c r="W31">
        <v>79</v>
      </c>
      <c r="X31">
        <v>224</v>
      </c>
      <c r="Y31">
        <v>0</v>
      </c>
      <c r="Z31">
        <v>30</v>
      </c>
      <c r="AA31">
        <v>126</v>
      </c>
      <c r="AB31">
        <v>349</v>
      </c>
      <c r="AC31">
        <v>181</v>
      </c>
      <c r="AD31">
        <v>251</v>
      </c>
      <c r="AE31">
        <v>0</v>
      </c>
      <c r="AF31">
        <v>0</v>
      </c>
      <c r="AG31" s="20">
        <v>0</v>
      </c>
      <c r="AH31">
        <v>163</v>
      </c>
      <c r="AI31" s="20">
        <v>0</v>
      </c>
      <c r="AJ31">
        <v>212</v>
      </c>
      <c r="AK31" s="20">
        <v>0</v>
      </c>
      <c r="AL31">
        <v>62</v>
      </c>
      <c r="AM31" s="20">
        <v>0</v>
      </c>
      <c r="AN31" s="20">
        <v>0</v>
      </c>
      <c r="AO31" s="20">
        <v>0</v>
      </c>
      <c r="AP31">
        <v>0</v>
      </c>
      <c r="AQ31">
        <v>1088</v>
      </c>
      <c r="AR31">
        <v>0</v>
      </c>
      <c r="AS31">
        <v>0</v>
      </c>
      <c r="AT31">
        <v>161</v>
      </c>
      <c r="AU31">
        <v>0</v>
      </c>
      <c r="AV31">
        <v>360</v>
      </c>
      <c r="AW31" s="20">
        <v>0</v>
      </c>
      <c r="AX31">
        <v>2057</v>
      </c>
      <c r="AY31">
        <v>212</v>
      </c>
      <c r="AZ31">
        <v>99</v>
      </c>
      <c r="BA31">
        <v>4534</v>
      </c>
      <c r="BB31" s="20">
        <v>0</v>
      </c>
      <c r="BC31">
        <v>122</v>
      </c>
      <c r="BD31" s="20">
        <v>0</v>
      </c>
      <c r="BE31">
        <v>410</v>
      </c>
      <c r="BF31" s="20">
        <v>0</v>
      </c>
      <c r="BG31" s="20">
        <v>0</v>
      </c>
      <c r="BH31">
        <v>127</v>
      </c>
      <c r="BI31">
        <v>2819</v>
      </c>
      <c r="BJ31">
        <v>268</v>
      </c>
      <c r="BK31">
        <v>632</v>
      </c>
      <c r="BO31" t="s">
        <v>539</v>
      </c>
      <c r="BP31">
        <v>228.38958209399999</v>
      </c>
      <c r="BQ31">
        <f t="shared" si="1"/>
        <v>9135.5832837599992</v>
      </c>
    </row>
    <row r="32" spans="1:69" x14ac:dyDescent="0.45">
      <c r="BO32" t="s">
        <v>551</v>
      </c>
      <c r="BP32">
        <v>186.38441143899999</v>
      </c>
      <c r="BQ32">
        <f t="shared" si="1"/>
        <v>7455.3764575599998</v>
      </c>
    </row>
    <row r="33" spans="1:69" x14ac:dyDescent="0.45">
      <c r="BO33" t="s">
        <v>590</v>
      </c>
      <c r="BP33">
        <v>158.15647409499999</v>
      </c>
      <c r="BQ33">
        <f t="shared" si="1"/>
        <v>6326.2589637999999</v>
      </c>
    </row>
    <row r="34" spans="1:69" x14ac:dyDescent="0.45">
      <c r="BO34" t="s">
        <v>536</v>
      </c>
      <c r="BP34">
        <v>91.364995395999983</v>
      </c>
      <c r="BQ34">
        <f t="shared" si="1"/>
        <v>3654.5998158399993</v>
      </c>
    </row>
    <row r="35" spans="1:69" x14ac:dyDescent="0.45">
      <c r="BO35" t="s">
        <v>519</v>
      </c>
      <c r="BP35">
        <v>85.688971903999999</v>
      </c>
      <c r="BQ35">
        <f t="shared" si="1"/>
        <v>3427.5588761600002</v>
      </c>
    </row>
    <row r="36" spans="1:69" x14ac:dyDescent="0.45">
      <c r="BO36" t="s">
        <v>567</v>
      </c>
      <c r="BP36">
        <v>70.765341511999992</v>
      </c>
      <c r="BQ36">
        <f t="shared" si="1"/>
        <v>2830.6136604799995</v>
      </c>
    </row>
    <row r="37" spans="1:69" x14ac:dyDescent="0.45">
      <c r="A37" t="str" cm="1">
        <f t="array" ref="A37:BK42">TRANSPOSE(temp!O6:T68)</f>
        <v>NAME</v>
      </c>
      <c r="B37" t="str">
        <v>Albany</v>
      </c>
      <c r="C37" t="str">
        <v>Allegany</v>
      </c>
      <c r="D37" t="str">
        <v>Bronx</v>
      </c>
      <c r="E37" t="str">
        <v>Broome</v>
      </c>
      <c r="F37" t="str">
        <v>Cattaraugus</v>
      </c>
      <c r="G37" t="str">
        <v>Cayuga</v>
      </c>
      <c r="H37" t="str">
        <v>Chautauqua</v>
      </c>
      <c r="I37" t="str">
        <v>Chemung</v>
      </c>
      <c r="J37" t="str">
        <v>Chenango</v>
      </c>
      <c r="K37" t="str">
        <v>Clinton</v>
      </c>
      <c r="L37" t="str">
        <v>Columbia</v>
      </c>
      <c r="M37" t="str">
        <v>Cortland</v>
      </c>
      <c r="N37" t="str">
        <v>Delaware</v>
      </c>
      <c r="O37" t="str">
        <v>Dutchess</v>
      </c>
      <c r="P37" t="str">
        <v>Erie</v>
      </c>
      <c r="Q37" t="str">
        <v>Essex</v>
      </c>
      <c r="R37" t="str">
        <v>Franklin</v>
      </c>
      <c r="S37" t="str">
        <v>Fulton</v>
      </c>
      <c r="T37" t="str">
        <v>Genesee</v>
      </c>
      <c r="U37" t="str">
        <v>Greene</v>
      </c>
      <c r="V37" t="str">
        <v>Hamilton</v>
      </c>
      <c r="W37" t="str">
        <v>Herkimer</v>
      </c>
      <c r="X37" t="str">
        <v>Jefferson</v>
      </c>
      <c r="Y37" t="str">
        <v>Kings</v>
      </c>
      <c r="Z37" t="str">
        <v>Lewis</v>
      </c>
      <c r="AA37" t="str">
        <v>Livingston</v>
      </c>
      <c r="AB37" t="str">
        <v>Madison</v>
      </c>
      <c r="AC37" t="str">
        <v>Monroe</v>
      </c>
      <c r="AD37" t="str">
        <v>Montgomery</v>
      </c>
      <c r="AE37" t="str">
        <v>Nassau</v>
      </c>
      <c r="AF37" t="str">
        <v>New York</v>
      </c>
      <c r="AG37" t="str">
        <v>Niagara</v>
      </c>
      <c r="AH37" t="str">
        <v>Oneida</v>
      </c>
      <c r="AI37" t="str">
        <v>Onondaga</v>
      </c>
      <c r="AJ37" t="str">
        <v>Ontario</v>
      </c>
      <c r="AK37" t="str">
        <v>Orange</v>
      </c>
      <c r="AL37" t="str">
        <v>Orleans</v>
      </c>
      <c r="AM37" t="str">
        <v>Oswego</v>
      </c>
      <c r="AN37" t="str">
        <v>Otsego</v>
      </c>
      <c r="AO37" t="str">
        <v>Putnam</v>
      </c>
      <c r="AP37" t="str">
        <v>Queens</v>
      </c>
      <c r="AQ37" t="str">
        <v>Rensselaer</v>
      </c>
      <c r="AR37" t="str">
        <v>Richmond</v>
      </c>
      <c r="AS37" t="str">
        <v>Rockland</v>
      </c>
      <c r="AT37" t="str">
        <v>Saratoga</v>
      </c>
      <c r="AU37" t="str">
        <v>Schenectady</v>
      </c>
      <c r="AV37" t="str">
        <v>Schoharie</v>
      </c>
      <c r="AW37" t="str">
        <v>Schuyler</v>
      </c>
      <c r="AX37" t="str">
        <v>Seneca</v>
      </c>
      <c r="AY37" t="str">
        <v>St Lawrence</v>
      </c>
      <c r="AZ37" t="str">
        <v>Steuben</v>
      </c>
      <c r="BA37" t="str">
        <v>Suffolk</v>
      </c>
      <c r="BB37" t="str">
        <v>Sullivan</v>
      </c>
      <c r="BC37" t="str">
        <v>Tioga</v>
      </c>
      <c r="BD37" t="str">
        <v>Tompkins</v>
      </c>
      <c r="BE37" t="str">
        <v>Ulster</v>
      </c>
      <c r="BF37" t="str">
        <v>Warren</v>
      </c>
      <c r="BG37" t="str">
        <v>Washington</v>
      </c>
      <c r="BH37" t="str">
        <v>Wayne</v>
      </c>
      <c r="BI37" t="str">
        <v>Westchester</v>
      </c>
      <c r="BJ37" t="str">
        <v>Wyoming</v>
      </c>
      <c r="BK37" t="str">
        <v>Yates</v>
      </c>
      <c r="BO37" t="s">
        <v>563</v>
      </c>
      <c r="BP37">
        <v>69.74260495</v>
      </c>
      <c r="BQ37">
        <f t="shared" si="1"/>
        <v>2789.7041979999999</v>
      </c>
    </row>
    <row r="38" spans="1:69" x14ac:dyDescent="0.45">
      <c r="A38" t="str">
        <v>_sum</v>
      </c>
      <c r="B38">
        <v>1811488718.0495901</v>
      </c>
      <c r="C38">
        <v>5097491315.8337498</v>
      </c>
      <c r="D38">
        <v>65767042.562271103</v>
      </c>
      <c r="E38">
        <v>3196813897.0212798</v>
      </c>
      <c r="F38">
        <v>7366869955.2497797</v>
      </c>
      <c r="G38">
        <v>4807569827.7873497</v>
      </c>
      <c r="H38">
        <v>9122173535.5388107</v>
      </c>
      <c r="I38">
        <v>1265055712.1902299</v>
      </c>
      <c r="J38">
        <v>3935766127.7448802</v>
      </c>
      <c r="K38">
        <v>5830306559.5661898</v>
      </c>
      <c r="L38">
        <v>2723079602.9040799</v>
      </c>
      <c r="M38">
        <v>1750640216.8679199</v>
      </c>
      <c r="N38">
        <v>8511268983.1814098</v>
      </c>
      <c r="O38">
        <v>3488364942.9197001</v>
      </c>
      <c r="P38">
        <v>6691969009.7194901</v>
      </c>
      <c r="Q38">
        <v>12626678161.288799</v>
      </c>
      <c r="R38">
        <v>11611246435.3064</v>
      </c>
      <c r="S38">
        <v>2009887123.7165599</v>
      </c>
      <c r="T38">
        <v>1759729586.8933201</v>
      </c>
      <c r="U38">
        <v>2648007472.5749798</v>
      </c>
      <c r="V38">
        <v>11302153073.7038</v>
      </c>
      <c r="W38">
        <v>10309585557.804399</v>
      </c>
      <c r="X38">
        <v>11468686792.001699</v>
      </c>
      <c r="Y38">
        <v>127153391.846466</v>
      </c>
      <c r="Z38">
        <v>7328562220.2185001</v>
      </c>
      <c r="AA38">
        <v>2631905875.1599398</v>
      </c>
      <c r="AB38">
        <v>2834404665.0007401</v>
      </c>
      <c r="AC38">
        <v>7750642001.8610897</v>
      </c>
      <c r="AD38">
        <v>1352705573.98121</v>
      </c>
      <c r="AE38">
        <v>1477884259.37135</v>
      </c>
      <c r="AF38">
        <v>38271481.807403497</v>
      </c>
      <c r="AG38">
        <v>5935076757.4958601</v>
      </c>
      <c r="AH38">
        <v>6368678241.1706696</v>
      </c>
      <c r="AI38">
        <v>3279930684.26052</v>
      </c>
      <c r="AJ38">
        <v>2639009687.8572001</v>
      </c>
      <c r="AK38">
        <v>3652830013.8923302</v>
      </c>
      <c r="AL38">
        <v>3547979125.1940899</v>
      </c>
      <c r="AM38">
        <v>8201443570.9138098</v>
      </c>
      <c r="AN38">
        <v>4840564041.49195</v>
      </c>
      <c r="AO38">
        <v>652054757.81324697</v>
      </c>
      <c r="AP38">
        <v>385309668.42312598</v>
      </c>
      <c r="AQ38">
        <v>2711373643.82302</v>
      </c>
      <c r="AR38">
        <v>158693223.048141</v>
      </c>
      <c r="AS38">
        <v>453176789.71656799</v>
      </c>
      <c r="AT38">
        <v>3635445031.37184</v>
      </c>
      <c r="AU38">
        <v>511073734.52613801</v>
      </c>
      <c r="AV38">
        <v>2314398188.05935</v>
      </c>
      <c r="AW38">
        <v>1015168633.6936001</v>
      </c>
      <c r="AX38">
        <v>1370953624.9016399</v>
      </c>
      <c r="AY38">
        <v>22882926556.362999</v>
      </c>
      <c r="AZ38">
        <v>7365380162.5129499</v>
      </c>
      <c r="BA38">
        <v>19963910597.331799</v>
      </c>
      <c r="BB38">
        <v>4769158185.1540804</v>
      </c>
      <c r="BC38">
        <v>1866641575.6824</v>
      </c>
      <c r="BD38">
        <v>1641833589.78688</v>
      </c>
      <c r="BE38">
        <v>5874784142.7595196</v>
      </c>
      <c r="BF38">
        <v>4365249500.5534801</v>
      </c>
      <c r="BG38">
        <v>4433920213.0993795</v>
      </c>
      <c r="BH38">
        <v>7663961528.4675703</v>
      </c>
      <c r="BI38">
        <v>1582020504.7820101</v>
      </c>
      <c r="BJ38">
        <v>2199317173.5408001</v>
      </c>
      <c r="BK38">
        <v>1088219139.2263401</v>
      </c>
      <c r="BO38" t="s">
        <v>527</v>
      </c>
      <c r="BP38">
        <v>48.954710385999995</v>
      </c>
      <c r="BQ38">
        <f t="shared" si="1"/>
        <v>1958.1884154399997</v>
      </c>
    </row>
    <row r="39" spans="1:69" x14ac:dyDescent="0.45">
      <c r="A39" t="str">
        <v>_mean</v>
      </c>
      <c r="B39">
        <v>13366.257041398299</v>
      </c>
      <c r="C39">
        <v>19358.542138211102</v>
      </c>
      <c r="D39">
        <v>4498.1220547343601</v>
      </c>
      <c r="E39">
        <v>17574.6644952489</v>
      </c>
      <c r="F39">
        <v>21868.8438585365</v>
      </c>
      <c r="G39">
        <v>21432.321780126698</v>
      </c>
      <c r="H39">
        <v>23784.709803220099</v>
      </c>
      <c r="I39">
        <v>12106.2596864016</v>
      </c>
      <c r="J39">
        <v>17232.7306820595</v>
      </c>
      <c r="K39">
        <v>20522.239092866799</v>
      </c>
      <c r="L39">
        <v>16523.842077853798</v>
      </c>
      <c r="M39">
        <v>13734.281699822801</v>
      </c>
      <c r="N39">
        <v>22819.700259750301</v>
      </c>
      <c r="O39">
        <v>16633.518865337399</v>
      </c>
      <c r="P39">
        <v>21530.392708586998</v>
      </c>
      <c r="Q39">
        <v>25921.615572024399</v>
      </c>
      <c r="R39">
        <v>26909.8407027475</v>
      </c>
      <c r="S39">
        <v>14831.2545563771</v>
      </c>
      <c r="T39">
        <v>13946.847899672801</v>
      </c>
      <c r="U39">
        <v>15828.2772605141</v>
      </c>
      <c r="V39">
        <v>24600.006254837601</v>
      </c>
      <c r="W39">
        <v>27830.047828047202</v>
      </c>
      <c r="X39">
        <v>25719.1000020221</v>
      </c>
      <c r="Y39">
        <v>5146.2438014596901</v>
      </c>
      <c r="Z39">
        <v>22339.635851079998</v>
      </c>
      <c r="AA39">
        <v>16153.7972304327</v>
      </c>
      <c r="AB39">
        <v>16863.325807204499</v>
      </c>
      <c r="AC39">
        <v>22029.696418583801</v>
      </c>
      <c r="AD39">
        <v>12973.975177975</v>
      </c>
      <c r="AE39">
        <v>13009.7735820292</v>
      </c>
      <c r="AF39">
        <v>4458.9865789821197</v>
      </c>
      <c r="AG39">
        <v>20456.400194034599</v>
      </c>
      <c r="AH39">
        <v>19915.251122367099</v>
      </c>
      <c r="AI39">
        <v>16017.3199930681</v>
      </c>
      <c r="AJ39">
        <v>15662.0574126376</v>
      </c>
      <c r="AK39">
        <v>17154.510554259399</v>
      </c>
      <c r="AL39">
        <v>17183.244422890901</v>
      </c>
      <c r="AM39">
        <v>23023.211652505601</v>
      </c>
      <c r="AN39">
        <v>18751.410226431599</v>
      </c>
      <c r="AO39">
        <v>10422.203788332699</v>
      </c>
      <c r="AP39">
        <v>8438.8547367030806</v>
      </c>
      <c r="AQ39">
        <v>16029.8775832748</v>
      </c>
      <c r="AR39">
        <v>6082.9968969695401</v>
      </c>
      <c r="AS39">
        <v>8938.3982192616895</v>
      </c>
      <c r="AT39">
        <v>16941.906075373299</v>
      </c>
      <c r="AU39">
        <v>9588.4455174600498</v>
      </c>
      <c r="AV39">
        <v>14537.129178921299</v>
      </c>
      <c r="AW39">
        <v>11658.9561936512</v>
      </c>
      <c r="AX39">
        <v>13807.8481276855</v>
      </c>
      <c r="AY39">
        <v>31914.642814214501</v>
      </c>
      <c r="AZ39">
        <v>20622.767487184399</v>
      </c>
      <c r="BA39">
        <v>33080.106772358296</v>
      </c>
      <c r="BB39">
        <v>18835.017140734901</v>
      </c>
      <c r="BC39">
        <v>14047.3621384567</v>
      </c>
      <c r="BD39">
        <v>13130.782006821</v>
      </c>
      <c r="BE39">
        <v>19887.960292895299</v>
      </c>
      <c r="BF39">
        <v>18439.0805931996</v>
      </c>
      <c r="BG39">
        <v>20608.506684170901</v>
      </c>
      <c r="BH39">
        <v>21589.961993327899</v>
      </c>
      <c r="BI39">
        <v>12439.0283592176</v>
      </c>
      <c r="BJ39">
        <v>14487.1101990672</v>
      </c>
      <c r="BK39">
        <v>11384.5935035763</v>
      </c>
      <c r="BO39" t="s">
        <v>538</v>
      </c>
      <c r="BP39">
        <v>48.179181463999996</v>
      </c>
      <c r="BQ39">
        <f t="shared" si="1"/>
        <v>1927.1672585599999</v>
      </c>
    </row>
    <row r="40" spans="1:69" x14ac:dyDescent="0.45">
      <c r="A40" t="str">
        <v>_median</v>
      </c>
      <c r="B40">
        <v>13754.8046875</v>
      </c>
      <c r="C40">
        <v>20403.369140625</v>
      </c>
      <c r="D40">
        <v>4646.091796875</v>
      </c>
      <c r="E40">
        <v>17780.48828125</v>
      </c>
      <c r="F40">
        <v>23066.7216796875</v>
      </c>
      <c r="G40">
        <v>21206.732421875</v>
      </c>
      <c r="H40">
        <v>24737.57421875</v>
      </c>
      <c r="I40">
        <v>12609.7001953125</v>
      </c>
      <c r="J40">
        <v>17807.955078125</v>
      </c>
      <c r="K40">
        <v>21199.529296875</v>
      </c>
      <c r="L40">
        <v>16647.154296875</v>
      </c>
      <c r="M40">
        <v>14178.7333984375</v>
      </c>
      <c r="N40">
        <v>23673.74609375</v>
      </c>
      <c r="O40">
        <v>16722.521484375</v>
      </c>
      <c r="P40">
        <v>22511.236328125</v>
      </c>
      <c r="Q40">
        <v>27234.521484375</v>
      </c>
      <c r="R40">
        <v>26489.490234375</v>
      </c>
      <c r="S40">
        <v>14535.1142578125</v>
      </c>
      <c r="T40">
        <v>14072.7724609375</v>
      </c>
      <c r="U40">
        <v>16073.3271484375</v>
      </c>
      <c r="V40">
        <v>23581.091796875</v>
      </c>
      <c r="W40">
        <v>29565.826171875</v>
      </c>
      <c r="X40">
        <v>26196.89453125</v>
      </c>
      <c r="Y40">
        <v>5188.60498046875</v>
      </c>
      <c r="Z40">
        <v>22799.1015625</v>
      </c>
      <c r="AA40">
        <v>16436.640625</v>
      </c>
      <c r="AB40">
        <v>16858.96484375</v>
      </c>
      <c r="AC40">
        <v>22916.703125</v>
      </c>
      <c r="AD40">
        <v>12765.3916015625</v>
      </c>
      <c r="AE40">
        <v>12391.4052734375</v>
      </c>
      <c r="AF40">
        <v>4381.02294921875</v>
      </c>
      <c r="AG40">
        <v>21211.7734375</v>
      </c>
      <c r="AH40">
        <v>19867.341796875</v>
      </c>
      <c r="AI40">
        <v>16499.70703125</v>
      </c>
      <c r="AJ40">
        <v>16273.83984375</v>
      </c>
      <c r="AK40">
        <v>17375.296875</v>
      </c>
      <c r="AL40">
        <v>17693.517578125</v>
      </c>
      <c r="AM40">
        <v>23892.73046875</v>
      </c>
      <c r="AN40">
        <v>19810.88671875</v>
      </c>
      <c r="AO40">
        <v>10203.5556640625</v>
      </c>
      <c r="AP40">
        <v>8640.9345703125</v>
      </c>
      <c r="AQ40">
        <v>16430.4453125</v>
      </c>
      <c r="AR40">
        <v>6227.66650390625</v>
      </c>
      <c r="AS40">
        <v>8845.3203125</v>
      </c>
      <c r="AT40">
        <v>17340.099609375</v>
      </c>
      <c r="AU40">
        <v>9360.419921875</v>
      </c>
      <c r="AV40">
        <v>15444.160644531201</v>
      </c>
      <c r="AW40">
        <v>12070.4794921875</v>
      </c>
      <c r="AX40">
        <v>14138.8212890625</v>
      </c>
      <c r="AY40">
        <v>32499.46875</v>
      </c>
      <c r="AZ40">
        <v>21331.6796875</v>
      </c>
      <c r="BA40">
        <v>30276.205078125</v>
      </c>
      <c r="BB40">
        <v>19921.849609375</v>
      </c>
      <c r="BC40">
        <v>14438.4716796875</v>
      </c>
      <c r="BD40">
        <v>14007.1396484375</v>
      </c>
      <c r="BE40">
        <v>20685.8671875</v>
      </c>
      <c r="BF40">
        <v>18809.013671875</v>
      </c>
      <c r="BG40">
        <v>20693.98828125</v>
      </c>
      <c r="BH40">
        <v>22380.58984375</v>
      </c>
      <c r="BI40">
        <v>12720.6455078125</v>
      </c>
      <c r="BJ40">
        <v>15294.26953125</v>
      </c>
      <c r="BK40">
        <v>11925.78515625</v>
      </c>
      <c r="BO40" t="s">
        <v>554</v>
      </c>
      <c r="BP40">
        <v>38.096851885999996</v>
      </c>
      <c r="BQ40">
        <f t="shared" si="1"/>
        <v>1523.8740754399998</v>
      </c>
    </row>
    <row r="41" spans="1:69" x14ac:dyDescent="0.45">
      <c r="A41" t="str">
        <v>_min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O41" t="s">
        <v>530</v>
      </c>
      <c r="BP41">
        <v>37.718953051</v>
      </c>
      <c r="BQ41">
        <f t="shared" si="1"/>
        <v>1508.75812204</v>
      </c>
    </row>
    <row r="42" spans="1:69" x14ac:dyDescent="0.45">
      <c r="A42" t="str">
        <v>_max</v>
      </c>
      <c r="B42">
        <v>23125.025390625</v>
      </c>
      <c r="C42">
        <v>36488.0546875</v>
      </c>
      <c r="D42">
        <v>9162.525390625</v>
      </c>
      <c r="E42">
        <v>40276.046875</v>
      </c>
      <c r="F42">
        <v>41730.125</v>
      </c>
      <c r="G42">
        <v>50785.234375</v>
      </c>
      <c r="H42">
        <v>44671.91796875</v>
      </c>
      <c r="I42">
        <v>22744.103515625</v>
      </c>
      <c r="J42">
        <v>33562.9609375</v>
      </c>
      <c r="K42">
        <v>39281.21875</v>
      </c>
      <c r="L42">
        <v>30561.564453125</v>
      </c>
      <c r="M42">
        <v>25516.8203125</v>
      </c>
      <c r="N42">
        <v>43966.83203125</v>
      </c>
      <c r="O42">
        <v>32356.287109375</v>
      </c>
      <c r="P42">
        <v>43205.14453125</v>
      </c>
      <c r="Q42">
        <v>47958.703125</v>
      </c>
      <c r="R42">
        <v>55701.9453125</v>
      </c>
      <c r="S42">
        <v>28726.517578125</v>
      </c>
      <c r="T42">
        <v>27046.94140625</v>
      </c>
      <c r="U42">
        <v>34948.10546875</v>
      </c>
      <c r="V42">
        <v>51917.6328125</v>
      </c>
      <c r="W42">
        <v>52507.6484375</v>
      </c>
      <c r="X42">
        <v>51852.7734375</v>
      </c>
      <c r="Y42">
        <v>10103.2724609375</v>
      </c>
      <c r="Z42">
        <v>45609.92578125</v>
      </c>
      <c r="AA42">
        <v>28986.923828125</v>
      </c>
      <c r="AB42">
        <v>32536.728515625</v>
      </c>
      <c r="AC42">
        <v>42897.203125</v>
      </c>
      <c r="AD42">
        <v>28387.07421875</v>
      </c>
      <c r="AE42">
        <v>30941.513671875</v>
      </c>
      <c r="AF42">
        <v>9949.41796875</v>
      </c>
      <c r="AG42">
        <v>37548.40234375</v>
      </c>
      <c r="AH42">
        <v>37351.41796875</v>
      </c>
      <c r="AI42">
        <v>28480.181640625</v>
      </c>
      <c r="AJ42">
        <v>30045.458984375</v>
      </c>
      <c r="AK42">
        <v>35423.4140625</v>
      </c>
      <c r="AL42">
        <v>33417.17578125</v>
      </c>
      <c r="AM42">
        <v>50795.4609375</v>
      </c>
      <c r="AN42">
        <v>32040.84765625</v>
      </c>
      <c r="AO42">
        <v>21082.009765625</v>
      </c>
      <c r="AP42">
        <v>15957.6171875</v>
      </c>
      <c r="AQ42">
        <v>31917.9453125</v>
      </c>
      <c r="AR42">
        <v>12444.701171875</v>
      </c>
      <c r="AS42">
        <v>19226.626953125</v>
      </c>
      <c r="AT42">
        <v>33835.49609375</v>
      </c>
      <c r="AU42">
        <v>20877.9296875</v>
      </c>
      <c r="AV42">
        <v>25529.587890625</v>
      </c>
      <c r="AW42">
        <v>22887.13671875</v>
      </c>
      <c r="AX42">
        <v>27920.53125</v>
      </c>
      <c r="AY42">
        <v>61061.875</v>
      </c>
      <c r="AZ42">
        <v>39242.8359375</v>
      </c>
      <c r="BA42">
        <v>84785.140625</v>
      </c>
      <c r="BB42">
        <v>34346.53125</v>
      </c>
      <c r="BC42">
        <v>26115.14453125</v>
      </c>
      <c r="BD42">
        <v>23033.701171875</v>
      </c>
      <c r="BE42">
        <v>36182.60546875</v>
      </c>
      <c r="BF42">
        <v>42248.453125</v>
      </c>
      <c r="BG42">
        <v>46373.72265625</v>
      </c>
      <c r="BH42">
        <v>47127.3046875</v>
      </c>
      <c r="BI42">
        <v>23392.291015625</v>
      </c>
      <c r="BJ42">
        <v>27979.001953125</v>
      </c>
      <c r="BK42">
        <v>22028.4140625</v>
      </c>
      <c r="BO42" t="s">
        <v>573</v>
      </c>
      <c r="BP42">
        <v>37.571705747999999</v>
      </c>
      <c r="BQ42">
        <f t="shared" si="1"/>
        <v>1502.86822992</v>
      </c>
    </row>
    <row r="43" spans="1:69" x14ac:dyDescent="0.45">
      <c r="BO43" t="s">
        <v>565</v>
      </c>
      <c r="BP43">
        <v>35.844597508999996</v>
      </c>
      <c r="BQ43">
        <f t="shared" si="1"/>
        <v>1433.7839003599997</v>
      </c>
    </row>
    <row r="44" spans="1:69" x14ac:dyDescent="0.45">
      <c r="A44" t="s">
        <v>9330</v>
      </c>
      <c r="B44" t="str">
        <f>B37</f>
        <v>Albany</v>
      </c>
      <c r="C44" t="str">
        <f t="shared" ref="C44:BK44" si="4">C37</f>
        <v>Allegany</v>
      </c>
      <c r="D44" t="str">
        <f t="shared" si="4"/>
        <v>Bronx</v>
      </c>
      <c r="E44" t="str">
        <f t="shared" si="4"/>
        <v>Broome</v>
      </c>
      <c r="F44" t="str">
        <f t="shared" si="4"/>
        <v>Cattaraugus</v>
      </c>
      <c r="G44" t="str">
        <f t="shared" si="4"/>
        <v>Cayuga</v>
      </c>
      <c r="H44" t="str">
        <f t="shared" si="4"/>
        <v>Chautauqua</v>
      </c>
      <c r="I44" t="str">
        <f t="shared" si="4"/>
        <v>Chemung</v>
      </c>
      <c r="J44" t="str">
        <f t="shared" si="4"/>
        <v>Chenango</v>
      </c>
      <c r="K44" t="str">
        <f t="shared" si="4"/>
        <v>Clinton</v>
      </c>
      <c r="L44" t="str">
        <f t="shared" si="4"/>
        <v>Columbia</v>
      </c>
      <c r="M44" t="str">
        <f t="shared" si="4"/>
        <v>Cortland</v>
      </c>
      <c r="N44" t="str">
        <f t="shared" si="4"/>
        <v>Delaware</v>
      </c>
      <c r="O44" t="str">
        <f t="shared" si="4"/>
        <v>Dutchess</v>
      </c>
      <c r="P44" t="str">
        <f t="shared" si="4"/>
        <v>Erie</v>
      </c>
      <c r="Q44" t="str">
        <f t="shared" si="4"/>
        <v>Essex</v>
      </c>
      <c r="R44" t="str">
        <f t="shared" si="4"/>
        <v>Franklin</v>
      </c>
      <c r="S44" t="str">
        <f t="shared" si="4"/>
        <v>Fulton</v>
      </c>
      <c r="T44" t="str">
        <f t="shared" si="4"/>
        <v>Genesee</v>
      </c>
      <c r="U44" t="str">
        <f t="shared" si="4"/>
        <v>Greene</v>
      </c>
      <c r="V44" t="str">
        <f t="shared" si="4"/>
        <v>Hamilton</v>
      </c>
      <c r="W44" t="str">
        <f t="shared" si="4"/>
        <v>Herkimer</v>
      </c>
      <c r="X44" t="str">
        <f t="shared" si="4"/>
        <v>Jefferson</v>
      </c>
      <c r="Y44" t="str">
        <f t="shared" si="4"/>
        <v>Kings</v>
      </c>
      <c r="Z44" t="str">
        <f t="shared" si="4"/>
        <v>Lewis</v>
      </c>
      <c r="AA44" t="str">
        <f t="shared" si="4"/>
        <v>Livingston</v>
      </c>
      <c r="AB44" t="str">
        <f t="shared" si="4"/>
        <v>Madison</v>
      </c>
      <c r="AC44" t="str">
        <f t="shared" si="4"/>
        <v>Monroe</v>
      </c>
      <c r="AD44" t="str">
        <f t="shared" si="4"/>
        <v>Montgomery</v>
      </c>
      <c r="AE44" t="str">
        <f t="shared" si="4"/>
        <v>Nassau</v>
      </c>
      <c r="AF44" t="str">
        <f t="shared" si="4"/>
        <v>New York</v>
      </c>
      <c r="AG44" t="str">
        <f t="shared" si="4"/>
        <v>Niagara</v>
      </c>
      <c r="AH44" t="str">
        <f t="shared" si="4"/>
        <v>Oneida</v>
      </c>
      <c r="AI44" t="str">
        <f t="shared" si="4"/>
        <v>Onondaga</v>
      </c>
      <c r="AJ44" t="str">
        <f t="shared" si="4"/>
        <v>Ontario</v>
      </c>
      <c r="AK44" t="str">
        <f t="shared" si="4"/>
        <v>Orange</v>
      </c>
      <c r="AL44" t="str">
        <f t="shared" si="4"/>
        <v>Orleans</v>
      </c>
      <c r="AM44" t="str">
        <f t="shared" si="4"/>
        <v>Oswego</v>
      </c>
      <c r="AN44" t="str">
        <f t="shared" si="4"/>
        <v>Otsego</v>
      </c>
      <c r="AO44" t="str">
        <f t="shared" si="4"/>
        <v>Putnam</v>
      </c>
      <c r="AP44" t="str">
        <f t="shared" si="4"/>
        <v>Queens</v>
      </c>
      <c r="AQ44" t="str">
        <f t="shared" si="4"/>
        <v>Rensselaer</v>
      </c>
      <c r="AR44" t="str">
        <f t="shared" si="4"/>
        <v>Richmond</v>
      </c>
      <c r="AS44" t="str">
        <f t="shared" si="4"/>
        <v>Rockland</v>
      </c>
      <c r="AT44" t="str">
        <f t="shared" si="4"/>
        <v>Saratoga</v>
      </c>
      <c r="AU44" t="str">
        <f t="shared" si="4"/>
        <v>Schenectady</v>
      </c>
      <c r="AV44" t="str">
        <f t="shared" si="4"/>
        <v>Schoharie</v>
      </c>
      <c r="AW44" t="str">
        <f t="shared" si="4"/>
        <v>Schuyler</v>
      </c>
      <c r="AX44" t="str">
        <f t="shared" si="4"/>
        <v>Seneca</v>
      </c>
      <c r="AY44" t="str">
        <f t="shared" si="4"/>
        <v>St Lawrence</v>
      </c>
      <c r="AZ44" t="str">
        <f t="shared" si="4"/>
        <v>Steuben</v>
      </c>
      <c r="BA44" t="str">
        <f t="shared" si="4"/>
        <v>Suffolk</v>
      </c>
      <c r="BB44" t="str">
        <f t="shared" si="4"/>
        <v>Sullivan</v>
      </c>
      <c r="BC44" t="str">
        <f t="shared" si="4"/>
        <v>Tioga</v>
      </c>
      <c r="BD44" t="str">
        <f t="shared" si="4"/>
        <v>Tompkins</v>
      </c>
      <c r="BE44" t="str">
        <f t="shared" si="4"/>
        <v>Ulster</v>
      </c>
      <c r="BF44" t="str">
        <f t="shared" si="4"/>
        <v>Warren</v>
      </c>
      <c r="BG44" t="str">
        <f t="shared" si="4"/>
        <v>Washington</v>
      </c>
      <c r="BH44" t="str">
        <f t="shared" si="4"/>
        <v>Wayne</v>
      </c>
      <c r="BI44" t="str">
        <f t="shared" si="4"/>
        <v>Westchester</v>
      </c>
      <c r="BJ44" t="str">
        <f t="shared" si="4"/>
        <v>Wyoming</v>
      </c>
      <c r="BK44" t="str">
        <f t="shared" si="4"/>
        <v>Yates</v>
      </c>
      <c r="BO44" t="s">
        <v>523</v>
      </c>
      <c r="BP44">
        <v>34.840855112</v>
      </c>
      <c r="BQ44">
        <f t="shared" si="1"/>
        <v>1393.6342044799999</v>
      </c>
    </row>
    <row r="45" spans="1:69" x14ac:dyDescent="0.45">
      <c r="A45" t="s">
        <v>9331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0</v>
      </c>
      <c r="BO45" t="s">
        <v>557</v>
      </c>
      <c r="BP45">
        <v>34.495614900999996</v>
      </c>
      <c r="BQ45">
        <f t="shared" si="1"/>
        <v>1379.82459604</v>
      </c>
    </row>
    <row r="46" spans="1:69" x14ac:dyDescent="0.45">
      <c r="A46" t="s">
        <v>9332</v>
      </c>
      <c r="B46">
        <v>2</v>
      </c>
      <c r="C46">
        <v>0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2</v>
      </c>
      <c r="P46">
        <v>0</v>
      </c>
      <c r="Q46">
        <v>1</v>
      </c>
      <c r="R46">
        <v>1</v>
      </c>
      <c r="S46">
        <v>2</v>
      </c>
      <c r="T46">
        <v>0</v>
      </c>
      <c r="U46">
        <v>2</v>
      </c>
      <c r="V46">
        <v>1</v>
      </c>
      <c r="W46">
        <v>1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0</v>
      </c>
      <c r="AX46">
        <v>0</v>
      </c>
      <c r="AY46">
        <v>1</v>
      </c>
      <c r="AZ46">
        <v>0</v>
      </c>
      <c r="BA46">
        <v>2</v>
      </c>
      <c r="BB46">
        <v>2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0</v>
      </c>
      <c r="BI46">
        <v>2</v>
      </c>
      <c r="BJ46">
        <v>0</v>
      </c>
      <c r="BK46">
        <v>0</v>
      </c>
      <c r="BO46" t="s">
        <v>532</v>
      </c>
      <c r="BP46">
        <v>33.439822821999996</v>
      </c>
      <c r="BQ46">
        <f t="shared" si="1"/>
        <v>1337.5929128799999</v>
      </c>
    </row>
    <row r="47" spans="1:69" x14ac:dyDescent="0.45">
      <c r="A47" t="s">
        <v>9333</v>
      </c>
      <c r="B47">
        <v>3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3</v>
      </c>
      <c r="M47">
        <v>1</v>
      </c>
      <c r="N47">
        <v>3</v>
      </c>
      <c r="O47">
        <v>3</v>
      </c>
      <c r="P47">
        <v>0</v>
      </c>
      <c r="Q47">
        <v>2</v>
      </c>
      <c r="R47">
        <v>2</v>
      </c>
      <c r="S47">
        <v>2</v>
      </c>
      <c r="T47">
        <v>0</v>
      </c>
      <c r="U47">
        <v>3</v>
      </c>
      <c r="V47">
        <v>2</v>
      </c>
      <c r="W47">
        <v>2</v>
      </c>
      <c r="X47">
        <v>1</v>
      </c>
      <c r="Y47">
        <v>3</v>
      </c>
      <c r="Z47">
        <v>1</v>
      </c>
      <c r="AA47">
        <v>0</v>
      </c>
      <c r="AB47">
        <v>1</v>
      </c>
      <c r="AC47">
        <v>0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3</v>
      </c>
      <c r="AL47">
        <v>0</v>
      </c>
      <c r="AM47">
        <v>1</v>
      </c>
      <c r="AN47">
        <v>1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0</v>
      </c>
      <c r="AX47">
        <v>0</v>
      </c>
      <c r="AY47">
        <v>2</v>
      </c>
      <c r="AZ47">
        <v>0</v>
      </c>
      <c r="BA47">
        <v>3</v>
      </c>
      <c r="BB47">
        <v>3</v>
      </c>
      <c r="BC47">
        <v>0</v>
      </c>
      <c r="BD47">
        <v>0</v>
      </c>
      <c r="BE47">
        <v>3</v>
      </c>
      <c r="BF47">
        <v>2</v>
      </c>
      <c r="BG47">
        <v>2</v>
      </c>
      <c r="BH47">
        <v>0</v>
      </c>
      <c r="BI47">
        <v>3</v>
      </c>
      <c r="BJ47">
        <v>0</v>
      </c>
      <c r="BK47">
        <v>0</v>
      </c>
      <c r="BO47" t="s">
        <v>562</v>
      </c>
      <c r="BP47">
        <v>33.021724395999996</v>
      </c>
      <c r="BQ47">
        <f t="shared" si="1"/>
        <v>1320.8689758399998</v>
      </c>
    </row>
    <row r="48" spans="1:69" x14ac:dyDescent="0.45">
      <c r="BO48" t="s">
        <v>575</v>
      </c>
      <c r="BP48">
        <v>32.309811752000002</v>
      </c>
      <c r="BQ48">
        <f t="shared" si="1"/>
        <v>1292.3924700800001</v>
      </c>
    </row>
    <row r="49" spans="1:69" ht="23.25" x14ac:dyDescent="0.45">
      <c r="B49" s="56" t="s">
        <v>9335</v>
      </c>
      <c r="C49" s="57"/>
      <c r="D49" s="57"/>
      <c r="E49" s="58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BO49" t="s">
        <v>529</v>
      </c>
      <c r="BP49">
        <v>29.944896461999999</v>
      </c>
      <c r="BQ49">
        <f t="shared" si="1"/>
        <v>1197.7958584799999</v>
      </c>
    </row>
    <row r="50" spans="1:69" x14ac:dyDescent="0.45">
      <c r="B50" t="s">
        <v>9334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549</v>
      </c>
      <c r="BP50">
        <v>28.040944042</v>
      </c>
      <c r="BQ50">
        <f t="shared" si="1"/>
        <v>1121.63776168</v>
      </c>
    </row>
    <row r="51" spans="1:69" x14ac:dyDescent="0.45">
      <c r="B51">
        <v>0</v>
      </c>
      <c r="C51">
        <v>1</v>
      </c>
      <c r="D51">
        <v>2</v>
      </c>
      <c r="E51">
        <v>3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525</v>
      </c>
      <c r="BP51">
        <v>27.369457785000002</v>
      </c>
      <c r="BQ51">
        <f t="shared" si="1"/>
        <v>1094.7783114000001</v>
      </c>
    </row>
    <row r="52" spans="1:69" x14ac:dyDescent="0.45">
      <c r="A52" t="s">
        <v>517</v>
      </c>
      <c r="B52" s="22">
        <f t="shared" ref="B52:E54" si="5">SUMIF($B45:$BK45, B$51, $B$24:$BK$24)</f>
        <v>14601.046024119001</v>
      </c>
      <c r="C52" s="22">
        <f t="shared" si="5"/>
        <v>7504.1334585329987</v>
      </c>
      <c r="D52" s="22">
        <f t="shared" si="5"/>
        <v>0</v>
      </c>
      <c r="E52" s="22">
        <f t="shared" si="5"/>
        <v>0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571</v>
      </c>
      <c r="BP52">
        <v>25.771283071999999</v>
      </c>
      <c r="BQ52">
        <f t="shared" si="1"/>
        <v>1030.85132288</v>
      </c>
    </row>
    <row r="53" spans="1:69" x14ac:dyDescent="0.45">
      <c r="A53" t="s">
        <v>517</v>
      </c>
      <c r="B53" s="22">
        <f t="shared" si="5"/>
        <v>14601.046024119001</v>
      </c>
      <c r="C53" s="22">
        <f t="shared" si="5"/>
        <v>3263.3932719479999</v>
      </c>
      <c r="D53" s="22">
        <f t="shared" si="5"/>
        <v>4240.7401865850006</v>
      </c>
      <c r="E53" s="22">
        <f t="shared" si="5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545</v>
      </c>
      <c r="BP53">
        <v>24.905375943999999</v>
      </c>
      <c r="BQ53">
        <f t="shared" si="1"/>
        <v>996.21503775999997</v>
      </c>
    </row>
    <row r="54" spans="1:69" x14ac:dyDescent="0.45">
      <c r="A54" t="s">
        <v>517</v>
      </c>
      <c r="B54" s="22">
        <f t="shared" si="5"/>
        <v>10183.598868113999</v>
      </c>
      <c r="C54" s="22">
        <f t="shared" si="5"/>
        <v>4455.5440078909996</v>
      </c>
      <c r="D54" s="22">
        <f t="shared" si="5"/>
        <v>4105.2444317230002</v>
      </c>
      <c r="E54" s="22">
        <f t="shared" si="5"/>
        <v>3360.7921749239999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534</v>
      </c>
      <c r="BP54">
        <v>23.787611857999998</v>
      </c>
      <c r="BQ54">
        <f t="shared" si="1"/>
        <v>951.50447431999987</v>
      </c>
    </row>
    <row r="55" spans="1:69" x14ac:dyDescent="0.45"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548</v>
      </c>
      <c r="BP55">
        <v>19.87186552</v>
      </c>
      <c r="BQ55">
        <f t="shared" si="1"/>
        <v>794.8746208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522</v>
      </c>
      <c r="BP56">
        <v>18.321941656</v>
      </c>
      <c r="BQ56">
        <f t="shared" si="1"/>
        <v>732.87766624000005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543</v>
      </c>
      <c r="BP57">
        <v>16.503207832999998</v>
      </c>
      <c r="BQ57">
        <f t="shared" si="1"/>
        <v>660.12831331999996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518</v>
      </c>
      <c r="BP58">
        <v>16.386011</v>
      </c>
      <c r="BQ58">
        <f t="shared" si="1"/>
        <v>655.44043999999997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521</v>
      </c>
      <c r="BP59">
        <v>14.453935875999999</v>
      </c>
      <c r="BQ59">
        <f t="shared" si="1"/>
        <v>578.15743504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553</v>
      </c>
      <c r="BP60">
        <v>13.439817562</v>
      </c>
      <c r="BQ60">
        <f t="shared" si="1"/>
        <v>537.59270247999996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576</v>
      </c>
      <c r="BP61">
        <v>13.420993493999998</v>
      </c>
      <c r="BQ61">
        <f t="shared" si="1"/>
        <v>536.83973975999993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541</v>
      </c>
      <c r="BP62">
        <v>13.119978502999999</v>
      </c>
      <c r="BQ62">
        <f t="shared" si="1"/>
        <v>524.79914011999995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552</v>
      </c>
      <c r="BP63">
        <v>13.063676395999998</v>
      </c>
      <c r="BQ63">
        <f t="shared" si="1"/>
        <v>522.54705583999998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570</v>
      </c>
      <c r="BP64">
        <v>12.768784897</v>
      </c>
      <c r="BQ64">
        <f t="shared" si="1"/>
        <v>510.75139588000002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542</v>
      </c>
      <c r="BP65">
        <v>12.455749718</v>
      </c>
      <c r="BQ65">
        <f t="shared" si="1"/>
        <v>498.22998871999999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569</v>
      </c>
      <c r="BP66">
        <v>11.972334043999998</v>
      </c>
      <c r="BQ66">
        <f t="shared" si="1"/>
        <v>478.89336175999995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544</v>
      </c>
      <c r="BP67">
        <v>9.9279948999999998</v>
      </c>
      <c r="BQ67">
        <f t="shared" si="1"/>
        <v>397.11979600000001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528</v>
      </c>
      <c r="BP68">
        <v>7.7564231999999995</v>
      </c>
      <c r="BQ68">
        <f t="shared" si="1"/>
        <v>310.25692799999996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524</v>
      </c>
      <c r="BP69">
        <v>6.1206003510000002</v>
      </c>
      <c r="BQ69">
        <f t="shared" si="1"/>
        <v>244.82401404000001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555</v>
      </c>
      <c r="BP70">
        <v>4.1517275759999999</v>
      </c>
      <c r="BQ70">
        <f t="shared" si="1"/>
        <v>166.06910303999999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572</v>
      </c>
      <c r="BP71">
        <v>3.5470894399999997</v>
      </c>
      <c r="BQ71">
        <f t="shared" si="1"/>
        <v>141.8835776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561</v>
      </c>
      <c r="BP72">
        <v>3.0163867999999998</v>
      </c>
      <c r="BQ72">
        <f t="shared" si="1"/>
        <v>120.65547199999999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556</v>
      </c>
      <c r="BP73">
        <v>2.4947559999999998</v>
      </c>
      <c r="BQ73">
        <f t="shared" si="1"/>
        <v>99.790239999999983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559</v>
      </c>
      <c r="BP74">
        <v>1.6283952799999999</v>
      </c>
      <c r="BQ74">
        <f t="shared" si="1"/>
        <v>65.135811199999992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546</v>
      </c>
      <c r="BP75">
        <v>0.27215519999999999</v>
      </c>
      <c r="BQ75">
        <f t="shared" si="1"/>
        <v>10.886208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547</v>
      </c>
      <c r="BP76">
        <v>0.16329311999999999</v>
      </c>
      <c r="BQ76">
        <f t="shared" si="1"/>
        <v>6.5317247999999992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540</v>
      </c>
      <c r="BP77">
        <v>0.12700576</v>
      </c>
      <c r="BQ77">
        <f t="shared" si="1"/>
        <v>5.0802303999999996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520</v>
      </c>
      <c r="BP78">
        <v>0</v>
      </c>
      <c r="BQ78">
        <f t="shared" si="1"/>
        <v>0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537</v>
      </c>
      <c r="BP79">
        <v>0</v>
      </c>
      <c r="BQ79">
        <f t="shared" si="1"/>
        <v>0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558</v>
      </c>
      <c r="BP80">
        <v>0</v>
      </c>
      <c r="BQ80">
        <f t="shared" si="1"/>
        <v>0</v>
      </c>
    </row>
    <row r="81" spans="2:36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</row>
    <row r="82" spans="2:36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36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36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36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36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36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36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36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36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36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36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36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36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36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36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</sheetData>
  <autoFilter ref="BO18:BP18" xr:uid="{4BBABB1B-4F33-4119-9647-87A496849704}">
    <sortState xmlns:xlrd2="http://schemas.microsoft.com/office/spreadsheetml/2017/richdata2" ref="BO19:BP80">
      <sortCondition descending="1" ref="BP18"/>
    </sortState>
  </autoFilter>
  <mergeCells count="1">
    <mergeCell ref="B49:E4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2023-05-12T14:33:41Z</dcterms:modified>
</cp:coreProperties>
</file>