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D357B764-7CF5-4447-88D2-E78928FD1982}" xr6:coauthVersionLast="47" xr6:coauthVersionMax="47" xr10:uidLastSave="{00000000-0000-0000-0000-000000000000}"/>
  <bookViews>
    <workbookView xWindow="58410" yWindow="-120" windowWidth="28110" windowHeight="18240" activeTab="2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1" sheetId="6" r:id="rId6"/>
    <sheet name="Sheet2" sheetId="8" r:id="rId7"/>
    <sheet name="Abstract Calculations" sheetId="7" r:id="rId8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5" l="1"/>
  <c r="O10" i="5"/>
  <c r="O9" i="5"/>
  <c r="O8" i="5"/>
  <c r="O7" i="5"/>
  <c r="O6" i="5"/>
  <c r="O3" i="5"/>
  <c r="O5" i="5"/>
  <c r="O4" i="5"/>
  <c r="J5" i="5"/>
  <c r="J3" i="5"/>
  <c r="J6" i="5"/>
  <c r="J7" i="5"/>
  <c r="J8" i="5"/>
  <c r="J9" i="5"/>
  <c r="J10" i="5"/>
  <c r="J11" i="5"/>
  <c r="J4" i="5"/>
  <c r="E5" i="5"/>
  <c r="E3" i="5"/>
  <c r="E6" i="5"/>
  <c r="E7" i="5"/>
  <c r="E8" i="5"/>
  <c r="E9" i="5"/>
  <c r="E10" i="5"/>
  <c r="E11" i="5"/>
  <c r="E4" i="5"/>
  <c r="A16" i="7" l="1"/>
  <c r="F4" i="7"/>
  <c r="B7" i="7" s="1"/>
  <c r="B3" i="7" l="1"/>
  <c r="D146" i="3" l="1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C164" i="3"/>
  <c r="C163" i="3"/>
  <c r="C162" i="3"/>
  <c r="C160" i="3"/>
  <c r="C159" i="3"/>
  <c r="C158" i="3"/>
  <c r="C156" i="3"/>
  <c r="C155" i="3"/>
  <c r="C154" i="3"/>
  <c r="C152" i="3"/>
  <c r="C151" i="3"/>
  <c r="C150" i="3"/>
  <c r="C148" i="3"/>
  <c r="C147" i="3"/>
  <c r="C146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Z13" i="1"/>
  <c r="AZ14" i="1"/>
  <c r="AZ15" i="1"/>
  <c r="AZ16" i="1"/>
  <c r="AZ17" i="1"/>
  <c r="AZ18" i="1"/>
  <c r="AZ20" i="1"/>
  <c r="AZ21" i="1"/>
  <c r="AZ22" i="1"/>
  <c r="AZ23" i="1"/>
  <c r="AZ24" i="1"/>
  <c r="AZ25" i="1"/>
  <c r="AZ29" i="1"/>
  <c r="AZ30" i="1"/>
  <c r="AZ31" i="1"/>
  <c r="AZ32" i="1"/>
  <c r="AZ33" i="1"/>
  <c r="AZ34" i="1"/>
  <c r="AZ36" i="1"/>
  <c r="AZ37" i="1"/>
  <c r="AZ38" i="1"/>
  <c r="AZ39" i="1"/>
  <c r="AZ40" i="1"/>
  <c r="AZ41" i="1"/>
  <c r="AZ43" i="1"/>
  <c r="AZ44" i="1"/>
  <c r="AZ45" i="1"/>
  <c r="AZ46" i="1"/>
  <c r="AZ47" i="1"/>
  <c r="AZ48" i="1"/>
  <c r="AZ7" i="1"/>
  <c r="AZ8" i="1"/>
  <c r="AZ9" i="1"/>
  <c r="AZ10" i="1"/>
  <c r="AZ11" i="1"/>
  <c r="AZ6" i="1"/>
  <c r="AT33" i="1" l="1"/>
  <c r="AU33" i="1"/>
  <c r="AV33" i="1"/>
  <c r="AW33" i="1"/>
  <c r="AX33" i="1"/>
  <c r="AY33" i="1"/>
  <c r="AT10" i="1"/>
  <c r="AU10" i="1"/>
  <c r="AV10" i="1"/>
  <c r="AW10" i="1"/>
  <c r="AX10" i="1"/>
  <c r="AY10" i="1"/>
  <c r="AO146" i="3" l="1"/>
  <c r="AO115" i="3"/>
  <c r="M78" i="5" l="1"/>
  <c r="H77" i="5"/>
  <c r="C76" i="5"/>
  <c r="N74" i="5"/>
  <c r="M74" i="5"/>
  <c r="H73" i="5"/>
  <c r="C72" i="5"/>
  <c r="M70" i="5"/>
  <c r="H69" i="5"/>
  <c r="C68" i="5"/>
  <c r="N66" i="5"/>
  <c r="M66" i="5"/>
  <c r="H65" i="5"/>
  <c r="G65" i="5"/>
  <c r="C64" i="5"/>
  <c r="M62" i="5"/>
  <c r="H61" i="5"/>
  <c r="C60" i="5"/>
  <c r="B60" i="5"/>
  <c r="M58" i="5"/>
  <c r="H57" i="5"/>
  <c r="C56" i="5"/>
  <c r="M54" i="5"/>
  <c r="H53" i="5"/>
  <c r="K52" i="5"/>
  <c r="F52" i="5"/>
  <c r="C52" i="5"/>
  <c r="K51" i="5"/>
  <c r="F51" i="5"/>
  <c r="M50" i="5"/>
  <c r="K50" i="5"/>
  <c r="F50" i="5"/>
  <c r="K49" i="5"/>
  <c r="H49" i="5"/>
  <c r="F49" i="5"/>
  <c r="K48" i="5"/>
  <c r="F48" i="5"/>
  <c r="C48" i="5"/>
  <c r="B48" i="5"/>
  <c r="K47" i="5"/>
  <c r="F47" i="5"/>
  <c r="M46" i="5"/>
  <c r="K46" i="5"/>
  <c r="F46" i="5"/>
  <c r="K45" i="5"/>
  <c r="H45" i="5"/>
  <c r="F45" i="5"/>
  <c r="K44" i="5"/>
  <c r="F44" i="5"/>
  <c r="C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L74" i="5" s="1"/>
  <c r="I22" i="5"/>
  <c r="I73" i="5" s="1"/>
  <c r="G22" i="5"/>
  <c r="G73" i="5" s="1"/>
  <c r="D22" i="5"/>
  <c r="D72" i="5" s="1"/>
  <c r="B22" i="5"/>
  <c r="B72" i="5" s="1"/>
  <c r="A22" i="5"/>
  <c r="A73" i="5" s="1"/>
  <c r="N21" i="5"/>
  <c r="N70" i="5" s="1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N20" i="5"/>
  <c r="L20" i="5"/>
  <c r="L66" i="5" s="1"/>
  <c r="I20" i="5"/>
  <c r="I65" i="5" s="1"/>
  <c r="G20" i="5"/>
  <c r="E20" i="5"/>
  <c r="D20" i="5"/>
  <c r="D64" i="5" s="1"/>
  <c r="B20" i="5"/>
  <c r="B64" i="5" s="1"/>
  <c r="A20" i="5"/>
  <c r="A65" i="5" s="1"/>
  <c r="N19" i="5"/>
  <c r="N62" i="5" s="1"/>
  <c r="L19" i="5"/>
  <c r="L62" i="5" s="1"/>
  <c r="I19" i="5"/>
  <c r="I61" i="5" s="1"/>
  <c r="G19" i="5"/>
  <c r="G61" i="5" s="1"/>
  <c r="D19" i="5"/>
  <c r="D60" i="5" s="1"/>
  <c r="B19" i="5"/>
  <c r="A19" i="5"/>
  <c r="A61" i="5" s="1"/>
  <c r="N18" i="5"/>
  <c r="N58" i="5" s="1"/>
  <c r="L18" i="5"/>
  <c r="L58" i="5" s="1"/>
  <c r="I18" i="5"/>
  <c r="I57" i="5" s="1"/>
  <c r="G18" i="5"/>
  <c r="G57" i="5" s="1"/>
  <c r="D18" i="5"/>
  <c r="D56" i="5" s="1"/>
  <c r="B18" i="5"/>
  <c r="B56" i="5" s="1"/>
  <c r="A18" i="5"/>
  <c r="A57" i="5" s="1"/>
  <c r="N17" i="5"/>
  <c r="N54" i="5" s="1"/>
  <c r="L17" i="5"/>
  <c r="L54" i="5" s="1"/>
  <c r="I17" i="5"/>
  <c r="I53" i="5" s="1"/>
  <c r="G17" i="5"/>
  <c r="G53" i="5" s="1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G49" i="5" s="1"/>
  <c r="D16" i="5"/>
  <c r="D48" i="5" s="1"/>
  <c r="B16" i="5"/>
  <c r="A16" i="5"/>
  <c r="A49" i="5" s="1"/>
  <c r="N15" i="5"/>
  <c r="N46" i="5" s="1"/>
  <c r="L15" i="5"/>
  <c r="L46" i="5" s="1"/>
  <c r="I15" i="5"/>
  <c r="I45" i="5" s="1"/>
  <c r="G15" i="5"/>
  <c r="G45" i="5" s="1"/>
  <c r="D15" i="5"/>
  <c r="D44" i="5" s="1"/>
  <c r="B15" i="5"/>
  <c r="B44" i="5" s="1"/>
  <c r="A15" i="5"/>
  <c r="A45" i="5" s="1"/>
  <c r="T11" i="5"/>
  <c r="R11" i="5"/>
  <c r="O23" i="5"/>
  <c r="O78" i="5" s="1"/>
  <c r="J23" i="5"/>
  <c r="J77" i="5" s="1"/>
  <c r="T10" i="5"/>
  <c r="T9" i="5" s="1"/>
  <c r="R10" i="5"/>
  <c r="O22" i="5"/>
  <c r="O74" i="5" s="1"/>
  <c r="J22" i="5"/>
  <c r="J73" i="5" s="1"/>
  <c r="P10" i="5"/>
  <c r="R9" i="5"/>
  <c r="O21" i="5"/>
  <c r="O70" i="5" s="1"/>
  <c r="J21" i="5"/>
  <c r="J69" i="5" s="1"/>
  <c r="T8" i="5"/>
  <c r="O20" i="5"/>
  <c r="O66" i="5" s="1"/>
  <c r="J20" i="5"/>
  <c r="J65" i="5" s="1"/>
  <c r="T7" i="5"/>
  <c r="P6" i="5"/>
  <c r="T6" i="5"/>
  <c r="O18" i="5"/>
  <c r="O58" i="5" s="1"/>
  <c r="P7" i="5"/>
  <c r="T5" i="5"/>
  <c r="O17" i="5"/>
  <c r="O54" i="5" s="1"/>
  <c r="J17" i="5"/>
  <c r="J53" i="5" s="1"/>
  <c r="J15" i="5"/>
  <c r="J45" i="5" s="1"/>
  <c r="E15" i="5"/>
  <c r="E44" i="5" s="1"/>
  <c r="AY7" i="1"/>
  <c r="AY8" i="1"/>
  <c r="AY9" i="1"/>
  <c r="AY11" i="1"/>
  <c r="AY13" i="1"/>
  <c r="AY14" i="1"/>
  <c r="AY15" i="1"/>
  <c r="AY16" i="1"/>
  <c r="AY17" i="1"/>
  <c r="AY18" i="1"/>
  <c r="AY20" i="1"/>
  <c r="AY21" i="1"/>
  <c r="AY22" i="1"/>
  <c r="AY23" i="1"/>
  <c r="AY24" i="1"/>
  <c r="AY25" i="1"/>
  <c r="AY29" i="1"/>
  <c r="AY30" i="1"/>
  <c r="AY31" i="1"/>
  <c r="AY32" i="1"/>
  <c r="AY34" i="1"/>
  <c r="AY36" i="1"/>
  <c r="AY37" i="1"/>
  <c r="AY38" i="1"/>
  <c r="AY39" i="1"/>
  <c r="AY40" i="1"/>
  <c r="AY41" i="1"/>
  <c r="AY43" i="1"/>
  <c r="AY44" i="1"/>
  <c r="AY45" i="1"/>
  <c r="AY46" i="1"/>
  <c r="AY47" i="1"/>
  <c r="AY48" i="1"/>
  <c r="AY6" i="1"/>
  <c r="AT7" i="1"/>
  <c r="AU7" i="1"/>
  <c r="AV7" i="1"/>
  <c r="AW7" i="1"/>
  <c r="AX7" i="1"/>
  <c r="AT8" i="1"/>
  <c r="AU8" i="1"/>
  <c r="AV8" i="1"/>
  <c r="AW8" i="1"/>
  <c r="AX8" i="1"/>
  <c r="AT9" i="1"/>
  <c r="AU9" i="1"/>
  <c r="AV9" i="1"/>
  <c r="AW9" i="1"/>
  <c r="AX9" i="1"/>
  <c r="AT11" i="1"/>
  <c r="AU11" i="1"/>
  <c r="AV11" i="1"/>
  <c r="AW11" i="1"/>
  <c r="AX11" i="1"/>
  <c r="AT13" i="1"/>
  <c r="AU13" i="1"/>
  <c r="AV13" i="1"/>
  <c r="AW13" i="1"/>
  <c r="AX13" i="1"/>
  <c r="AT14" i="1"/>
  <c r="AU14" i="1"/>
  <c r="AV14" i="1"/>
  <c r="AW14" i="1"/>
  <c r="AX14" i="1"/>
  <c r="AT15" i="1"/>
  <c r="AU15" i="1"/>
  <c r="AV15" i="1"/>
  <c r="AW15" i="1"/>
  <c r="AX15" i="1"/>
  <c r="AT16" i="1"/>
  <c r="AU16" i="1"/>
  <c r="AV16" i="1"/>
  <c r="AW16" i="1"/>
  <c r="AX16" i="1"/>
  <c r="AT17" i="1"/>
  <c r="AU17" i="1"/>
  <c r="AV17" i="1"/>
  <c r="AW17" i="1"/>
  <c r="AX17" i="1"/>
  <c r="AT18" i="1"/>
  <c r="AU18" i="1"/>
  <c r="AV18" i="1"/>
  <c r="AW18" i="1"/>
  <c r="AX18" i="1"/>
  <c r="AT20" i="1"/>
  <c r="AU20" i="1"/>
  <c r="AV20" i="1"/>
  <c r="AW20" i="1"/>
  <c r="AX20" i="1"/>
  <c r="AT21" i="1"/>
  <c r="AU21" i="1"/>
  <c r="AV21" i="1"/>
  <c r="AW21" i="1"/>
  <c r="AX21" i="1"/>
  <c r="AT22" i="1"/>
  <c r="AU22" i="1"/>
  <c r="AV22" i="1"/>
  <c r="AW22" i="1"/>
  <c r="AX22" i="1"/>
  <c r="AT23" i="1"/>
  <c r="AU23" i="1"/>
  <c r="AV23" i="1"/>
  <c r="AW23" i="1"/>
  <c r="AX23" i="1"/>
  <c r="AT24" i="1"/>
  <c r="AU24" i="1"/>
  <c r="AV24" i="1"/>
  <c r="AW24" i="1"/>
  <c r="AX24" i="1"/>
  <c r="AT25" i="1"/>
  <c r="AU25" i="1"/>
  <c r="AV25" i="1"/>
  <c r="AW25" i="1"/>
  <c r="AX25" i="1"/>
  <c r="AT29" i="1"/>
  <c r="AU29" i="1"/>
  <c r="AV29" i="1"/>
  <c r="AW29" i="1"/>
  <c r="AX29" i="1"/>
  <c r="AT30" i="1"/>
  <c r="AU30" i="1"/>
  <c r="AV30" i="1"/>
  <c r="AW30" i="1"/>
  <c r="AX30" i="1"/>
  <c r="AT31" i="1"/>
  <c r="AU31" i="1"/>
  <c r="AV31" i="1"/>
  <c r="AW31" i="1"/>
  <c r="AX31" i="1"/>
  <c r="AT32" i="1"/>
  <c r="AU32" i="1"/>
  <c r="AV32" i="1"/>
  <c r="AW32" i="1"/>
  <c r="AX32" i="1"/>
  <c r="AT34" i="1"/>
  <c r="AU34" i="1"/>
  <c r="AV34" i="1"/>
  <c r="AW34" i="1"/>
  <c r="AX34" i="1"/>
  <c r="AT36" i="1"/>
  <c r="AU36" i="1"/>
  <c r="AV36" i="1"/>
  <c r="AW36" i="1"/>
  <c r="AX36" i="1"/>
  <c r="AT37" i="1"/>
  <c r="AU37" i="1"/>
  <c r="AV37" i="1"/>
  <c r="AW37" i="1"/>
  <c r="AX37" i="1"/>
  <c r="AT38" i="1"/>
  <c r="AU38" i="1"/>
  <c r="AV38" i="1"/>
  <c r="AW38" i="1"/>
  <c r="AX38" i="1"/>
  <c r="AT39" i="1"/>
  <c r="AU39" i="1"/>
  <c r="AV39" i="1"/>
  <c r="AW39" i="1"/>
  <c r="AX39" i="1"/>
  <c r="AT40" i="1"/>
  <c r="AU40" i="1"/>
  <c r="AV40" i="1"/>
  <c r="AW40" i="1"/>
  <c r="AX40" i="1"/>
  <c r="AT41" i="1"/>
  <c r="AU41" i="1"/>
  <c r="AV41" i="1"/>
  <c r="AW41" i="1"/>
  <c r="AX41" i="1"/>
  <c r="AT43" i="1"/>
  <c r="AU43" i="1"/>
  <c r="AV43" i="1"/>
  <c r="AW43" i="1"/>
  <c r="AX43" i="1"/>
  <c r="AT44" i="1"/>
  <c r="AU44" i="1"/>
  <c r="AV44" i="1"/>
  <c r="AW44" i="1"/>
  <c r="AX44" i="1"/>
  <c r="AT45" i="1"/>
  <c r="AU45" i="1"/>
  <c r="AV45" i="1"/>
  <c r="AW45" i="1"/>
  <c r="AX45" i="1"/>
  <c r="AT46" i="1"/>
  <c r="AU46" i="1"/>
  <c r="AV46" i="1"/>
  <c r="AW46" i="1"/>
  <c r="AX46" i="1"/>
  <c r="AT47" i="1"/>
  <c r="AU47" i="1"/>
  <c r="AV47" i="1"/>
  <c r="AW47" i="1"/>
  <c r="AX47" i="1"/>
  <c r="AT48" i="1"/>
  <c r="AU48" i="1"/>
  <c r="AV48" i="1"/>
  <c r="AW48" i="1"/>
  <c r="AX48" i="1"/>
  <c r="AU6" i="1"/>
  <c r="AV6" i="1"/>
  <c r="AW6" i="1"/>
  <c r="AX6" i="1"/>
  <c r="AT6" i="1"/>
  <c r="E23" i="5" l="1"/>
  <c r="E76" i="5" s="1"/>
  <c r="P11" i="5"/>
  <c r="P5" i="5"/>
  <c r="E19" i="5"/>
  <c r="E60" i="5" s="1"/>
  <c r="J19" i="5"/>
  <c r="O19" i="5"/>
  <c r="O62" i="5" s="1"/>
  <c r="O16" i="5"/>
  <c r="O50" i="5" s="1"/>
  <c r="E18" i="5"/>
  <c r="E56" i="5" s="1"/>
  <c r="E16" i="5"/>
  <c r="E48" i="5" s="1"/>
  <c r="P4" i="5"/>
  <c r="E17" i="5"/>
  <c r="E52" i="5" s="1"/>
  <c r="P3" i="5"/>
  <c r="P8" i="5"/>
  <c r="P20" i="5"/>
  <c r="E21" i="5"/>
  <c r="E68" i="5" s="1"/>
  <c r="P9" i="5"/>
  <c r="E22" i="5"/>
  <c r="O15" i="5"/>
  <c r="E64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P16" i="5" l="1"/>
  <c r="P23" i="5"/>
  <c r="P21" i="5"/>
  <c r="P19" i="5"/>
  <c r="P17" i="5"/>
  <c r="J61" i="5"/>
  <c r="O46" i="5"/>
  <c r="P15" i="5"/>
  <c r="P22" i="5"/>
  <c r="E72" i="5"/>
  <c r="J57" i="5"/>
  <c r="P18" i="5"/>
  <c r="AN130" i="3"/>
  <c r="AN126" i="3"/>
  <c r="AN142" i="3"/>
  <c r="AN134" i="3"/>
  <c r="AN13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78" i="3"/>
  <c r="C176" i="3"/>
  <c r="C182" i="3"/>
  <c r="C174" i="3"/>
  <c r="C170" i="3"/>
  <c r="B94" i="3"/>
  <c r="B93" i="3"/>
  <c r="AF172" i="3" l="1"/>
  <c r="Q184" i="3"/>
  <c r="L184" i="3"/>
  <c r="E184" i="3"/>
  <c r="AI185" i="3"/>
  <c r="W185" i="3"/>
  <c r="AL177" i="3"/>
  <c r="Z177" i="3"/>
  <c r="K185" i="3"/>
  <c r="AM184" i="3"/>
  <c r="L177" i="3"/>
  <c r="AJ184" i="3"/>
  <c r="Z176" i="3"/>
  <c r="AC184" i="3"/>
  <c r="X176" i="3"/>
  <c r="C180" i="3"/>
  <c r="AA184" i="3"/>
  <c r="M176" i="3"/>
  <c r="X184" i="3"/>
  <c r="AC180" i="3"/>
  <c r="O184" i="3"/>
  <c r="AA180" i="3"/>
  <c r="AI168" i="3"/>
  <c r="U185" i="3"/>
  <c r="AJ177" i="3"/>
  <c r="X177" i="3"/>
  <c r="AN176" i="3"/>
  <c r="D176" i="3"/>
  <c r="Q180" i="3"/>
  <c r="T172" i="3"/>
  <c r="AG168" i="3"/>
  <c r="H169" i="3"/>
  <c r="AI184" i="3"/>
  <c r="Y177" i="3"/>
  <c r="AD172" i="3"/>
  <c r="H185" i="3"/>
  <c r="AI177" i="3"/>
  <c r="O180" i="3"/>
  <c r="R172" i="3"/>
  <c r="W168" i="3"/>
  <c r="V185" i="3"/>
  <c r="AG185" i="3"/>
  <c r="J184" i="3"/>
  <c r="I184" i="3"/>
  <c r="AF184" i="3"/>
  <c r="AK176" i="3"/>
  <c r="AN181" i="3"/>
  <c r="E180" i="3"/>
  <c r="H172" i="3"/>
  <c r="U168" i="3"/>
  <c r="J185" i="3"/>
  <c r="K184" i="3"/>
  <c r="AK177" i="3"/>
  <c r="L176" i="3"/>
  <c r="I185" i="3"/>
  <c r="V184" i="3"/>
  <c r="C184" i="3"/>
  <c r="T185" i="3"/>
  <c r="U184" i="3"/>
  <c r="AL176" i="3"/>
  <c r="C185" i="3"/>
  <c r="AE185" i="3"/>
  <c r="G185" i="3"/>
  <c r="H184" i="3"/>
  <c r="AH177" i="3"/>
  <c r="AD185" i="3"/>
  <c r="R185" i="3"/>
  <c r="F185" i="3"/>
  <c r="AE184" i="3"/>
  <c r="S184" i="3"/>
  <c r="G184" i="3"/>
  <c r="AG177" i="3"/>
  <c r="U177" i="3"/>
  <c r="AJ176" i="3"/>
  <c r="AL181" i="3"/>
  <c r="F172" i="3"/>
  <c r="K168" i="3"/>
  <c r="C177" i="3"/>
  <c r="AH185" i="3"/>
  <c r="W184" i="3"/>
  <c r="K177" i="3"/>
  <c r="AH184" i="3"/>
  <c r="C168" i="3"/>
  <c r="AF185" i="3"/>
  <c r="AG184" i="3"/>
  <c r="W177" i="3"/>
  <c r="C169" i="3"/>
  <c r="S185" i="3"/>
  <c r="T184" i="3"/>
  <c r="V177" i="3"/>
  <c r="C172" i="3"/>
  <c r="AC185" i="3"/>
  <c r="Q185" i="3"/>
  <c r="E185" i="3"/>
  <c r="AD184" i="3"/>
  <c r="R184" i="3"/>
  <c r="F184" i="3"/>
  <c r="AF177" i="3"/>
  <c r="T177" i="3"/>
  <c r="AB176" i="3"/>
  <c r="AB181" i="3"/>
  <c r="AE173" i="3"/>
  <c r="I168" i="3"/>
  <c r="C173" i="3"/>
  <c r="AB185" i="3"/>
  <c r="D185" i="3"/>
  <c r="AE177" i="3"/>
  <c r="S177" i="3"/>
  <c r="Z181" i="3"/>
  <c r="AH169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I169" i="3"/>
  <c r="U169" i="3"/>
  <c r="AG169" i="3"/>
  <c r="F173" i="3"/>
  <c r="R173" i="3"/>
  <c r="AD173" i="3"/>
  <c r="O181" i="3"/>
  <c r="AA181" i="3"/>
  <c r="AM181" i="3"/>
  <c r="AN129" i="3"/>
  <c r="AN137" i="3"/>
  <c r="K169" i="3"/>
  <c r="W169" i="3"/>
  <c r="AI169" i="3"/>
  <c r="H173" i="3"/>
  <c r="T173" i="3"/>
  <c r="AF173" i="3"/>
  <c r="E181" i="3"/>
  <c r="Q181" i="3"/>
  <c r="AC181" i="3"/>
  <c r="N177" i="3"/>
  <c r="L169" i="3"/>
  <c r="X169" i="3"/>
  <c r="AJ169" i="3"/>
  <c r="I173" i="3"/>
  <c r="U173" i="3"/>
  <c r="AG173" i="3"/>
  <c r="F181" i="3"/>
  <c r="R181" i="3"/>
  <c r="AD181" i="3"/>
  <c r="AN125" i="3"/>
  <c r="M169" i="3"/>
  <c r="Y169" i="3"/>
  <c r="AK169" i="3"/>
  <c r="J173" i="3"/>
  <c r="V173" i="3"/>
  <c r="AH173" i="3"/>
  <c r="G181" i="3"/>
  <c r="S181" i="3"/>
  <c r="AE181" i="3"/>
  <c r="D177" i="3"/>
  <c r="N169" i="3"/>
  <c r="Z169" i="3"/>
  <c r="AL169" i="3"/>
  <c r="K173" i="3"/>
  <c r="W173" i="3"/>
  <c r="AI173" i="3"/>
  <c r="H181" i="3"/>
  <c r="T181" i="3"/>
  <c r="AF181" i="3"/>
  <c r="E177" i="3"/>
  <c r="Q177" i="3"/>
  <c r="O169" i="3"/>
  <c r="AA169" i="3"/>
  <c r="AM169" i="3"/>
  <c r="L173" i="3"/>
  <c r="X173" i="3"/>
  <c r="AJ173" i="3"/>
  <c r="I181" i="3"/>
  <c r="U181" i="3"/>
  <c r="AG181" i="3"/>
  <c r="F177" i="3"/>
  <c r="AN141" i="3"/>
  <c r="D169" i="3"/>
  <c r="P169" i="3"/>
  <c r="AB169" i="3"/>
  <c r="AN169" i="3"/>
  <c r="M173" i="3"/>
  <c r="Y173" i="3"/>
  <c r="AK173" i="3"/>
  <c r="J181" i="3"/>
  <c r="V181" i="3"/>
  <c r="AH181" i="3"/>
  <c r="G177" i="3"/>
  <c r="E169" i="3"/>
  <c r="Q169" i="3"/>
  <c r="AC169" i="3"/>
  <c r="N173" i="3"/>
  <c r="Z173" i="3"/>
  <c r="AL173" i="3"/>
  <c r="K181" i="3"/>
  <c r="W181" i="3"/>
  <c r="AI181" i="3"/>
  <c r="H177" i="3"/>
  <c r="F169" i="3"/>
  <c r="R169" i="3"/>
  <c r="AD169" i="3"/>
  <c r="O173" i="3"/>
  <c r="AA173" i="3"/>
  <c r="AM173" i="3"/>
  <c r="L181" i="3"/>
  <c r="X181" i="3"/>
  <c r="AJ181" i="3"/>
  <c r="I177" i="3"/>
  <c r="AN133" i="3"/>
  <c r="G169" i="3"/>
  <c r="S169" i="3"/>
  <c r="AE169" i="3"/>
  <c r="D173" i="3"/>
  <c r="P173" i="3"/>
  <c r="AB173" i="3"/>
  <c r="AN173" i="3"/>
  <c r="M181" i="3"/>
  <c r="Y181" i="3"/>
  <c r="AK181" i="3"/>
  <c r="J177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AN128" i="3"/>
  <c r="AN136" i="3"/>
  <c r="J168" i="3"/>
  <c r="V168" i="3"/>
  <c r="AH168" i="3"/>
  <c r="G172" i="3"/>
  <c r="S172" i="3"/>
  <c r="AE172" i="3"/>
  <c r="D180" i="3"/>
  <c r="P180" i="3"/>
  <c r="AB180" i="3"/>
  <c r="AN180" i="3"/>
  <c r="L168" i="3"/>
  <c r="X168" i="3"/>
  <c r="AJ168" i="3"/>
  <c r="I172" i="3"/>
  <c r="U172" i="3"/>
  <c r="AG172" i="3"/>
  <c r="F180" i="3"/>
  <c r="R180" i="3"/>
  <c r="AD180" i="3"/>
  <c r="O176" i="3"/>
  <c r="AA176" i="3"/>
  <c r="AM176" i="3"/>
  <c r="AN124" i="3"/>
  <c r="M168" i="3"/>
  <c r="Y168" i="3"/>
  <c r="AK168" i="3"/>
  <c r="J172" i="3"/>
  <c r="V172" i="3"/>
  <c r="AH172" i="3"/>
  <c r="G180" i="3"/>
  <c r="S180" i="3"/>
  <c r="AE180" i="3"/>
  <c r="N168" i="3"/>
  <c r="Z168" i="3"/>
  <c r="AL168" i="3"/>
  <c r="K172" i="3"/>
  <c r="W172" i="3"/>
  <c r="AI172" i="3"/>
  <c r="H180" i="3"/>
  <c r="T180" i="3"/>
  <c r="AF180" i="3"/>
  <c r="E176" i="3"/>
  <c r="Q176" i="3"/>
  <c r="AC176" i="3"/>
  <c r="O168" i="3"/>
  <c r="AA168" i="3"/>
  <c r="AM168" i="3"/>
  <c r="L172" i="3"/>
  <c r="X172" i="3"/>
  <c r="AJ172" i="3"/>
  <c r="I180" i="3"/>
  <c r="U180" i="3"/>
  <c r="AG180" i="3"/>
  <c r="F176" i="3"/>
  <c r="R176" i="3"/>
  <c r="AD176" i="3"/>
  <c r="AN140" i="3"/>
  <c r="D168" i="3"/>
  <c r="P168" i="3"/>
  <c r="AB168" i="3"/>
  <c r="AN168" i="3"/>
  <c r="M172" i="3"/>
  <c r="Y172" i="3"/>
  <c r="AK172" i="3"/>
  <c r="J180" i="3"/>
  <c r="V180" i="3"/>
  <c r="AH180" i="3"/>
  <c r="G176" i="3"/>
  <c r="S176" i="3"/>
  <c r="AE176" i="3"/>
  <c r="E168" i="3"/>
  <c r="Q168" i="3"/>
  <c r="AC168" i="3"/>
  <c r="N172" i="3"/>
  <c r="Z172" i="3"/>
  <c r="AL172" i="3"/>
  <c r="K180" i="3"/>
  <c r="W180" i="3"/>
  <c r="AI180" i="3"/>
  <c r="H176" i="3"/>
  <c r="T176" i="3"/>
  <c r="AF176" i="3"/>
  <c r="F168" i="3"/>
  <c r="R168" i="3"/>
  <c r="AD168" i="3"/>
  <c r="O172" i="3"/>
  <c r="AA172" i="3"/>
  <c r="AM172" i="3"/>
  <c r="L180" i="3"/>
  <c r="X180" i="3"/>
  <c r="AJ180" i="3"/>
  <c r="I176" i="3"/>
  <c r="U176" i="3"/>
  <c r="AG176" i="3"/>
  <c r="AN132" i="3"/>
  <c r="G168" i="3"/>
  <c r="S168" i="3"/>
  <c r="AE168" i="3"/>
  <c r="D172" i="3"/>
  <c r="P172" i="3"/>
  <c r="AB172" i="3"/>
  <c r="AN172" i="3"/>
  <c r="M180" i="3"/>
  <c r="Y180" i="3"/>
  <c r="AK180" i="3"/>
  <c r="J176" i="3"/>
  <c r="V176" i="3"/>
  <c r="AH176" i="3"/>
  <c r="H168" i="3"/>
  <c r="T168" i="3"/>
  <c r="AF168" i="3"/>
  <c r="E172" i="3"/>
  <c r="Q172" i="3"/>
  <c r="AC172" i="3"/>
  <c r="N180" i="3"/>
  <c r="Z180" i="3"/>
  <c r="AL180" i="3"/>
  <c r="K176" i="3"/>
  <c r="W176" i="3"/>
  <c r="AI176" i="3"/>
  <c r="AM185" i="3"/>
  <c r="AA185" i="3"/>
  <c r="O185" i="3"/>
  <c r="AN184" i="3"/>
  <c r="AB184" i="3"/>
  <c r="P184" i="3"/>
  <c r="D184" i="3"/>
  <c r="AD177" i="3"/>
  <c r="R177" i="3"/>
  <c r="Y176" i="3"/>
  <c r="P181" i="3"/>
  <c r="S173" i="3"/>
  <c r="AF169" i="3"/>
  <c r="AL185" i="3"/>
  <c r="N181" i="3"/>
  <c r="Q173" i="3"/>
  <c r="V169" i="3"/>
  <c r="Z185" i="3"/>
  <c r="AC177" i="3"/>
  <c r="C181" i="3"/>
  <c r="AK185" i="3"/>
  <c r="Y185" i="3"/>
  <c r="AL184" i="3"/>
  <c r="Z184" i="3"/>
  <c r="AB177" i="3"/>
  <c r="O177" i="3"/>
  <c r="P176" i="3"/>
  <c r="D181" i="3"/>
  <c r="G173" i="3"/>
  <c r="T169" i="3"/>
  <c r="N185" i="3"/>
  <c r="P177" i="3"/>
  <c r="M185" i="3"/>
  <c r="N184" i="3"/>
  <c r="AN177" i="3"/>
  <c r="AJ185" i="3"/>
  <c r="X185" i="3"/>
  <c r="L185" i="3"/>
  <c r="AK184" i="3"/>
  <c r="Y184" i="3"/>
  <c r="M184" i="3"/>
  <c r="AM177" i="3"/>
  <c r="AA177" i="3"/>
  <c r="M177" i="3"/>
  <c r="N176" i="3"/>
  <c r="AM180" i="3"/>
  <c r="E173" i="3"/>
  <c r="J169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<sst xmlns="http://schemas.openxmlformats.org/spreadsheetml/2006/main" count="754" uniqueCount="289">
  <si>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</si>
  <si>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</si>
  <si>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</si>
  <si>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</si>
  <si>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</si>
  <si>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</si>
  <si>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</si>
  <si>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</si>
  <si>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</si>
  <si>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</si>
  <si>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</si>
  <si>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</si>
  <si>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</si>
  <si>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</si>
  <si>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</si>
  <si>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</si>
  <si>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</si>
  <si>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</si>
  <si>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</si>
  <si>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</si>
  <si>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</si>
  <si>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</si>
  <si>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</si>
  <si>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</si>
  <si>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</si>
  <si>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</si>
  <si>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</si>
  <si>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</si>
  <si>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</si>
  <si>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</si>
  <si>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</si>
  <si>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</si>
  <si>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</si>
  <si>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</si>
  <si>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</si>
  <si>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</si>
  <si>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</si>
  <si>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</si>
  <si>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</si>
  <si>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</si>
  <si>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</si>
  <si>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</si>
  <si>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</si>
  <si>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</si>
  <si>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</si>
  <si>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</si>
  <si>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</si>
  <si>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</si>
  <si>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</si>
  <si>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</si>
  <si>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</si>
  <si>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</si>
  <si>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</si>
  <si>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</si>
  <si>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</si>
  <si>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</si>
  <si>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</si>
  <si>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</si>
  <si>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</si>
  <si>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</si>
  <si>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</si>
  <si>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</si>
  <si>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</si>
  <si>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</si>
  <si>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</si>
  <si>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</si>
  <si>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</si>
  <si>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</si>
  <si>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</si>
  <si>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</si>
  <si>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</si>
  <si>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</si>
  <si>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</si>
  <si>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</si>
  <si>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</si>
  <si>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</si>
  <si>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</si>
  <si>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</si>
  <si>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</si>
  <si>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</si>
  <si>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</si>
  <si>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</si>
  <si>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</si>
  <si>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</si>
  <si>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</si>
  <si>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</si>
  <si>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</si>
  <si>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</si>
  <si>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</si>
  <si>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</si>
  <si>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</si>
  <si>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</si>
  <si>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</si>
  <si>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</si>
  <si>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</si>
  <si>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</si>
  <si>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</si>
  <si>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</si>
  <si>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</si>
  <si>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</si>
  <si>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</si>
  <si>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</si>
  <si>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</si>
  <si>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</si>
  <si>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</si>
  <si>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</si>
  <si>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</si>
  <si>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</si>
  <si>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</si>
  <si>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</si>
  <si>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</si>
  <si>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</si>
  <si>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</si>
  <si>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</si>
  <si>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</si>
  <si>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</si>
  <si>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</si>
  <si>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</si>
  <si>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</si>
  <si>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</si>
  <si>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</si>
  <si>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</si>
  <si>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</si>
  <si>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</si>
  <si>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</si>
  <si>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</si>
  <si>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</si>
  <si>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</si>
  <si>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</si>
  <si>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</si>
  <si>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</si>
  <si>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</si>
  <si>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</si>
  <si>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</si>
  <si>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</si>
  <si>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</si>
  <si>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</si>
  <si>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</si>
  <si>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</si>
  <si>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</si>
  <si>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</si>
  <si>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</si>
  <si>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</si>
  <si>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</si>
  <si>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</si>
  <si>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</si>
  <si>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</si>
  <si>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</si>
  <si>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</si>
  <si>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</si>
  <si>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</si>
  <si>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</si>
  <si>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</si>
  <si>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</si>
  <si>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</si>
  <si>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</si>
  <si>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</si>
  <si>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</si>
  <si>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</si>
  <si>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</si>
  <si>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</si>
  <si>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</si>
  <si>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</si>
  <si>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</si>
  <si>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</si>
  <si>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</si>
  <si>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</si>
  <si>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</si>
  <si>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</si>
  <si>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</si>
  <si>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</si>
  <si>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</si>
  <si>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</si>
  <si>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</si>
  <si>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</si>
  <si>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</si>
  <si>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</si>
  <si>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</si>
  <si>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</si>
  <si>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</si>
  <si>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</si>
  <si>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</si>
  <si>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</si>
  <si>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liquid storage facility</t>
  </si>
  <si>
    <t>solid storage facility</t>
  </si>
  <si>
    <t>solids to chp</t>
  </si>
  <si>
    <t>solids to land application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</si>
  <si>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</si>
  <si>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</si>
  <si>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</si>
  <si>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</si>
  <si>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</si>
  <si>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</si>
  <si>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</si>
  <si>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</si>
  <si>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</si>
  <si>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</si>
  <si>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</si>
  <si>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</si>
  <si>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</si>
  <si>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</si>
  <si>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</si>
  <si>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</si>
  <si>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</si>
  <si>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</si>
  <si>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</si>
  <si>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</si>
  <si>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</si>
  <si>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</si>
  <si>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</si>
  <si>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</si>
  <si>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</si>
  <si>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</si>
  <si>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</si>
  <si>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</si>
  <si>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</si>
  <si>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</si>
  <si>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</si>
  <si>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</si>
  <si>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</si>
  <si>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</si>
  <si>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</si>
  <si>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</si>
  <si>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</si>
  <si>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</si>
  <si>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</si>
  <si>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</si>
  <si>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</si>
  <si>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</si>
  <si>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</si>
  <si>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</si>
  <si>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</si>
  <si>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</si>
  <si>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</si>
  <si>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</si>
  <si>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</si>
  <si>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</si>
  <si>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</si>
  <si>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</si>
  <si>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</si>
  <si>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</si>
  <si>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</si>
  <si>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</si>
  <si>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</si>
  <si>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</si>
  <si>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</si>
  <si>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</si>
  <si>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</si>
  <si>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</si>
  <si>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</si>
  <si>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</si>
  <si>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</si>
  <si>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</si>
  <si>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</si>
  <si>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</si>
  <si>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</si>
  <si>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</si>
  <si>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</si>
  <si>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</si>
  <si>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</si>
  <si>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</si>
  <si>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</si>
  <si>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</si>
  <si>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</si>
  <si>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</si>
  <si>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</si>
  <si>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</si>
  <si>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</si>
  <si>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</si>
  <si>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</si>
  <si>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</si>
  <si>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</si>
  <si>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</si>
  <si>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</si>
  <si>
    <t>Revenue per ton manure:</t>
  </si>
  <si>
    <t>Other OPEX per ton</t>
  </si>
  <si>
    <t>OPEX Ratio</t>
  </si>
  <si>
    <t>Manure in</t>
  </si>
  <si>
    <t>CAPEX + TPC</t>
  </si>
  <si>
    <t>DLA advantage</t>
  </si>
  <si>
    <t>DLA (for large facilities):</t>
  </si>
  <si>
    <t>Transportation distances</t>
  </si>
  <si>
    <t>difference between ALCA and CLCA for AD in Onondaga County</t>
  </si>
  <si>
    <t>solids to disposal</t>
  </si>
  <si>
    <t>Large Facility</t>
  </si>
  <si>
    <t>Onondaga County</t>
  </si>
  <si>
    <t>Jefferson County</t>
  </si>
  <si>
    <t>A/CLCA-X NPV max</t>
  </si>
  <si>
    <t>ALCA-X tradeoff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</si>
</sst>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  <xf numFmtId="6" fontId="0" fillId="0" borderId="0" xfId="0" applyNumberFormat="1"/>
    <xf numFmtId="8" fontId="0" fillId="0" borderId="0" xfId="0" applyNumberFormat="1"/>
    <xf numFmtId="44" fontId="0" fillId="0" borderId="0" xfId="3" applyFont="1"/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96.623521295593918</c:v>
                </c:pt>
                <c:pt idx="1">
                  <c:v>0</c:v>
                </c:pt>
                <c:pt idx="2">
                  <c:v>7.3700293793691017E-9</c:v>
                </c:pt>
                <c:pt idx="3">
                  <c:v>96.623521295593918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1.9907492828912625</c:v>
                </c:pt>
                <c:pt idx="1">
                  <c:v>0</c:v>
                </c:pt>
                <c:pt idx="2">
                  <c:v>0</c:v>
                </c:pt>
                <c:pt idx="3">
                  <c:v>1.9907492828912625</c:v>
                </c:pt>
                <c:pt idx="4">
                  <c:v>0</c:v>
                </c:pt>
                <c:pt idx="5">
                  <c:v>7.3907073513919535E-10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1.3834576697324268</c:v>
                </c:pt>
                <c:pt idx="1">
                  <c:v>0</c:v>
                </c:pt>
                <c:pt idx="2">
                  <c:v>4.3872136830996357E-10</c:v>
                </c:pt>
                <c:pt idx="3">
                  <c:v>1.3834576697324268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2.2717517824077421E-3</c:v>
                </c:pt>
                <c:pt idx="1">
                  <c:v>0</c:v>
                </c:pt>
                <c:pt idx="2">
                  <c:v>1.455149696512363E-14</c:v>
                </c:pt>
                <c:pt idx="3">
                  <c:v>2.2717517824077421E-3</c:v>
                </c:pt>
                <c:pt idx="4">
                  <c:v>0</c:v>
                </c:pt>
                <c:pt idx="5">
                  <c:v>8.8457921250790984E-15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5'!$AS$6:$AS$11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5'!$AZ$6:$AZ$11</c:f>
              <c:numCache>
                <c:formatCode>General</c:formatCode>
                <c:ptCount val="6"/>
                <c:pt idx="0">
                  <c:v>-3.4635399273159354E-15</c:v>
                </c:pt>
                <c:pt idx="1">
                  <c:v>100</c:v>
                </c:pt>
                <c:pt idx="2">
                  <c:v>99.999999992191235</c:v>
                </c:pt>
                <c:pt idx="3">
                  <c:v>-3.4635399273159354E-15</c:v>
                </c:pt>
                <c:pt idx="4">
                  <c:v>100</c:v>
                </c:pt>
                <c:pt idx="5">
                  <c:v>99.999999999260808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04057319211605E-2"/>
          <c:y val="1.689186447555285E-2"/>
          <c:w val="0.8936041524593652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-80.144140280264764</c:v>
                </c:pt>
                <c:pt idx="1">
                  <c:v>-68.458635077764683</c:v>
                </c:pt>
                <c:pt idx="2">
                  <c:v>-56.97814974331547</c:v>
                </c:pt>
                <c:pt idx="3">
                  <c:v>-45.550805602419921</c:v>
                </c:pt>
                <c:pt idx="4">
                  <c:v>-35.850341640909384</c:v>
                </c:pt>
                <c:pt idx="5">
                  <c:v>-23.525397991186068</c:v>
                </c:pt>
                <c:pt idx="6">
                  <c:v>-9.4642437489919402</c:v>
                </c:pt>
                <c:pt idx="7">
                  <c:v>12.071717170784787</c:v>
                </c:pt>
                <c:pt idx="8">
                  <c:v>15.364488480523676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-0.96386145117424404</c:v>
                </c:pt>
                <c:pt idx="1">
                  <c:v>-0.71687308992316923</c:v>
                </c:pt>
                <c:pt idx="2">
                  <c:v>-0.48452149676343148</c:v>
                </c:pt>
                <c:pt idx="3">
                  <c:v>-0.26509087714801305</c:v>
                </c:pt>
                <c:pt idx="4">
                  <c:v>-9.0260368896314891E-2</c:v>
                </c:pt>
                <c:pt idx="5">
                  <c:v>0.11429237623505167</c:v>
                </c:pt>
                <c:pt idx="6">
                  <c:v>0.31512164390485475</c:v>
                </c:pt>
                <c:pt idx="7">
                  <c:v>0.50071084343230032</c:v>
                </c:pt>
                <c:pt idx="8">
                  <c:v>2.6448133937878722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-115.84427137963254</c:v>
                </c:pt>
                <c:pt idx="1">
                  <c:v>-102.82869258942844</c:v>
                </c:pt>
                <c:pt idx="2">
                  <c:v>-90.579504446151915</c:v>
                </c:pt>
                <c:pt idx="3">
                  <c:v>-78.52814108536144</c:v>
                </c:pt>
                <c:pt idx="4">
                  <c:v>-66.393228642175956</c:v>
                </c:pt>
                <c:pt idx="5">
                  <c:v>-50.196842170039005</c:v>
                </c:pt>
                <c:pt idx="6">
                  <c:v>-37.040260416288532</c:v>
                </c:pt>
                <c:pt idx="7">
                  <c:v>-23.597442056949138</c:v>
                </c:pt>
                <c:pt idx="8">
                  <c:v>-6.9759554329975852</c:v>
                </c:pt>
                <c:pt idx="9">
                  <c:v>21.032728675968929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-0.96216457082998963</c:v>
                </c:pt>
                <c:pt idx="1">
                  <c:v>-0.77201184214317498</c:v>
                </c:pt>
                <c:pt idx="2">
                  <c:v>-0.59652438656104478</c:v>
                </c:pt>
                <c:pt idx="3">
                  <c:v>-0.42830481405703935</c:v>
                </c:pt>
                <c:pt idx="4">
                  <c:v>-0.27024308052161117</c:v>
                </c:pt>
                <c:pt idx="5">
                  <c:v>-7.6716737318493766E-2</c:v>
                </c:pt>
                <c:pt idx="6">
                  <c:v>6.8634509400015531E-2</c:v>
                </c:pt>
                <c:pt idx="7">
                  <c:v>0.21456513998861809</c:v>
                </c:pt>
                <c:pt idx="8">
                  <c:v>0.35911363361835247</c:v>
                </c:pt>
                <c:pt idx="9">
                  <c:v>0.49795590103371523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-360.17493247693506</c:v>
                </c:pt>
                <c:pt idx="1">
                  <c:v>-305.91555825891243</c:v>
                </c:pt>
                <c:pt idx="2">
                  <c:v>-274.24012295343664</c:v>
                </c:pt>
                <c:pt idx="3">
                  <c:v>-243.16169478719377</c:v>
                </c:pt>
                <c:pt idx="4">
                  <c:v>-212.68338968755594</c:v>
                </c:pt>
                <c:pt idx="5">
                  <c:v>-179.48825913664635</c:v>
                </c:pt>
                <c:pt idx="6">
                  <c:v>-145.71948676478672</c:v>
                </c:pt>
                <c:pt idx="7">
                  <c:v>-108.11845428364995</c:v>
                </c:pt>
                <c:pt idx="8">
                  <c:v>-62.720679351401586</c:v>
                </c:pt>
                <c:pt idx="9">
                  <c:v>19.961434382526686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-0.96140928383236368</c:v>
                </c:pt>
                <c:pt idx="1">
                  <c:v>-0.75025807319378524</c:v>
                </c:pt>
                <c:pt idx="2">
                  <c:v>-0.56485393117167748</c:v>
                </c:pt>
                <c:pt idx="3">
                  <c:v>-0.4009106725239413</c:v>
                </c:pt>
                <c:pt idx="4">
                  <c:v>-0.24566980017894158</c:v>
                </c:pt>
                <c:pt idx="5">
                  <c:v>-7.4293540468925168E-2</c:v>
                </c:pt>
                <c:pt idx="6">
                  <c:v>7.4364708997063877E-2</c:v>
                </c:pt>
                <c:pt idx="7">
                  <c:v>0.22147248363601013</c:v>
                </c:pt>
                <c:pt idx="8">
                  <c:v>0.36699096582652779</c:v>
                </c:pt>
                <c:pt idx="9">
                  <c:v>0.50562251123786661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-63.266066303040219</c:v>
                </c:pt>
                <c:pt idx="1">
                  <c:v>-52.662449186336737</c:v>
                </c:pt>
                <c:pt idx="2">
                  <c:v>-42.058645813614866</c:v>
                </c:pt>
                <c:pt idx="3">
                  <c:v>-31.454868649682975</c:v>
                </c:pt>
                <c:pt idx="4">
                  <c:v>-18.429287748858886</c:v>
                </c:pt>
                <c:pt idx="5">
                  <c:v>-0.54481815977141579</c:v>
                </c:pt>
                <c:pt idx="6">
                  <c:v>10.098207240241342</c:v>
                </c:pt>
                <c:pt idx="7">
                  <c:v>12.103506520570345</c:v>
                </c:pt>
                <c:pt idx="8">
                  <c:v>12.539302300797925</c:v>
                </c:pt>
                <c:pt idx="9">
                  <c:v>12.929855455682933</c:v>
                </c:pt>
                <c:pt idx="10">
                  <c:v>13.302835113021434</c:v>
                </c:pt>
                <c:pt idx="11">
                  <c:v>13.98397527904458</c:v>
                </c:pt>
                <c:pt idx="12">
                  <c:v>14.300352030861735</c:v>
                </c:pt>
                <c:pt idx="13">
                  <c:v>14.661685569702854</c:v>
                </c:pt>
                <c:pt idx="14">
                  <c:v>15.045689457876405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2.8779586874099596E-3</c:v>
                </c:pt>
                <c:pt idx="1">
                  <c:v>3.3575081299393539E-3</c:v>
                </c:pt>
                <c:pt idx="2">
                  <c:v>4.0003268053265722E-3</c:v>
                </c:pt>
                <c:pt idx="3">
                  <c:v>4.7023265582319266E-3</c:v>
                </c:pt>
                <c:pt idx="4">
                  <c:v>5.9994443687453984E-3</c:v>
                </c:pt>
                <c:pt idx="5">
                  <c:v>6.6852471038109547E-3</c:v>
                </c:pt>
                <c:pt idx="6">
                  <c:v>7.3617965443657039E-3</c:v>
                </c:pt>
                <c:pt idx="7">
                  <c:v>1.5777063435560967E-2</c:v>
                </c:pt>
                <c:pt idx="8">
                  <c:v>3.1726979980873177E-2</c:v>
                </c:pt>
                <c:pt idx="9">
                  <c:v>7.0052055800042326E-2</c:v>
                </c:pt>
                <c:pt idx="10">
                  <c:v>0.11246272480761972</c:v>
                </c:pt>
                <c:pt idx="11">
                  <c:v>0.20505170414938109</c:v>
                </c:pt>
                <c:pt idx="12">
                  <c:v>0.25552430679170346</c:v>
                </c:pt>
                <c:pt idx="13">
                  <c:v>0.30599389461765564</c:v>
                </c:pt>
                <c:pt idx="14">
                  <c:v>0.35645508135929266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-69.529424875808019</c:v>
                </c:pt>
                <c:pt idx="1">
                  <c:v>-56.278934749390331</c:v>
                </c:pt>
                <c:pt idx="2">
                  <c:v>-43.028731094658873</c:v>
                </c:pt>
                <c:pt idx="3">
                  <c:v>-29.778543886961394</c:v>
                </c:pt>
                <c:pt idx="4">
                  <c:v>-12.655158962847946</c:v>
                </c:pt>
                <c:pt idx="5">
                  <c:v>-5.4269163851460425</c:v>
                </c:pt>
                <c:pt idx="6">
                  <c:v>0.21167593810104091</c:v>
                </c:pt>
                <c:pt idx="7">
                  <c:v>2.971565720851058</c:v>
                </c:pt>
                <c:pt idx="8">
                  <c:v>5.7000430486471583</c:v>
                </c:pt>
                <c:pt idx="9">
                  <c:v>10.145859989431292</c:v>
                </c:pt>
                <c:pt idx="10">
                  <c:v>13.020245439513706</c:v>
                </c:pt>
                <c:pt idx="11">
                  <c:v>16.27219726843699</c:v>
                </c:pt>
                <c:pt idx="12">
                  <c:v>21.032914891002534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1.6290840544770204E-3</c:v>
                </c:pt>
                <c:pt idx="1">
                  <c:v>1.7498217456241348E-3</c:v>
                </c:pt>
                <c:pt idx="2">
                  <c:v>2.1665535458997545E-3</c:v>
                </c:pt>
                <c:pt idx="3">
                  <c:v>2.6699035439872662E-3</c:v>
                </c:pt>
                <c:pt idx="4">
                  <c:v>4.8640075383519846E-3</c:v>
                </c:pt>
                <c:pt idx="5">
                  <c:v>8.2595269651858112E-3</c:v>
                </c:pt>
                <c:pt idx="6">
                  <c:v>8.8895387122906747E-2</c:v>
                </c:pt>
                <c:pt idx="7">
                  <c:v>0.16152447955436858</c:v>
                </c:pt>
                <c:pt idx="8">
                  <c:v>0.22991373493790154</c:v>
                </c:pt>
                <c:pt idx="9">
                  <c:v>0.33336973309758439</c:v>
                </c:pt>
                <c:pt idx="10">
                  <c:v>0.39742204380919266</c:v>
                </c:pt>
                <c:pt idx="11">
                  <c:v>0.46144152772069807</c:v>
                </c:pt>
                <c:pt idx="12">
                  <c:v>0.52526197878959502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-85.900840526026997</c:v>
                </c:pt>
                <c:pt idx="1">
                  <c:v>-38.804921062760108</c:v>
                </c:pt>
                <c:pt idx="2">
                  <c:v>-21.676337016749173</c:v>
                </c:pt>
                <c:pt idx="3">
                  <c:v>-16.112287882607689</c:v>
                </c:pt>
                <c:pt idx="4">
                  <c:v>-10.695967746296697</c:v>
                </c:pt>
                <c:pt idx="5">
                  <c:v>-3.3624803504850966</c:v>
                </c:pt>
                <c:pt idx="6">
                  <c:v>2.5699542016665138</c:v>
                </c:pt>
                <c:pt idx="7">
                  <c:v>9.3824079918655343</c:v>
                </c:pt>
                <c:pt idx="8">
                  <c:v>19.96544605578967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1.8447363696490256E-3</c:v>
                </c:pt>
                <c:pt idx="1">
                  <c:v>3.9873284746745098E-3</c:v>
                </c:pt>
                <c:pt idx="2">
                  <c:v>9.8138368012122973E-2</c:v>
                </c:pt>
                <c:pt idx="3">
                  <c:v>0.17299020347994937</c:v>
                </c:pt>
                <c:pt idx="4">
                  <c:v>0.24350594441269086</c:v>
                </c:pt>
                <c:pt idx="5">
                  <c:v>0.33499126280493102</c:v>
                </c:pt>
                <c:pt idx="6">
                  <c:v>0.40113439278620966</c:v>
                </c:pt>
                <c:pt idx="7">
                  <c:v>0.46726127569473408</c:v>
                </c:pt>
                <c:pt idx="8">
                  <c:v>0.53333495733376712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ax val="2.8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11427137279755"/>
          <c:y val="0.39190701752069024"/>
          <c:w val="0.71542112524507051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96.623521295593648</c:v>
                </c:pt>
                <c:pt idx="1">
                  <c:v>-1.9922846644290897E-11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1.9907492828914217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77.495011550264167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0</c:v>
                </c:pt>
                <c:pt idx="1">
                  <c:v>1.0774955766400838E-10</c:v>
                </c:pt>
                <c:pt idx="2">
                  <c:v>81.435392894098499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1.3834576697325114</c:v>
                </c:pt>
                <c:pt idx="1">
                  <c:v>8.06865239598198E-12</c:v>
                </c:pt>
                <c:pt idx="2">
                  <c:v>0</c:v>
                </c:pt>
                <c:pt idx="3">
                  <c:v>1.0295665603148616</c:v>
                </c:pt>
                <c:pt idx="4">
                  <c:v>8.0969589245488258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2.271751782431752E-3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0.16041569529491617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5'!$BH$28:$BH$34</c:f>
              <c:strCache>
                <c:ptCount val="7"/>
                <c:pt idx="0">
                  <c:v>A/CLCA-X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ALCA-X tradeoff</c:v>
                </c:pt>
                <c:pt idx="4">
                  <c:v>ALCA other tradeoff</c:v>
                </c:pt>
                <c:pt idx="5">
                  <c:v>ALCA FE min</c:v>
                </c:pt>
                <c:pt idx="6">
                  <c:v>CLCA FE min</c:v>
                </c:pt>
              </c:strCache>
            </c:strRef>
          </c:cat>
          <c:val>
            <c:numRef>
              <c:f>'Figure 5'!$BO$28:$BO$34</c:f>
              <c:numCache>
                <c:formatCode>General</c:formatCode>
                <c:ptCount val="7"/>
                <c:pt idx="0">
                  <c:v>1.7572847128487394E-16</c:v>
                </c:pt>
                <c:pt idx="1">
                  <c:v>99.999038213842951</c:v>
                </c:pt>
                <c:pt idx="2">
                  <c:v>18.564607105901512</c:v>
                </c:pt>
                <c:pt idx="3">
                  <c:v>-9.3752545328517703E-13</c:v>
                </c:pt>
                <c:pt idx="4">
                  <c:v>14.247613829892087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-12.695299423192889</c:v>
                </c:pt>
                <c:pt idx="18">
                  <c:v>-12.886822702265759</c:v>
                </c:pt>
                <c:pt idx="19">
                  <c:v>-12.83066186688027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-2.6374377736203259E-2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-16.331214977865347</c:v>
                </c:pt>
                <c:pt idx="19">
                  <c:v>-16.088266315515291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-5.7949832454420349</c:v>
                </c:pt>
                <c:pt idx="19">
                  <c:v>-5.2513499167175413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-3.2813059040028749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-6.2615712887239264E-19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-128.85742099862836</c:v>
                </c:pt>
                <c:pt idx="19">
                  <c:v>-65.303516690524887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-3.5850586661486861E-8</c:v>
                </c:pt>
                <c:pt idx="14">
                  <c:v>0</c:v>
                </c:pt>
                <c:pt idx="15">
                  <c:v>-2.2675371996723301E-2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4.3991958785782371E-14</c:v>
                </c:pt>
                <c:pt idx="14">
                  <c:v>0</c:v>
                </c:pt>
                <c:pt idx="15">
                  <c:v>-8.4477494611640714E-3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-8.9926490284637826</c:v>
                </c:pt>
                <c:pt idx="14">
                  <c:v>-9.1283135742295034</c:v>
                </c:pt>
                <c:pt idx="15">
                  <c:v>-8.9924580592971122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-6.9331398814579197</c:v>
                </c:pt>
                <c:pt idx="14">
                  <c:v>-8.0387024263137441</c:v>
                </c:pt>
                <c:pt idx="15">
                  <c:v>-7.2834386143703878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-3.2813538252554619</c:v>
                </c:pt>
                <c:pt idx="14">
                  <c:v>-3.33085685407034</c:v>
                </c:pt>
                <c:pt idx="15">
                  <c:v>-3.2813059040005377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-40.11580485736166</c:v>
                </c:pt>
                <c:pt idx="14">
                  <c:v>-128.85742099860855</c:v>
                </c:pt>
                <c:pt idx="15">
                  <c:v>-65.696861030358264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4.5059165777143216E-15</c:v>
                </c:pt>
                <c:pt idx="14">
                  <c:v>0</c:v>
                </c:pt>
                <c:pt idx="15">
                  <c:v>-3.3843538085770377E-14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-0.26404943975649886</c:v>
                </c:pt>
                <c:pt idx="14">
                  <c:v>-1.0592498090761127</c:v>
                </c:pt>
                <c:pt idx="15">
                  <c:v>-0.4906940568469037</c:v>
                </c:pt>
                <c:pt idx="17">
                  <c:v>-0.39068232955173371</c:v>
                </c:pt>
                <c:pt idx="18">
                  <c:v>-1.5303263874615121</c:v>
                </c:pt>
                <c:pt idx="19">
                  <c:v>-0.69537095710366059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-1.3576861957696783E-9</c:v>
                </c:pt>
                <c:pt idx="19">
                  <c:v>3.9549962971719095E-2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3.4720546293763636E-2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45.371920772153004</c:v>
                </c:pt>
                <c:pt idx="14">
                  <c:v>46.056408792428201</c:v>
                </c:pt>
                <c:pt idx="15">
                  <c:v>45.389293966401027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0.70413166931605364</c:v>
                </c:pt>
                <c:pt idx="14">
                  <c:v>0.71475431233848452</c:v>
                </c:pt>
                <c:pt idx="15">
                  <c:v>0.70465516496311542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4.1540941596161503</c:v>
                </c:pt>
                <c:pt idx="14">
                  <c:v>4.2167634887523286</c:v>
                </c:pt>
                <c:pt idx="15">
                  <c:v>4.146668803394852</c:v>
                </c:pt>
                <c:pt idx="17">
                  <c:v>12.83530203249682</c:v>
                </c:pt>
                <c:pt idx="18">
                  <c:v>13.028937478414736</c:v>
                </c:pt>
                <c:pt idx="19">
                  <c:v>12.768457977349387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-195.37355546511372</c:v>
                </c:pt>
                <c:pt idx="19">
                  <c:v>-99.013158429882267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-60.823562698890655</c:v>
                </c:pt>
                <c:pt idx="14">
                  <c:v>-195.37355546508363</c:v>
                </c:pt>
                <c:pt idx="15">
                  <c:v>-99.609546915696725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-0.40035162479580944</c:v>
                </c:pt>
                <c:pt idx="14">
                  <c:v>-1.6060340158999911</c:v>
                </c:pt>
                <c:pt idx="15">
                  <c:v>-0.74399007669725725</c:v>
                </c:pt>
                <c:pt idx="17">
                  <c:v>-0.59235234719409713</c:v>
                </c:pt>
                <c:pt idx="18">
                  <c:v>-2.3202800818403881</c:v>
                </c:pt>
                <c:pt idx="19">
                  <c:v>-1.0543210876303921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-2.9823826692391975E-4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-2.7561909350759676E-3</c:v>
                </c:pt>
                <c:pt idx="14">
                  <c:v>-3.7320008412606659E-2</c:v>
                </c:pt>
                <c:pt idx="15">
                  <c:v>-1.9034826356507849E-2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-1.3249020340086387E-13</c:v>
                </c:pt>
                <c:pt idx="14">
                  <c:v>-1.0229750873552094E-13</c:v>
                </c:pt>
                <c:pt idx="15">
                  <c:v>-6.9247590300294633E-14</c:v>
                </c:pt>
                <c:pt idx="17">
                  <c:v>-3.349392581436058E-14</c:v>
                </c:pt>
                <c:pt idx="18">
                  <c:v>7.0607263246024041E-14</c:v>
                </c:pt>
                <c:pt idx="19">
                  <c:v>8.9063465966399889E-5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2122331600428893E-2"/>
                  <c:y val="5.42322528519489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5329109170629024E-2"/>
                  <c:y val="5.20190654259064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14993544521E-2"/>
                  <c:y val="5.2275839139714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2.6244892914027849E-2"/>
                  <c:y val="0.15725651631447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8732363980322102E-2"/>
                  <c:y val="0.16070155619349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73771424808E-2"/>
                  <c:y val="0.1556032618216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7068297473959224E-2"/>
                  <c:y val="0.10242585178103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53204787206E-2"/>
                  <c:y val="0.100085221659720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2.9966007995156405E-2"/>
                  <c:y val="0.102466164332122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2.6106007208344547E-2"/>
                  <c:y val="0.161920538679612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1874195018E-2"/>
                  <c:y val="0.163152838006442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1145724798268145E-2"/>
                  <c:y val="0.16240798867442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_("$"* #,##0.00_);_("$"* \(#,##0.00\);_("$"* "-"??_);_(@_)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-75.896643455789388</c:v>
                </c:pt>
                <c:pt idx="14">
                  <c:v>-301.83680364801268</c:v>
                </c:pt>
                <c:pt idx="15">
                  <c:v>-141.22087955100471</c:v>
                </c:pt>
                <c:pt idx="17">
                  <c:v>-62.899766192258411</c:v>
                </c:pt>
                <c:pt idx="18">
                  <c:v>-289.19182837699873</c:v>
                </c:pt>
                <c:pt idx="19">
                  <c:v>-127.45224207267867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4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11700245065921364"/>
          <c:y val="0.37411828427904675"/>
          <c:w val="0.31690759274072888"/>
          <c:h val="0.4462523921647388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87049269478479E-2"/>
          <c:y val="4.7375680431229604E-2"/>
          <c:w val="0.8976979442937506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3'!$C$102:$C$120</c:f>
              <c:numCache>
                <c:formatCode>General</c:formatCode>
                <c:ptCount val="19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9.5340291582664015E-10</c:v>
                </c:pt>
                <c:pt idx="9">
                  <c:v>0</c:v>
                </c:pt>
                <c:pt idx="10">
                  <c:v>6.0600417905953851E-4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  <c:pt idx="16">
                  <c:v>0.33977780963232795</c:v>
                </c:pt>
                <c:pt idx="17">
                  <c:v>0.34490375097983611</c:v>
                </c:pt>
                <c:pt idx="18">
                  <c:v>0.34340065877210224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3'!$D$102:$D$120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-1.2579689146224927E-16</c:v>
                </c:pt>
                <c:pt idx="9">
                  <c:v>0</c:v>
                </c:pt>
                <c:pt idx="10">
                  <c:v>2.4222835939425973E-5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7.5625138725231967E-5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3'!$E$102:$E$120</c:f>
              <c:numCache>
                <c:formatCode>General</c:formatCode>
                <c:ptCount val="19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3.3629700553124355E-3</c:v>
                </c:pt>
                <c:pt idx="9">
                  <c:v>5.4205487455659604E-3</c:v>
                </c:pt>
                <c:pt idx="10">
                  <c:v>4.0643349313536654E-3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  <c:pt idx="16">
                  <c:v>2.4184831928607342E-3</c:v>
                </c:pt>
                <c:pt idx="17">
                  <c:v>3.8981929098037345E-3</c:v>
                </c:pt>
                <c:pt idx="18">
                  <c:v>2.9233042259742673E-3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3'!$F$102:$F$120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3.2258592906127883E-4</c:v>
                </c:pt>
                <c:pt idx="17">
                  <c:v>3.274525119999999E-4</c:v>
                </c:pt>
                <c:pt idx="18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3'!$G$102:$G$120</c:f>
              <c:numCache>
                <c:formatCode>General</c:formatCode>
                <c:ptCount val="19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3'!$H$102:$H$120</c:f>
              <c:numCache>
                <c:formatCode>General</c:formatCode>
                <c:ptCount val="19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3'!$I$102:$I$120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3'!$J$102:$J$120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3'!$K$102:$K$120</c:f>
              <c:numCache>
                <c:formatCode>General</c:formatCode>
                <c:ptCount val="19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3'!$L$102:$L$120</c:f>
              <c:numCache>
                <c:formatCode>General</c:formatCode>
                <c:ptCount val="19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3'!$M$102:$M$120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3'!$N$102:$N$120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-1.2991349829386913E-13</c:v>
                </c:pt>
                <c:pt idx="18">
                  <c:v>5.0545584179284016E-6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3'!$O$102:$O$120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0.52665874510729294</c:v>
                </c:pt>
                <c:pt idx="17">
                  <c:v>0.53460400399324093</c:v>
                </c:pt>
                <c:pt idx="18">
                  <c:v>0.52391599645619424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3'!$P$102:$P$120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3'!$Q$102:$Q$120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5.2887527670995577E-21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3'!$R$102:$R$120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0.11400280215323352</c:v>
                </c:pt>
                <c:pt idx="17">
                  <c:v>0.11572266666666658</c:v>
                </c:pt>
                <c:pt idx="18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3'!$S$102:$S$120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-5.8512288213750152E-2</c:v>
                </c:pt>
                <c:pt idx="17">
                  <c:v>-5.9395013954446338E-2</c:v>
                </c:pt>
                <c:pt idx="18">
                  <c:v>-5.8511433693575428E-2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3'!$T$102:$T$120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7.4854457217526345E-3</c:v>
                </c:pt>
                <c:pt idx="9">
                  <c:v>7.5983723775950134E-3</c:v>
                </c:pt>
                <c:pt idx="10">
                  <c:v>7.4881827585180508E-3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3'!$U$102:$U$120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0.25278744409013293</c:v>
                </c:pt>
                <c:pt idx="9">
                  <c:v>0.25660103591700595</c:v>
                </c:pt>
                <c:pt idx="10">
                  <c:v>0.25233550392308951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3'!$V$102:$V$120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3'!$W$102:$W$120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0.14269711074314859</c:v>
                </c:pt>
                <c:pt idx="9">
                  <c:v>0.14484985884444448</c:v>
                </c:pt>
                <c:pt idx="10">
                  <c:v>0.14274579115824695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3'!$X$102:$X$120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-3.2705579879677524E-2</c:v>
                </c:pt>
                <c:pt idx="9">
                  <c:v>-3.3198981504000011E-2</c:v>
                </c:pt>
                <c:pt idx="10">
                  <c:v>-3.2704897964924179E-2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3'!$Y$102:$Y$120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3'!$Z$102:$Z$120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3'!$AA$102:$AA$120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3'!$AB$102:$AB$120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3'!$AC$102:$AC$120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3'!$AD$102:$AD$120</c:f>
              <c:numCache>
                <c:formatCode>General</c:formatCode>
                <c:ptCount val="19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9.5432169874559436E-3</c:v>
                </c:pt>
                <c:pt idx="9">
                  <c:v>3.0654110852471626E-2</c:v>
                </c:pt>
                <c:pt idx="10">
                  <c:v>1.5628737911072822E-2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  <c:pt idx="16">
                  <c:v>9.543216987455895E-3</c:v>
                </c:pt>
                <c:pt idx="17">
                  <c:v>3.0654110852476348E-2</c:v>
                </c:pt>
                <c:pt idx="18">
                  <c:v>1.5535164557648537E-2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3'!$AE$102:$AE$120</c:f>
              <c:numCache>
                <c:formatCode>General</c:formatCode>
                <c:ptCount val="19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-5.6421668118078201E-2</c:v>
                </c:pt>
                <c:pt idx="9">
                  <c:v>-5.7272854305343193E-2</c:v>
                </c:pt>
                <c:pt idx="10">
                  <c:v>-5.6443708597154696E-2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  <c:pt idx="16">
                  <c:v>0</c:v>
                </c:pt>
                <c:pt idx="17">
                  <c:v>1.4153247166904574E-12</c:v>
                </c:pt>
                <c:pt idx="18">
                  <c:v>-5.5066190617603297E-5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3'!$AF$102:$AF$120</c:f>
              <c:numCache>
                <c:formatCode>General</c:formatCode>
                <c:ptCount val="19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-8.8348437839417329E-2</c:v>
                </c:pt>
                <c:pt idx="9">
                  <c:v>-8.9681276523478112E-2</c:v>
                </c:pt>
                <c:pt idx="10">
                  <c:v>-8.838197705628989E-2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  <c:pt idx="16">
                  <c:v>0</c:v>
                </c:pt>
                <c:pt idx="17">
                  <c:v>1.7711945793802405E-12</c:v>
                </c:pt>
                <c:pt idx="18">
                  <c:v>-6.89120575503588E-5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3'!$AG$102:$AG$120</c:f>
              <c:numCache>
                <c:formatCode>General</c:formatCode>
                <c:ptCount val="19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-1.2697804922162793E-3</c:v>
                </c:pt>
                <c:pt idx="9">
                  <c:v>-1.288936607960086E-3</c:v>
                </c:pt>
                <c:pt idx="10">
                  <c:v>-1.2702447846606299E-3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  <c:pt idx="16">
                  <c:v>0</c:v>
                </c:pt>
                <c:pt idx="17">
                  <c:v>1.2524589818471874E-14</c:v>
                </c:pt>
                <c:pt idx="18">
                  <c:v>-4.8729555996449425E-7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3'!$AH$102:$AH$120</c:f>
              <c:numCache>
                <c:formatCode>General</c:formatCode>
                <c:ptCount val="19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8.4036740988407195E-4</c:v>
                </c:pt>
                <c:pt idx="9">
                  <c:v>8.5304532708616076E-4</c:v>
                </c:pt>
                <c:pt idx="10">
                  <c:v>8.423013668792794E-4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  <c:pt idx="16">
                  <c:v>4.7268127628080108E-18</c:v>
                </c:pt>
                <c:pt idx="17">
                  <c:v>1.8287969620030736E-13</c:v>
                </c:pt>
                <c:pt idx="18">
                  <c:v>8.0208703863289508E-7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3'!$AI$102:$AI$120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  <c:pt idx="16">
                  <c:v>0</c:v>
                </c:pt>
                <c:pt idx="17">
                  <c:v>0</c:v>
                </c:pt>
                <c:pt idx="18">
                  <c:v>-3.8117305829283766E-24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3'!$AJ$102:$AJ$120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3'!$AK$102:$AK$120</c:f>
              <c:numCache>
                <c:formatCode>General</c:formatCode>
                <c:ptCount val="19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-0.40988007472408644</c:v>
                </c:pt>
                <c:pt idx="17">
                  <c:v>-0.41606359111111141</c:v>
                </c:pt>
                <c:pt idx="18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3'!$AL$102:$AL$120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-5.4214914502895262E-4</c:v>
                </c:pt>
                <c:pt idx="9">
                  <c:v>-5.5032809377324144E-4</c:v>
                </c:pt>
                <c:pt idx="10">
                  <c:v>-5.424973537969367E-4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-1.5265403678020929E-5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3'!$AM$102:$AM$120</c:f>
              <c:numCache>
                <c:formatCode>General</c:formatCode>
                <c:ptCount val="19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-1.3939326944986024E-2</c:v>
                </c:pt>
                <c:pt idx="9">
                  <c:v>-1.4149617861533948E-2</c:v>
                </c:pt>
                <c:pt idx="10">
                  <c:v>-1.3914406850455882E-2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  <c:pt idx="16">
                  <c:v>-4.2937508930544932E-2</c:v>
                </c:pt>
                <c:pt idx="17">
                  <c:v>-4.3585271146764831E-2</c:v>
                </c:pt>
                <c:pt idx="18">
                  <c:v>-4.2713897736570465E-2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3'!$B$102:$B$120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3'!$AN$102:$AN$120</c:f>
              <c:numCache>
                <c:formatCode>General</c:formatCode>
                <c:ptCount val="19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0.22366882794671913</c:v>
                </c:pt>
                <c:pt idx="9">
                  <c:v>0.25001689523030285</c:v>
                </c:pt>
                <c:pt idx="10">
                  <c:v>0.23065655824464412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  <c:pt idx="16">
                  <c:v>0.48139377113385062</c:v>
                </c:pt>
                <c:pt idx="17">
                  <c:v>0.51106630170495326</c:v>
                </c:pt>
                <c:pt idx="18">
                  <c:v>0.48894117308991175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8.6057141016689081E-3"/>
              <c:y val="0.19639237579746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6719029280509987"/>
          <c:y val="0.49135839500536199"/>
          <c:w val="0.63528799551882797"/>
          <c:h val="0.3105748505537210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2.1649972778879703E-6</c:v>
                </c:pt>
                <c:pt idx="2">
                  <c:v>5.7288425375961E-6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2.3020919090656794E-11</c:v>
                </c:pt>
                <c:pt idx="9">
                  <c:v>0</c:v>
                </c:pt>
                <c:pt idx="10">
                  <c:v>1.4632610141152776E-5</c:v>
                </c:pt>
                <c:pt idx="12">
                  <c:v>3.9213696335395614E-5</c:v>
                </c:pt>
                <c:pt idx="13">
                  <c:v>3.9805280432400001E-5</c:v>
                </c:pt>
                <c:pt idx="14">
                  <c:v>4.1233259217343177E-5</c:v>
                </c:pt>
                <c:pt idx="16">
                  <c:v>8.2042936249721969E-3</c:v>
                </c:pt>
                <c:pt idx="17">
                  <c:v>8.3280648858583897E-3</c:v>
                </c:pt>
                <c:pt idx="18">
                  <c:v>8.2917711389801033E-3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-2.3727625107345833E-17</c:v>
                </c:pt>
                <c:pt idx="9">
                  <c:v>0</c:v>
                </c:pt>
                <c:pt idx="10">
                  <c:v>4.5688757768702177E-6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1.4264302714521462E-5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3.6839894513088982E-4</c:v>
                </c:pt>
                <c:pt idx="1">
                  <c:v>8.4945517910313341E-4</c:v>
                </c:pt>
                <c:pt idx="2">
                  <c:v>4.7767689438743061E-4</c:v>
                </c:pt>
                <c:pt idx="4">
                  <c:v>7.0916796937696316E-4</c:v>
                </c:pt>
                <c:pt idx="5">
                  <c:v>1.1430608896784002E-3</c:v>
                </c:pt>
                <c:pt idx="6">
                  <c:v>8.5699814956862797E-4</c:v>
                </c:pt>
                <c:pt idx="8">
                  <c:v>5.1226927048370584E-4</c:v>
                </c:pt>
                <c:pt idx="9">
                  <c:v>8.2569291603593108E-4</c:v>
                </c:pt>
                <c:pt idx="10">
                  <c:v>6.1910568813927647E-4</c:v>
                </c:pt>
                <c:pt idx="12">
                  <c:v>6.5157800427937665E-4</c:v>
                </c:pt>
                <c:pt idx="13">
                  <c:v>1.0502354384685428E-3</c:v>
                </c:pt>
                <c:pt idx="14">
                  <c:v>7.8740292731263465E-4</c:v>
                </c:pt>
                <c:pt idx="16">
                  <c:v>3.6839894513088982E-4</c:v>
                </c:pt>
                <c:pt idx="17">
                  <c:v>5.9379786476403509E-4</c:v>
                </c:pt>
                <c:pt idx="18">
                  <c:v>4.4529653806347916E-4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8.6102116363100166E-4</c:v>
                </c:pt>
                <c:pt idx="9">
                  <c:v>8.7401066666666582E-4</c:v>
                </c:pt>
                <c:pt idx="10">
                  <c:v>8.6100858918321797E-4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1.5498380945358004E-3</c:v>
                </c:pt>
                <c:pt idx="17">
                  <c:v>1.573219200000001E-3</c:v>
                </c:pt>
                <c:pt idx="18">
                  <c:v>1.5498154605297916E-3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0.39960332212472072</c:v>
                </c:pt>
                <c:pt idx="1">
                  <c:v>2.5031804225188598E-2</c:v>
                </c:pt>
                <c:pt idx="2">
                  <c:v>0.33055823296081166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-2.2187597559687992E-21</c:v>
                </c:pt>
                <c:pt idx="1">
                  <c:v>3.6392450987886297E-5</c:v>
                </c:pt>
                <c:pt idx="2">
                  <c:v>6.6181450385056739E-6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-5.6438864589836173E-16</c:v>
                </c:pt>
                <c:pt idx="18">
                  <c:v>2.195872960526228E-8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1.1823914628124761</c:v>
                </c:pt>
                <c:pt idx="17">
                  <c:v>1.2002292113808897</c:v>
                </c:pt>
                <c:pt idx="18">
                  <c:v>1.1762337703411618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3.3716317511650604E-22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7.1493807295430575E-2</c:v>
                </c:pt>
                <c:pt idx="17">
                  <c:v>7.2572374309755841E-2</c:v>
                </c:pt>
                <c:pt idx="18">
                  <c:v>7.1492763191660688E-2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3.2519335021594327E-5</c:v>
                </c:pt>
                <c:pt idx="9">
                  <c:v>3.3009927017143097E-5</c:v>
                </c:pt>
                <c:pt idx="10">
                  <c:v>3.2531225644925207E-5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0.56753420605609961</c:v>
                </c:pt>
                <c:pt idx="9">
                  <c:v>0.57609611789264858</c:v>
                </c:pt>
                <c:pt idx="10">
                  <c:v>0.56651955319305491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0.3996269729441449</c:v>
                </c:pt>
                <c:pt idx="9">
                  <c:v>0.40565580956160024</c:v>
                </c:pt>
                <c:pt idx="10">
                  <c:v>0.3996186406800572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6.2264205434702435E-4</c:v>
                </c:pt>
                <c:pt idx="13">
                  <c:v>6.3203533199999973E-4</c:v>
                </c:pt>
                <c:pt idx="14">
                  <c:v>6.22630905817173E-4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0.68512496515743615</c:v>
                </c:pt>
                <c:pt idx="13">
                  <c:v>0.69546086999999956</c:v>
                </c:pt>
                <c:pt idx="14">
                  <c:v>0.6842099608837624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0.52371087264950966</c:v>
                </c:pt>
                <c:pt idx="5">
                  <c:v>0.53161165866666671</c:v>
                </c:pt>
                <c:pt idx="6">
                  <c:v>0.52370322431831895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6.9063415494104372E-3</c:v>
                </c:pt>
                <c:pt idx="1">
                  <c:v>2.097866572205195E-2</c:v>
                </c:pt>
                <c:pt idx="2">
                  <c:v>1.0932312109932642E-2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7.8158278068074499E-3</c:v>
                </c:pt>
                <c:pt idx="9">
                  <c:v>2.5105501877263247E-2</c:v>
                </c:pt>
                <c:pt idx="10">
                  <c:v>1.2799826778667036E-2</c:v>
                </c:pt>
                <c:pt idx="12">
                  <c:v>0.4673504873288597</c:v>
                </c:pt>
                <c:pt idx="13">
                  <c:v>0.47440101155555559</c:v>
                </c:pt>
                <c:pt idx="14">
                  <c:v>0.46734366209093559</c:v>
                </c:pt>
                <c:pt idx="16">
                  <c:v>7.81582780680741E-3</c:v>
                </c:pt>
                <c:pt idx="17">
                  <c:v>2.5105501877267115E-2</c:v>
                </c:pt>
                <c:pt idx="18">
                  <c:v>1.2723190858239884E-2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4.4291260195620138E-19</c:v>
                </c:pt>
                <c:pt idx="1">
                  <c:v>-7.2647230576661486E-3</c:v>
                </c:pt>
                <c:pt idx="2">
                  <c:v>-1.3230968066569575E-3</c:v>
                </c:pt>
                <c:pt idx="4">
                  <c:v>-8.60154592330949E-3</c:v>
                </c:pt>
                <c:pt idx="5">
                  <c:v>-8.7313102213333327E-3</c:v>
                </c:pt>
                <c:pt idx="6">
                  <c:v>-8.6014203053866849E-3</c:v>
                </c:pt>
                <c:pt idx="8">
                  <c:v>-7.6925575016384851E-3</c:v>
                </c:pt>
                <c:pt idx="9">
                  <c:v>-7.8086086378160498E-3</c:v>
                </c:pt>
                <c:pt idx="10">
                  <c:v>-7.6955625112086496E-3</c:v>
                </c:pt>
                <c:pt idx="12">
                  <c:v>-1.9073370989995573E-3</c:v>
                </c:pt>
                <c:pt idx="13">
                  <c:v>-1.9361114916439999E-3</c:v>
                </c:pt>
                <c:pt idx="14">
                  <c:v>-1.9073029477493543E-3</c:v>
                </c:pt>
                <c:pt idx="16">
                  <c:v>0</c:v>
                </c:pt>
                <c:pt idx="17">
                  <c:v>1.92966055945855E-13</c:v>
                </c:pt>
                <c:pt idx="18">
                  <c:v>-7.5077510440775562E-6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6.7600921132882306E-20</c:v>
                </c:pt>
                <c:pt idx="1">
                  <c:v>-1.1088010779202997E-3</c:v>
                </c:pt>
                <c:pt idx="2">
                  <c:v>-2.017809704380529E-4</c:v>
                </c:pt>
                <c:pt idx="4">
                  <c:v>-1.1733913415923112E-2</c:v>
                </c:pt>
                <c:pt idx="5">
                  <c:v>-1.191093311111111E-2</c:v>
                </c:pt>
                <c:pt idx="6">
                  <c:v>-1.1733742052560893E-2</c:v>
                </c:pt>
                <c:pt idx="8">
                  <c:v>-1.8237842736522944E-2</c:v>
                </c:pt>
                <c:pt idx="9">
                  <c:v>-1.8512981753210905E-2</c:v>
                </c:pt>
                <c:pt idx="10">
                  <c:v>-1.8244766265424955E-2</c:v>
                </c:pt>
                <c:pt idx="12">
                  <c:v>-1.2335999615013644E-3</c:v>
                </c:pt>
                <c:pt idx="13">
                  <c:v>-1.2522102478933334E-3</c:v>
                </c:pt>
                <c:pt idx="14">
                  <c:v>-1.2335778736486411E-3</c:v>
                </c:pt>
                <c:pt idx="16">
                  <c:v>0</c:v>
                </c:pt>
                <c:pt idx="17">
                  <c:v>3.6562919486174106E-13</c:v>
                </c:pt>
                <c:pt idx="18">
                  <c:v>-1.4225574316752975E-5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1.3642755861267537E-19</c:v>
                </c:pt>
                <c:pt idx="1">
                  <c:v>-2.2377065506314297E-3</c:v>
                </c:pt>
                <c:pt idx="2">
                  <c:v>-4.0722415391456228E-4</c:v>
                </c:pt>
                <c:pt idx="4">
                  <c:v>-6.4751591573876076E-3</c:v>
                </c:pt>
                <c:pt idx="5">
                  <c:v>-6.5728444444444435E-3</c:v>
                </c:pt>
                <c:pt idx="6">
                  <c:v>-6.4750645934510288E-3</c:v>
                </c:pt>
                <c:pt idx="8">
                  <c:v>-2.4463312986413378E-4</c:v>
                </c:pt>
                <c:pt idx="9">
                  <c:v>-2.4832370518732807E-4</c:v>
                </c:pt>
                <c:pt idx="10">
                  <c:v>-2.4472257943004692E-4</c:v>
                </c:pt>
                <c:pt idx="12">
                  <c:v>-6.7337585136789332E-4</c:v>
                </c:pt>
                <c:pt idx="13">
                  <c:v>-6.8353450719999974E-4</c:v>
                </c:pt>
                <c:pt idx="14">
                  <c:v>-6.733637944393129E-4</c:v>
                </c:pt>
                <c:pt idx="16">
                  <c:v>0</c:v>
                </c:pt>
                <c:pt idx="17">
                  <c:v>2.4129600559616751E-15</c:v>
                </c:pt>
                <c:pt idx="18">
                  <c:v>-9.3881295809595153E-8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1.4108768361345685E-18</c:v>
                </c:pt>
                <c:pt idx="1">
                  <c:v>1.5053863000000071E-4</c:v>
                </c:pt>
                <c:pt idx="2">
                  <c:v>4.4089971767665025E-5</c:v>
                </c:pt>
                <c:pt idx="4">
                  <c:v>3.5871881719637112E-4</c:v>
                </c:pt>
                <c:pt idx="5">
                  <c:v>3.6413050666666576E-4</c:v>
                </c:pt>
                <c:pt idx="6">
                  <c:v>3.5871357842730701E-4</c:v>
                </c:pt>
                <c:pt idx="8">
                  <c:v>1.1171781996053644E-4</c:v>
                </c:pt>
                <c:pt idx="9">
                  <c:v>1.1340321286701877E-4</c:v>
                </c:pt>
                <c:pt idx="10">
                  <c:v>1.1197491876858254E-4</c:v>
                </c:pt>
                <c:pt idx="12">
                  <c:v>2.3145140476366061E-4</c:v>
                </c:pt>
                <c:pt idx="13">
                  <c:v>2.2694433827999985E-4</c:v>
                </c:pt>
                <c:pt idx="14">
                  <c:v>2.8965438892211476E-4</c:v>
                </c:pt>
                <c:pt idx="16">
                  <c:v>6.2837898163542281E-19</c:v>
                </c:pt>
                <c:pt idx="17">
                  <c:v>2.4311891125528018E-14</c:v>
                </c:pt>
                <c:pt idx="18">
                  <c:v>1.066288558084741E-7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-1.4390243450179697E-15</c:v>
                </c:pt>
                <c:pt idx="14">
                  <c:v>2.1837756700453169E-13</c:v>
                </c:pt>
                <c:pt idx="16">
                  <c:v>0</c:v>
                </c:pt>
                <c:pt idx="17">
                  <c:v>0</c:v>
                </c:pt>
                <c:pt idx="18">
                  <c:v>-1.7738060757647753E-24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2.1408526214880901</c:v>
                </c:pt>
                <c:pt idx="1">
                  <c:v>3.3853600266665369</c:v>
                </c:pt>
                <c:pt idx="2">
                  <c:v>2.3563870678987668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2.2746559103310968</c:v>
                </c:pt>
                <c:pt idx="17">
                  <c:v>2.3089717333333324</c:v>
                </c:pt>
                <c:pt idx="18">
                  <c:v>2.2746226910059781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-3.3266742899230026E-19</c:v>
                </c:pt>
                <c:pt idx="8">
                  <c:v>-5.144319085755298E-2</c:v>
                </c:pt>
                <c:pt idx="9">
                  <c:v>-5.2219271065600002E-2</c:v>
                </c:pt>
                <c:pt idx="10">
                  <c:v>-5.1476231525926112E-2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-1.4484963817181407E-3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-2.064330071307734E-2</c:v>
                </c:pt>
                <c:pt idx="1">
                  <c:v>-4.5421514055679806E-3</c:v>
                </c:pt>
                <c:pt idx="2">
                  <c:v>-1.7662393313618695E-2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-2.6292153975728989E-3</c:v>
                </c:pt>
                <c:pt idx="9">
                  <c:v>-2.6688801617282733E-3</c:v>
                </c:pt>
                <c:pt idx="10">
                  <c:v>-2.6245150059036153E-3</c:v>
                </c:pt>
                <c:pt idx="12">
                  <c:v>-9.5468507072159828E-3</c:v>
                </c:pt>
                <c:pt idx="13">
                  <c:v>-9.6908760244561257E-3</c:v>
                </c:pt>
                <c:pt idx="14">
                  <c:v>-9.534100611041596E-3</c:v>
                </c:pt>
                <c:pt idx="16">
                  <c:v>-8.0988099396161993E-3</c:v>
                </c:pt>
                <c:pt idx="17">
                  <c:v>-8.2209898984888698E-3</c:v>
                </c:pt>
                <c:pt idx="18">
                  <c:v>-8.0566327242751895E-3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2.5270873833942749</c:v>
                </c:pt>
                <c:pt idx="1">
                  <c:v>3.4172556657793605</c:v>
                </c:pt>
                <c:pt idx="2">
                  <c:v>2.6788172315786158</c:v>
                </c:pt>
                <c:pt idx="4">
                  <c:v>0.49796814093946279</c:v>
                </c:pt>
                <c:pt idx="5">
                  <c:v>0.50590376228612266</c:v>
                </c:pt>
                <c:pt idx="6">
                  <c:v>0.49810870909491606</c:v>
                </c:pt>
                <c:pt idx="8">
                  <c:v>0.89624709479601805</c:v>
                </c:pt>
                <c:pt idx="9">
                  <c:v>0.92724548073055624</c:v>
                </c:pt>
                <c:pt idx="10">
                  <c:v>0.90029604467153945</c:v>
                </c:pt>
                <c:pt idx="12">
                  <c:v>1.1406591740269367</c:v>
                </c:pt>
                <c:pt idx="13">
                  <c:v>1.1582481696735412</c:v>
                </c:pt>
                <c:pt idx="14">
                  <c:v>1.1399461992293067</c:v>
                </c:pt>
                <c:pt idx="16">
                  <c:v>3.5383807289708336</c:v>
                </c:pt>
                <c:pt idx="17">
                  <c:v>3.6091529129539635</c:v>
                </c:pt>
                <c:pt idx="18">
                  <c:v>3.5358467351122629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04111374811855"/>
          <c:y val="4.7375750541330273E-2"/>
          <c:w val="0.731055493587639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3.2201719008185235E-4</c:v>
                </c:pt>
                <c:pt idx="1">
                  <c:v>3.2687519293333339E-4</c:v>
                </c:pt>
                <c:pt idx="2">
                  <c:v>3.3860154772251015E-4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4.0908096063635409E-3</c:v>
                </c:pt>
                <c:pt idx="1">
                  <c:v>6.5937051165226449E-3</c:v>
                </c:pt>
                <c:pt idx="2">
                  <c:v>4.9435607678189469E-3</c:v>
                </c:pt>
                <c:pt idx="4">
                  <c:v>4.4523773402404699E-3</c:v>
                </c:pt>
                <c:pt idx="5">
                  <c:v>7.1764922042241164E-3</c:v>
                </c:pt>
                <c:pt idx="6">
                  <c:v>5.3805012444648635E-3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2.2487371182552909E-2</c:v>
                </c:pt>
                <c:pt idx="1">
                  <c:v>2.2826619262133335E-2</c:v>
                </c:pt>
                <c:pt idx="2">
                  <c:v>2.2486968541698252E-2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3.9473470245557111E-3</c:v>
                </c:pt>
                <c:pt idx="1">
                  <c:v>4.0068973333333329E-3</c:v>
                </c:pt>
                <c:pt idx="2">
                  <c:v>3.9477893638888498E-3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1.3662339406206536E-16</c:v>
                </c:pt>
                <c:pt idx="1">
                  <c:v>-7.7197910286486152E-16</c:v>
                </c:pt>
                <c:pt idx="2">
                  <c:v>5.6900951110853484E-3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4.3650072780141602E-2</c:v>
                </c:pt>
                <c:pt idx="1">
                  <c:v>4.4308584762000003E-2</c:v>
                </c:pt>
                <c:pt idx="2">
                  <c:v>4.3591776841194391E-2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3.7212556332250003E-3</c:v>
                </c:pt>
                <c:pt idx="1">
                  <c:v>3.7773950910989776E-3</c:v>
                </c:pt>
                <c:pt idx="2">
                  <c:v>3.7212012875984077E-3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1.8790465304918526E-3</c:v>
                </c:pt>
                <c:pt idx="1">
                  <c:v>1.8424557495999982E-3</c:v>
                </c:pt>
                <c:pt idx="2">
                  <c:v>2.3515695448105235E-3</c:v>
                </c:pt>
                <c:pt idx="4">
                  <c:v>2.9122715827249643E-3</c:v>
                </c:pt>
                <c:pt idx="5">
                  <c:v>2.9562065777777699E-3</c:v>
                </c:pt>
                <c:pt idx="6">
                  <c:v>2.9122290515904321E-3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-2.5359850042150358E-15</c:v>
                </c:pt>
                <c:pt idx="2">
                  <c:v>3.8484563315260722E-13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8.0097919947412596E-2</c:v>
                </c:pt>
                <c:pt idx="1">
                  <c:v>8.3682532507618299E-2</c:v>
                </c:pt>
                <c:pt idx="2">
                  <c:v>8.7071563006202085E-2</c:v>
                </c:pt>
                <c:pt idx="4">
                  <c:v>0.10682309358043907</c:v>
                </c:pt>
                <c:pt idx="5">
                  <c:v>0.11109158944866855</c:v>
                </c:pt>
                <c:pt idx="6">
                  <c:v>0.10774972245146297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ton CO</a:t>
                </a:r>
                <a:r>
                  <a:rPr lang="en-US" sz="14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6332188165319456E-2"/>
          <c:w val="0.9074331183226434"/>
          <c:h val="0.7502128223679902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1.7778643818666424E-5</c:v>
                </c:pt>
                <c:pt idx="2">
                  <c:v>4.7044424493921492E-5</c:v>
                </c:pt>
                <c:pt idx="4">
                  <c:v>6.737246999424823E-2</c:v>
                </c:pt>
                <c:pt idx="5">
                  <c:v>6.8388861647372845E-2</c:v>
                </c:pt>
                <c:pt idx="6">
                  <c:v>6.8090822658971234E-2</c:v>
                </c:pt>
                <c:pt idx="8">
                  <c:v>1.8904445057334799E-10</c:v>
                </c:pt>
                <c:pt idx="9">
                  <c:v>0</c:v>
                </c:pt>
                <c:pt idx="10">
                  <c:v>1.2016087340800026E-4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1.2815502127031965E-4</c:v>
                </c:pt>
                <c:pt idx="8">
                  <c:v>-2.1317651210741904E-16</c:v>
                </c:pt>
                <c:pt idx="9">
                  <c:v>0</c:v>
                </c:pt>
                <c:pt idx="10">
                  <c:v>4.104822956190983E-5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2.3129232936314127E-3</c:v>
                </c:pt>
                <c:pt idx="1">
                  <c:v>5.3331441270697095E-3</c:v>
                </c:pt>
                <c:pt idx="2">
                  <c:v>2.9990042872290535E-3</c:v>
                </c:pt>
                <c:pt idx="4">
                  <c:v>2.3129232936314127E-3</c:v>
                </c:pt>
                <c:pt idx="5">
                  <c:v>3.7280478982733502E-3</c:v>
                </c:pt>
                <c:pt idx="6">
                  <c:v>2.7957103272771757E-3</c:v>
                </c:pt>
                <c:pt idx="8">
                  <c:v>3.2161859961145323E-3</c:v>
                </c:pt>
                <c:pt idx="9">
                  <c:v>5.1839572401800021E-3</c:v>
                </c:pt>
                <c:pt idx="10">
                  <c:v>3.886938294050428E-3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6.8071373173069806E-4</c:v>
                </c:pt>
                <c:pt idx="5">
                  <c:v>6.9098308800000046E-4</c:v>
                </c:pt>
                <c:pt idx="6">
                  <c:v>6.8070379051248387E-4</c:v>
                </c:pt>
                <c:pt idx="8">
                  <c:v>3.7817429540594379E-4</c:v>
                </c:pt>
                <c:pt idx="9">
                  <c:v>3.8387949333333366E-4</c:v>
                </c:pt>
                <c:pt idx="10">
                  <c:v>3.7816877250693544E-4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-1.2991349829386913E-13</c:v>
                </c:pt>
                <c:pt idx="6">
                  <c:v>5.0545584179284016E-6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0.52755267915591253</c:v>
                </c:pt>
                <c:pt idx="5">
                  <c:v>0.53551142407529118</c:v>
                </c:pt>
                <c:pt idx="6">
                  <c:v>0.52480527504921026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5.2887527670995577E-21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0.11400280215323352</c:v>
                </c:pt>
                <c:pt idx="5">
                  <c:v>0.11572266666666658</c:v>
                </c:pt>
                <c:pt idx="6">
                  <c:v>0.11400113724377096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6.653028529361163E-2</c:v>
                </c:pt>
                <c:pt idx="5">
                  <c:v>6.7533971820961006E-2</c:v>
                </c:pt>
                <c:pt idx="6">
                  <c:v>6.6529313677686913E-2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7.4854457217526345E-3</c:v>
                </c:pt>
                <c:pt idx="9">
                  <c:v>7.5983723775950134E-3</c:v>
                </c:pt>
                <c:pt idx="10">
                  <c:v>7.4881827585180508E-3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0.25321805662513885</c:v>
                </c:pt>
                <c:pt idx="9">
                  <c:v>0.25703814474161202</c:v>
                </c:pt>
                <c:pt idx="10">
                  <c:v>0.25276534659746541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0.14269711074314859</c:v>
                </c:pt>
                <c:pt idx="9">
                  <c:v>0.14484985884444448</c:v>
                </c:pt>
                <c:pt idx="10">
                  <c:v>0.14274579115824695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3.7187258036109727E-2</c:v>
                </c:pt>
                <c:pt idx="9">
                  <c:v>3.774827097600001E-2</c:v>
                </c:pt>
                <c:pt idx="10">
                  <c:v>3.7186482677899126E-2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7.3028066699208014E-3</c:v>
                </c:pt>
                <c:pt idx="1">
                  <c:v>2.218296602694347E-2</c:v>
                </c:pt>
                <c:pt idx="2">
                  <c:v>1.1559891908457288E-2</c:v>
                </c:pt>
                <c:pt idx="4">
                  <c:v>8.2645028529436202E-3</c:v>
                </c:pt>
                <c:pt idx="5">
                  <c:v>2.654670714579218E-2</c:v>
                </c:pt>
                <c:pt idx="6">
                  <c:v>1.3453577758569046E-2</c:v>
                </c:pt>
                <c:pt idx="8">
                  <c:v>8.2645028529436618E-3</c:v>
                </c:pt>
                <c:pt idx="9">
                  <c:v>2.6546707145788089E-2</c:v>
                </c:pt>
                <c:pt idx="10">
                  <c:v>1.353461303706591E-2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1.1454254194728584E-17</c:v>
                </c:pt>
                <c:pt idx="1">
                  <c:v>1.2221532666666722E-3</c:v>
                </c:pt>
                <c:pt idx="2">
                  <c:v>3.5794601706613734E-4</c:v>
                </c:pt>
                <c:pt idx="4">
                  <c:v>5.1015172989843555E-18</c:v>
                </c:pt>
                <c:pt idx="5">
                  <c:v>1.973769600394823E-13</c:v>
                </c:pt>
                <c:pt idx="6">
                  <c:v>8.656701900851339E-7</c:v>
                </c:pt>
                <c:pt idx="8">
                  <c:v>9.0698512806744783E-4</c:v>
                </c:pt>
                <c:pt idx="9">
                  <c:v>9.2066805082471079E-4</c:v>
                </c:pt>
                <c:pt idx="10">
                  <c:v>9.0907239396132247E-4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-3.1259690804388838E-24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1.0806751362688891</c:v>
                </c:pt>
                <c:pt idx="1">
                  <c:v>-0.70001279506352265</c:v>
                </c:pt>
                <c:pt idx="2">
                  <c:v>0.75714409116495662</c:v>
                </c:pt>
                <c:pt idx="4">
                  <c:v>0.78671637647531145</c:v>
                </c:pt>
                <c:pt idx="5">
                  <c:v>0.81812266234242459</c:v>
                </c:pt>
                <c:pt idx="6">
                  <c:v>0.79049061575587676</c:v>
                </c:pt>
                <c:pt idx="8">
                  <c:v>0.45335371958772569</c:v>
                </c:pt>
                <c:pt idx="9">
                  <c:v>0.48026985886977769</c:v>
                </c:pt>
                <c:pt idx="10">
                  <c:v>0.45905580479268387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5"/>
          <c:min val="-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87262206822346E-2"/>
          <c:y val="4.7375680431229604E-2"/>
          <c:w val="0.90194060977280011"/>
          <c:h val="0.73735137985435184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3.2576822630315976E-12</c:v>
                </c:pt>
                <c:pt idx="9">
                  <c:v>0</c:v>
                </c:pt>
                <c:pt idx="10">
                  <c:v>2.0706555776930843E-6</c:v>
                </c:pt>
                <c:pt idx="12">
                  <c:v>1.1609867406910984E-3</c:v>
                </c:pt>
                <c:pt idx="13">
                  <c:v>1.1785015688208615E-3</c:v>
                </c:pt>
                <c:pt idx="14">
                  <c:v>1.173365653308593E-3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-2.7026361867554143E-17</c:v>
                </c:pt>
                <c:pt idx="9">
                  <c:v>0</c:v>
                </c:pt>
                <c:pt idx="10">
                  <c:v>5.204064440286899E-6</c:v>
                </c:pt>
                <c:pt idx="12">
                  <c:v>0</c:v>
                </c:pt>
                <c:pt idx="13">
                  <c:v>0</c:v>
                </c:pt>
                <c:pt idx="14">
                  <c:v>1.6247399611503527E-5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4.4702865275159478E-4</c:v>
                </c:pt>
                <c:pt idx="9">
                  <c:v>7.2053588436712273E-4</c:v>
                </c:pt>
                <c:pt idx="10">
                  <c:v>5.4025880064682277E-4</c:v>
                </c:pt>
                <c:pt idx="12">
                  <c:v>3.2148109130471187E-4</c:v>
                </c:pt>
                <c:pt idx="13">
                  <c:v>5.1817408302004195E-4</c:v>
                </c:pt>
                <c:pt idx="14">
                  <c:v>3.8858530650785539E-4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1.0336254061893179E-3</c:v>
                </c:pt>
                <c:pt idx="9">
                  <c:v>1.0492188444444443E-3</c:v>
                </c:pt>
                <c:pt idx="10">
                  <c:v>1.03361031101019E-3</c:v>
                </c:pt>
                <c:pt idx="12">
                  <c:v>1.8605257311407714E-3</c:v>
                </c:pt>
                <c:pt idx="13">
                  <c:v>1.8885939199999998E-3</c:v>
                </c:pt>
                <c:pt idx="14">
                  <c:v>1.8604985598183424E-3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-5.6438864589836173E-16</c:v>
                </c:pt>
                <c:pt idx="14">
                  <c:v>2.195872960526228E-8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1.1781762092028618</c:v>
                </c:pt>
                <c:pt idx="13">
                  <c:v>1.1959503657745409</c:v>
                </c:pt>
                <c:pt idx="14">
                  <c:v>1.1720404690512578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3.3716317511650604E-22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0.75502805835361131</c:v>
                </c:pt>
                <c:pt idx="13">
                  <c:v>0.76641853243013147</c:v>
                </c:pt>
                <c:pt idx="14">
                  <c:v>0.75501703183716384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3.2519335021594327E-5</c:v>
                </c:pt>
                <c:pt idx="9">
                  <c:v>3.3009927017143097E-5</c:v>
                </c:pt>
                <c:pt idx="10">
                  <c:v>3.2531225644925207E-5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0.56550843522052718</c:v>
                </c:pt>
                <c:pt idx="9">
                  <c:v>0.57403978595413352</c:v>
                </c:pt>
                <c:pt idx="10">
                  <c:v>0.56449740408487137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0.4220246930640284</c:v>
                </c:pt>
                <c:pt idx="9">
                  <c:v>0.42839142527999979</c:v>
                </c:pt>
                <c:pt idx="10">
                  <c:v>0.42201589380513943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7.8964190273834792E-3</c:v>
                </c:pt>
                <c:pt idx="9">
                  <c:v>2.536437183825448E-2</c:v>
                </c:pt>
                <c:pt idx="10">
                  <c:v>1.2931809428330334E-2</c:v>
                </c:pt>
                <c:pt idx="12">
                  <c:v>7.8964190273834393E-3</c:v>
                </c:pt>
                <c:pt idx="13">
                  <c:v>2.536437183825839E-2</c:v>
                </c:pt>
                <c:pt idx="14">
                  <c:v>1.2854383293159476E-2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2.9435840745777725E-4</c:v>
                </c:pt>
                <c:pt idx="9">
                  <c:v>2.9879914548925713E-4</c:v>
                </c:pt>
                <c:pt idx="10">
                  <c:v>2.9503582128237996E-4</c:v>
                </c:pt>
                <c:pt idx="12">
                  <c:v>1.6556771012850219E-18</c:v>
                </c:pt>
                <c:pt idx="13">
                  <c:v>6.4057905502678538E-14</c:v>
                </c:pt>
                <c:pt idx="14">
                  <c:v>2.8094980904491946E-7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-9.5709971511267314E-25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0.99723707911661674</c:v>
                </c:pt>
                <c:pt idx="9">
                  <c:v>1.0298971468737059</c:v>
                </c:pt>
                <c:pt idx="10">
                  <c:v>1.001353818196943</c:v>
                </c:pt>
                <c:pt idx="12">
                  <c:v>1.9444436801469933</c:v>
                </c:pt>
                <c:pt idx="13">
                  <c:v>1.9913185396148352</c:v>
                </c:pt>
                <c:pt idx="14">
                  <c:v>1.9433508840093665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ayout>
        <c:manualLayout>
          <c:xMode val="edge"/>
          <c:yMode val="edge"/>
          <c:x val="0.12679520399931171"/>
          <c:y val="7.6939433893304801E-3"/>
          <c:w val="0.48508917776779581"/>
          <c:h val="0.337796641029126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011877656949069"/>
          <c:y val="4.7375680431229604E-2"/>
          <c:w val="0.62379288932762267"/>
          <c:h val="0.6349871313401107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3'!$C$184:$C$186</c:f>
              <c:numCache>
                <c:formatCode>General</c:formatCode>
                <c:ptCount val="3"/>
                <c:pt idx="0">
                  <c:v>5.5491165455497381E-6</c:v>
                </c:pt>
                <c:pt idx="1">
                  <c:v>5.6328314056000017E-6</c:v>
                </c:pt>
                <c:pt idx="2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29D-4FF8-A8D5-A413831ED96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3'!$D$184:$D$186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29D-4FF8-A8D5-A413831ED96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3'!$E$184:$E$186</c:f>
              <c:numCache>
                <c:formatCode>General</c:formatCode>
                <c:ptCount val="3"/>
                <c:pt idx="0">
                  <c:v>5.6859556916336149E-4</c:v>
                </c:pt>
                <c:pt idx="1">
                  <c:v>9.164815462915925E-4</c:v>
                </c:pt>
                <c:pt idx="2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29D-4FF8-A8D5-A413831ED96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3'!$F$184:$F$186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29D-4FF8-A8D5-A413831ED96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3'!$G$184:$G$186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29D-4FF8-A8D5-A413831ED96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3'!$H$184:$H$186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29D-4FF8-A8D5-A413831ED96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solids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3'!$I$184:$I$186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29D-4FF8-A8D5-A413831ED96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3'!$J$184:$J$186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29D-4FF8-A8D5-A413831ED96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3'!$K$184:$K$186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29D-4FF8-A8D5-A413831ED96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3'!$L$184:$L$186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29D-4FF8-A8D5-A413831ED96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3'!$M$184:$M$186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29D-4FF8-A8D5-A413831ED96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3'!$N$184:$N$186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129D-4FF8-A8D5-A413831ED96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3'!$O$184:$O$186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29D-4FF8-A8D5-A413831ED96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3'!$P$184:$P$186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129D-4FF8-A8D5-A413831ED96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3'!$Q$184:$Q$186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29D-4FF8-A8D5-A413831ED96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3'!$R$184:$R$186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129D-4FF8-A8D5-A413831ED96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3'!$S$184:$S$186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129D-4FF8-A8D5-A413831ED96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3'!$T$184:$T$186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129D-4FF8-A8D5-A413831ED96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3'!$U$184:$U$186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129D-4FF8-A8D5-A413831ED96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3'!$V$184:$V$186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129D-4FF8-A8D5-A413831ED96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3'!$W$184:$W$186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129D-4FF8-A8D5-A413831ED96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3'!$X$184:$X$186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129D-4FF8-A8D5-A413831ED96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3'!$Y$184:$Y$186</c:f>
              <c:numCache>
                <c:formatCode>General</c:formatCode>
                <c:ptCount val="3"/>
                <c:pt idx="0">
                  <c:v>6.2264205434702435E-4</c:v>
                </c:pt>
                <c:pt idx="1">
                  <c:v>6.3203533199999973E-4</c:v>
                </c:pt>
                <c:pt idx="2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129D-4FF8-A8D5-A413831ED96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3'!$Z$184:$Z$186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129D-4FF8-A8D5-A413831ED96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3'!$AA$184:$AA$186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129D-4FF8-A8D5-A413831ED96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3'!$AB$184:$AB$186</c:f>
              <c:numCache>
                <c:formatCode>General</c:formatCode>
                <c:ptCount val="3"/>
                <c:pt idx="0">
                  <c:v>7.0289456925374917E-3</c:v>
                </c:pt>
                <c:pt idx="1">
                  <c:v>7.1349854918679985E-3</c:v>
                </c:pt>
                <c:pt idx="2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129D-4FF8-A8D5-A413831ED96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3'!$AC$184:$AC$186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129D-4FF8-A8D5-A413831ED96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facility construction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3'!$AD$184:$AD$186</c:f>
              <c:numCache>
                <c:formatCode>General</c:formatCode>
                <c:ptCount val="3"/>
                <c:pt idx="0">
                  <c:v>1.0856783448842759E-3</c:v>
                </c:pt>
                <c:pt idx="1">
                  <c:v>1.1020570621008889E-3</c:v>
                </c:pt>
                <c:pt idx="2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D-4FF8-A8D5-A413831ED96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3'!$AE$184:$AE$186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129D-4FF8-A8D5-A413831ED96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3'!$AF$184:$AF$186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129D-4FF8-A8D5-A413831ED96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3'!$AG$184:$AG$186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129D-4FF8-A8D5-A413831ED96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3'!$AH$184:$AH$186</c:f>
              <c:numCache>
                <c:formatCode>General</c:formatCode>
                <c:ptCount val="3"/>
                <c:pt idx="0">
                  <c:v>6.0983706032003587E-4</c:v>
                </c:pt>
                <c:pt idx="1">
                  <c:v>5.9796166825719951E-4</c:v>
                </c:pt>
                <c:pt idx="2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129D-4FF8-A8D5-A413831ED96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3'!$AI$184:$AI$186</c:f>
              <c:numCache>
                <c:formatCode>General</c:formatCode>
                <c:ptCount val="3"/>
                <c:pt idx="0">
                  <c:v>0</c:v>
                </c:pt>
                <c:pt idx="1">
                  <c:v>-7.7646018326049669E-16</c:v>
                </c:pt>
                <c:pt idx="2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129D-4FF8-A8D5-A413831ED96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3'!$AJ$184:$AJ$186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129D-4FF8-A8D5-A413831ED96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3'!$AK$184:$AK$186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129D-4FF8-A8D5-A413831ED96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3'!$AL$184:$AL$186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129D-4FF8-A8D5-A413831ED96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3'!$AM$184:$AM$186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3'!$B$184:$B$186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3'!$AN$184:$AN$186</c:f>
              <c:numCache>
                <c:formatCode>General</c:formatCode>
                <c:ptCount val="3"/>
                <c:pt idx="0">
                  <c:v>9.9212478377977368E-3</c:v>
                </c:pt>
                <c:pt idx="1">
                  <c:v>1.0389153931922503E-2</c:v>
                </c:pt>
                <c:pt idx="2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29D-4FF8-A8D5-A413831E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-1.2185555403306376</c:v>
                </c:pt>
                <c:pt idx="1">
                  <c:v>-0.91008797797014229</c:v>
                </c:pt>
                <c:pt idx="2">
                  <c:v>-0.25644554758051519</c:v>
                </c:pt>
                <c:pt idx="3">
                  <c:v>-0.67297121239916624</c:v>
                </c:pt>
                <c:pt idx="4">
                  <c:v>0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0.17059777564628933</c:v>
                </c:pt>
                <c:pt idx="1">
                  <c:v>1.1115227297883858</c:v>
                </c:pt>
                <c:pt idx="2">
                  <c:v>0.25644554758051558</c:v>
                </c:pt>
                <c:pt idx="3">
                  <c:v>0.18176071264026694</c:v>
                </c:pt>
                <c:pt idx="4">
                  <c:v>0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96.932989309159595</c:v>
                </c:pt>
                <c:pt idx="1">
                  <c:v>72.331041149943275</c:v>
                </c:pt>
                <c:pt idx="2">
                  <c:v>86.688000837337086</c:v>
                </c:pt>
                <c:pt idx="3">
                  <c:v>96.932989309159595</c:v>
                </c:pt>
                <c:pt idx="4">
                  <c:v>93.332819442898057</c:v>
                </c:pt>
                <c:pt idx="5">
                  <c:v>86.323178746606828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1.7707251393032069</c:v>
                </c:pt>
                <c:pt idx="1">
                  <c:v>0</c:v>
                </c:pt>
                <c:pt idx="2">
                  <c:v>4.1432947296545947E-12</c:v>
                </c:pt>
                <c:pt idx="3">
                  <c:v>1.7707251393032075</c:v>
                </c:pt>
                <c:pt idx="4">
                  <c:v>1.519172443888759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1.2914646362071232</c:v>
                </c:pt>
                <c:pt idx="1">
                  <c:v>0.60269026385230118</c:v>
                </c:pt>
                <c:pt idx="2">
                  <c:v>0.94361879163985274</c:v>
                </c:pt>
                <c:pt idx="3">
                  <c:v>1.2914646362071254</c:v>
                </c:pt>
                <c:pt idx="4">
                  <c:v>1.3775745118003757</c:v>
                </c:pt>
                <c:pt idx="5">
                  <c:v>0.9413510415567925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2.2393098126284555E-3</c:v>
                </c:pt>
                <c:pt idx="1">
                  <c:v>0</c:v>
                </c:pt>
                <c:pt idx="2">
                  <c:v>0</c:v>
                </c:pt>
                <c:pt idx="3">
                  <c:v>2.2393098126284572E-3</c:v>
                </c:pt>
                <c:pt idx="4">
                  <c:v>4.4138778847117406E-3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5'!$AS$13:$AS$18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5'!$AZ$13:$AZ$18</c:f>
              <c:numCache>
                <c:formatCode>General</c:formatCode>
                <c:ptCount val="6"/>
                <c:pt idx="0">
                  <c:v>0</c:v>
                </c:pt>
                <c:pt idx="1">
                  <c:v>27.060247007533967</c:v>
                </c:pt>
                <c:pt idx="2">
                  <c:v>12.334596650379472</c:v>
                </c:pt>
                <c:pt idx="3">
                  <c:v>0</c:v>
                </c:pt>
                <c:pt idx="4">
                  <c:v>3.7609009018288462</c:v>
                </c:pt>
                <c:pt idx="5">
                  <c:v>12.701426053337933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-0.35056311430014137</c:v>
                </c:pt>
                <c:pt idx="1">
                  <c:v>-0.26417047341954902</c:v>
                </c:pt>
                <c:pt idx="2">
                  <c:v>-0.69608071502790447</c:v>
                </c:pt>
                <c:pt idx="3">
                  <c:v>-0.18743090665851936</c:v>
                </c:pt>
                <c:pt idx="4">
                  <c:v>-0.44212867423892088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4.9078836002019399E-2</c:v>
                </c:pt>
                <c:pt idx="1">
                  <c:v>0.32261694576965277</c:v>
                </c:pt>
                <c:pt idx="2">
                  <c:v>0.69608071502790347</c:v>
                </c:pt>
                <c:pt idx="3">
                  <c:v>5.0279613104531433E-2</c:v>
                </c:pt>
                <c:pt idx="4">
                  <c:v>0.37788818592920403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-0.18876539193423697</c:v>
                </c:pt>
                <c:pt idx="1">
                  <c:v>-8.2949217363755587E-2</c:v>
                </c:pt>
                <c:pt idx="2">
                  <c:v>-0.52113364050373823</c:v>
                </c:pt>
                <c:pt idx="3">
                  <c:v>-5.4822330880680031E-2</c:v>
                </c:pt>
                <c:pt idx="4">
                  <c:v>-0.27300557501161227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Fertilizer Price</c:v>
                </c:pt>
                <c:pt idx="1">
                  <c:v>Time Horizon</c:v>
                </c:pt>
                <c:pt idx="2">
                  <c:v>CAPEX</c:v>
                </c:pt>
                <c:pt idx="3">
                  <c:v>Interest Rate</c:v>
                </c:pt>
                <c:pt idx="4">
                  <c:v>Energy Content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2.6427154870792838E-2</c:v>
                </c:pt>
                <c:pt idx="1">
                  <c:v>0.10127610428548384</c:v>
                </c:pt>
                <c:pt idx="2">
                  <c:v>0.52113363543507707</c:v>
                </c:pt>
                <c:pt idx="3">
                  <c:v>1.4564623408473244E-2</c:v>
                </c:pt>
                <c:pt idx="4">
                  <c:v>0.23333836392151286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Fertilizer Price</c:v>
                      </c:pt>
                      <c:pt idx="1">
                        <c:v>Time Horizon</c:v>
                      </c:pt>
                      <c:pt idx="2">
                        <c:v>CAPEX</c:v>
                      </c:pt>
                      <c:pt idx="3">
                        <c:v>Interest Rate</c:v>
                      </c:pt>
                      <c:pt idx="4">
                        <c:v>Energy Content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-1.2185555403306376</c:v>
                </c:pt>
                <c:pt idx="4">
                  <c:v>-0.91008797797014229</c:v>
                </c:pt>
                <c:pt idx="8">
                  <c:v>-0.25644554758051519</c:v>
                </c:pt>
                <c:pt idx="12">
                  <c:v>-0.67297121239916624</c:v>
                </c:pt>
                <c:pt idx="16">
                  <c:v>0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0.17059777564628933</c:v>
                </c:pt>
                <c:pt idx="4">
                  <c:v>1.1115227297883858</c:v>
                </c:pt>
                <c:pt idx="8">
                  <c:v>0.25644554758051558</c:v>
                </c:pt>
                <c:pt idx="12">
                  <c:v>0.18176071264026694</c:v>
                </c:pt>
                <c:pt idx="16">
                  <c:v>0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-0.35056311430014137</c:v>
                </c:pt>
                <c:pt idx="5">
                  <c:v>-0.26417047341954902</c:v>
                </c:pt>
                <c:pt idx="9">
                  <c:v>-0.69608071502790447</c:v>
                </c:pt>
                <c:pt idx="13">
                  <c:v>-0.18743090665851936</c:v>
                </c:pt>
                <c:pt idx="17">
                  <c:v>-0.44212867423892088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4.9078836002019399E-2</c:v>
                </c:pt>
                <c:pt idx="5">
                  <c:v>0.32261694576965277</c:v>
                </c:pt>
                <c:pt idx="9">
                  <c:v>0.69608071502790347</c:v>
                </c:pt>
                <c:pt idx="13">
                  <c:v>5.0279613104531433E-2</c:v>
                </c:pt>
                <c:pt idx="17">
                  <c:v>0.37788818592920403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-0.18876539193423697</c:v>
                </c:pt>
                <c:pt idx="6">
                  <c:v>-8.2949217363755587E-2</c:v>
                </c:pt>
                <c:pt idx="10">
                  <c:v>-0.52113364050373823</c:v>
                </c:pt>
                <c:pt idx="14">
                  <c:v>-5.4822330880680031E-2</c:v>
                </c:pt>
                <c:pt idx="18">
                  <c:v>-0.27300557501161227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Fertilizer Price</c:v>
                </c:pt>
                <c:pt idx="4">
                  <c:v>Time Horizon</c:v>
                </c:pt>
                <c:pt idx="8">
                  <c:v>CAPEX</c:v>
                </c:pt>
                <c:pt idx="12">
                  <c:v>Interest Rate</c:v>
                </c:pt>
                <c:pt idx="16">
                  <c:v>Energy Content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2.6427154870792838E-2</c:v>
                </c:pt>
                <c:pt idx="6">
                  <c:v>0.10127610428548384</c:v>
                </c:pt>
                <c:pt idx="10">
                  <c:v>0.52113363543507707</c:v>
                </c:pt>
                <c:pt idx="14">
                  <c:v>1.4564623408473244E-2</c:v>
                </c:pt>
                <c:pt idx="18">
                  <c:v>0.23333836392151286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1.2185555403306376</c:v>
                      </c:pt>
                      <c:pt idx="4">
                        <c:v>0.91008797797014229</c:v>
                      </c:pt>
                      <c:pt idx="8">
                        <c:v>0.25644554758051519</c:v>
                      </c:pt>
                      <c:pt idx="12">
                        <c:v>0.67297121239916624</c:v>
                      </c:pt>
                      <c:pt idx="16">
                        <c:v>0</c:v>
                      </c:pt>
                      <c:pt idx="20">
                        <c:v>0.34507125302428571</c:v>
                      </c:pt>
                      <c:pt idx="24">
                        <c:v>2.0641202906069717E-3</c:v>
                      </c:pt>
                      <c:pt idx="28">
                        <c:v>0.26086319522180595</c:v>
                      </c:pt>
                      <c:pt idx="32">
                        <c:v>0.1983122083721289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0.35056311430014137</c:v>
                      </c:pt>
                      <c:pt idx="5">
                        <c:v>0.26417047341954902</c:v>
                      </c:pt>
                      <c:pt idx="9">
                        <c:v>0.69608071502790447</c:v>
                      </c:pt>
                      <c:pt idx="13">
                        <c:v>0.18743090665851936</c:v>
                      </c:pt>
                      <c:pt idx="17">
                        <c:v>0.44212867423892088</c:v>
                      </c:pt>
                      <c:pt idx="21">
                        <c:v>0.13810286949033479</c:v>
                      </c:pt>
                      <c:pt idx="25">
                        <c:v>0.26956557386700836</c:v>
                      </c:pt>
                      <c:pt idx="29">
                        <c:v>2.9580535920801992E-2</c:v>
                      </c:pt>
                      <c:pt idx="33">
                        <c:v>6.368825002695773E-2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Fertilizer Price</c:v>
                      </c:pt>
                      <c:pt idx="4">
                        <c:v>Time Horizon</c:v>
                      </c:pt>
                      <c:pt idx="8">
                        <c:v>CAPEX</c:v>
                      </c:pt>
                      <c:pt idx="12">
                        <c:v>Interest Rate</c:v>
                      </c:pt>
                      <c:pt idx="16">
                        <c:v>Energy Content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0.18876539193423697</c:v>
                      </c:pt>
                      <c:pt idx="6">
                        <c:v>8.2949217363755587E-2</c:v>
                      </c:pt>
                      <c:pt idx="10">
                        <c:v>0.52113364050373823</c:v>
                      </c:pt>
                      <c:pt idx="14">
                        <c:v>5.4822330880680031E-2</c:v>
                      </c:pt>
                      <c:pt idx="18">
                        <c:v>0.27300557501161227</c:v>
                      </c:pt>
                      <c:pt idx="22">
                        <c:v>7.7431564062913905E-2</c:v>
                      </c:pt>
                      <c:pt idx="26">
                        <c:v>0.2045188858321591</c:v>
                      </c:pt>
                      <c:pt idx="30">
                        <c:v>1.2335426460520089E-2</c:v>
                      </c:pt>
                      <c:pt idx="34">
                        <c:v>3.4818168153162722E-2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Fertilizer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98.325338486760756</c:v>
                </c:pt>
                <c:pt idx="1">
                  <c:v>99.248636764565319</c:v>
                </c:pt>
                <c:pt idx="2">
                  <c:v>98.993469884152248</c:v>
                </c:pt>
                <c:pt idx="3">
                  <c:v>98.325338486760756</c:v>
                </c:pt>
                <c:pt idx="4">
                  <c:v>99.248636764565319</c:v>
                </c:pt>
                <c:pt idx="5">
                  <c:v>96.026083027734472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1.1087968356549771</c:v>
                </c:pt>
                <c:pt idx="1">
                  <c:v>0.74620901650339932</c:v>
                </c:pt>
                <c:pt idx="2">
                  <c:v>0.98359105769484856</c:v>
                </c:pt>
                <c:pt idx="3">
                  <c:v>1.1087968356549771</c:v>
                </c:pt>
                <c:pt idx="4">
                  <c:v>0.74620901650339966</c:v>
                </c:pt>
                <c:pt idx="5">
                  <c:v>0.9541073434649161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5'!$AS$20:$AS$25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5'!$AZ$20:$AZ$25</c:f>
              <c:numCache>
                <c:formatCode>General</c:formatCode>
                <c:ptCount val="6"/>
                <c:pt idx="0">
                  <c:v>8.9411776703862317E-17</c:v>
                </c:pt>
                <c:pt idx="1">
                  <c:v>0</c:v>
                </c:pt>
                <c:pt idx="2">
                  <c:v>0</c:v>
                </c:pt>
                <c:pt idx="3">
                  <c:v>8.9411776703862317E-17</c:v>
                </c:pt>
                <c:pt idx="4">
                  <c:v>0</c:v>
                </c:pt>
                <c:pt idx="5">
                  <c:v>2.9975587256591685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-1.9922846644290897E-11</c:v>
                </c:pt>
                <c:pt idx="2">
                  <c:v>8.1513806842136404E-9</c:v>
                </c:pt>
                <c:pt idx="3">
                  <c:v>96.623521295593648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1.9907492828912416</c:v>
                </c:pt>
                <c:pt idx="1">
                  <c:v>0</c:v>
                </c:pt>
                <c:pt idx="2">
                  <c:v>0</c:v>
                </c:pt>
                <c:pt idx="3">
                  <c:v>1.9907492828914217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0</c:v>
                </c:pt>
                <c:pt idx="1">
                  <c:v>1.0774955766400838E-10</c:v>
                </c:pt>
                <c:pt idx="2">
                  <c:v>1.4125960073623648E-8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1.3834576697324159</c:v>
                </c:pt>
                <c:pt idx="1">
                  <c:v>8.06865239598198E-12</c:v>
                </c:pt>
                <c:pt idx="2">
                  <c:v>5.6914529270682982E-11</c:v>
                </c:pt>
                <c:pt idx="3">
                  <c:v>1.3834576697325114</c:v>
                </c:pt>
                <c:pt idx="4">
                  <c:v>1.3865142785853776E-12</c:v>
                </c:pt>
                <c:pt idx="5">
                  <c:v>5.6914529269934803E-11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2.2717517824313721E-3</c:v>
                </c:pt>
                <c:pt idx="1">
                  <c:v>0</c:v>
                </c:pt>
                <c:pt idx="2">
                  <c:v>0</c:v>
                </c:pt>
                <c:pt idx="3">
                  <c:v>2.271751782431752E-3</c:v>
                </c:pt>
                <c:pt idx="4">
                  <c:v>3.6141732429808032E-14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5'!$AS$29:$AS$34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5'!$AZ$29:$AZ$34</c:f>
              <c:numCache>
                <c:formatCode>General</c:formatCode>
                <c:ptCount val="6"/>
                <c:pt idx="0">
                  <c:v>0</c:v>
                </c:pt>
                <c:pt idx="1">
                  <c:v>99.999038213842951</c:v>
                </c:pt>
                <c:pt idx="2">
                  <c:v>99.999999977665638</c:v>
                </c:pt>
                <c:pt idx="3">
                  <c:v>1.7572847128487394E-16</c:v>
                </c:pt>
                <c:pt idx="4">
                  <c:v>99.999999999998593</c:v>
                </c:pt>
                <c:pt idx="5">
                  <c:v>99.999999999943029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97.073060289200612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1.8948623040270081</c:v>
                </c:pt>
                <c:pt idx="4">
                  <c:v>69.663658577384666</c:v>
                </c:pt>
                <c:pt idx="5">
                  <c:v>77.495011550264167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72.827131321898591</c:v>
                </c:pt>
                <c:pt idx="1">
                  <c:v>81.435392894098499</c:v>
                </c:pt>
                <c:pt idx="2">
                  <c:v>90.304261649593087</c:v>
                </c:pt>
                <c:pt idx="3">
                  <c:v>6.5119627346144051E-12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1.0295665603148616</c:v>
                </c:pt>
                <c:pt idx="4">
                  <c:v>4.4724917886034037</c:v>
                </c:pt>
                <c:pt idx="5">
                  <c:v>8.0969589245488258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2.5306373361467387E-2</c:v>
                </c:pt>
                <c:pt idx="5">
                  <c:v>0.16041569529491617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5'!$AS$36:$AS$41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5'!$AZ$36:$AZ$41</c:f>
              <c:numCache>
                <c:formatCode>General</c:formatCode>
                <c:ptCount val="6"/>
                <c:pt idx="0">
                  <c:v>27.172868678101413</c:v>
                </c:pt>
                <c:pt idx="1">
                  <c:v>18.564607105901512</c:v>
                </c:pt>
                <c:pt idx="2">
                  <c:v>9.6957383504069128</c:v>
                </c:pt>
                <c:pt idx="3">
                  <c:v>-9.3752545328517703E-13</c:v>
                </c:pt>
                <c:pt idx="4">
                  <c:v>25.838543260650464</c:v>
                </c:pt>
                <c:pt idx="5">
                  <c:v>14.247613829892087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5'!$AT$5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5'!$AU$5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5'!$AV$5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5'!$AW$5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98.431113354725284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5'!$AX$5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6.1874298245132756E-12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5'!$AY$5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5'!$AZ$5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5'!$AS$43:$AS$48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5'!$AZ$43:$AZ$48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1.5688866452915107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17735241616237E-2"/>
          <c:y val="1.689185746376105E-2"/>
          <c:w val="0.8803904578224494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-20.304355269501478</c:v>
                </c:pt>
                <c:pt idx="1">
                  <c:v>-15.940586206090641</c:v>
                </c:pt>
                <c:pt idx="2">
                  <c:v>-12.992789557847511</c:v>
                </c:pt>
                <c:pt idx="3">
                  <c:v>-9.5173054484754438</c:v>
                </c:pt>
                <c:pt idx="4">
                  <c:v>-3.2344405520065447</c:v>
                </c:pt>
                <c:pt idx="5">
                  <c:v>3.7914511567838076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-1601.44751050489</c:v>
                </c:pt>
                <c:pt idx="1">
                  <c:v>-1420.521509797507</c:v>
                </c:pt>
                <c:pt idx="2">
                  <c:v>-882.61361610726829</c:v>
                </c:pt>
                <c:pt idx="3">
                  <c:v>-648.24905519562765</c:v>
                </c:pt>
                <c:pt idx="4">
                  <c:v>-390.81480970973871</c:v>
                </c:pt>
                <c:pt idx="5">
                  <c:v>-209.96862126427013</c:v>
                </c:pt>
                <c:pt idx="6">
                  <c:v>-46.726673786447279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-204.39337210435042</c:v>
                </c:pt>
                <c:pt idx="1">
                  <c:v>-177.30009389862724</c:v>
                </c:pt>
                <c:pt idx="2">
                  <c:v>-153.96559069440787</c:v>
                </c:pt>
                <c:pt idx="3">
                  <c:v>-131.51729430999637</c:v>
                </c:pt>
                <c:pt idx="4">
                  <c:v>-108.76949431637925</c:v>
                </c:pt>
                <c:pt idx="5">
                  <c:v>-81.99961176118984</c:v>
                </c:pt>
                <c:pt idx="6">
                  <c:v>-48.667376957600197</c:v>
                </c:pt>
                <c:pt idx="7">
                  <c:v>19.9654460635481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-1608.0240139725929</c:v>
                </c:pt>
                <c:pt idx="1">
                  <c:v>-1276.9661211564899</c:v>
                </c:pt>
                <c:pt idx="2">
                  <c:v>-1030.6701459954008</c:v>
                </c:pt>
                <c:pt idx="3">
                  <c:v>-817.29351609812193</c:v>
                </c:pt>
                <c:pt idx="4">
                  <c:v>-611.67566321727054</c:v>
                </c:pt>
                <c:pt idx="5">
                  <c:v>-421.69404209044558</c:v>
                </c:pt>
                <c:pt idx="6">
                  <c:v>-232.16234576624771</c:v>
                </c:pt>
                <c:pt idx="7">
                  <c:v>-44.635008621958271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Onondaga County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-20.74147520572609</c:v>
                </c:pt>
                <c:pt idx="1">
                  <c:v>-15.313574435682796</c:v>
                </c:pt>
                <c:pt idx="2">
                  <c:v>-12.132024566966891</c:v>
                </c:pt>
                <c:pt idx="3">
                  <c:v>3.5084222382477037</c:v>
                </c:pt>
                <c:pt idx="4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-869.42565325726503</c:v>
                </c:pt>
                <c:pt idx="1">
                  <c:v>-673.89870301652707</c:v>
                </c:pt>
                <c:pt idx="2">
                  <c:v>-379.50857072105771</c:v>
                </c:pt>
                <c:pt idx="3">
                  <c:v>1.7030522068015537</c:v>
                </c:pt>
                <c:pt idx="4">
                  <c:v>106.82046790219742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Jefferson County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-211.09748540208074</c:v>
                </c:pt>
                <c:pt idx="1">
                  <c:v>-179.34327011332533</c:v>
                </c:pt>
                <c:pt idx="2">
                  <c:v>-156.34128253141242</c:v>
                </c:pt>
                <c:pt idx="3">
                  <c:v>-134.13384042802224</c:v>
                </c:pt>
                <c:pt idx="4">
                  <c:v>-107.91206245774325</c:v>
                </c:pt>
                <c:pt idx="5">
                  <c:v>-81.269254001116082</c:v>
                </c:pt>
                <c:pt idx="6">
                  <c:v>-48.044479780516077</c:v>
                </c:pt>
                <c:pt idx="7">
                  <c:v>19.965446057577722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-874.08898444362887</c:v>
                </c:pt>
                <c:pt idx="1">
                  <c:v>-671.23943939710728</c:v>
                </c:pt>
                <c:pt idx="2">
                  <c:v>-517.46642193337084</c:v>
                </c:pt>
                <c:pt idx="3">
                  <c:v>-385.5515327991132</c:v>
                </c:pt>
                <c:pt idx="4">
                  <c:v>-238.100956225304</c:v>
                </c:pt>
                <c:pt idx="5">
                  <c:v>-120.7446536480973</c:v>
                </c:pt>
                <c:pt idx="6">
                  <c:v>-3.8208489079612873</c:v>
                </c:pt>
                <c:pt idx="7">
                  <c:v>111.04295016394445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GWP (tons CO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96144845073668"/>
          <c:y val="0.29295151077043974"/>
          <c:w val="0.68245941065296878"/>
          <c:h val="6.0822260623468669E-2"/>
        </c:manualLayout>
      </c:layout>
      <c:overlay val="0"/>
      <c:spPr>
        <a:noFill/>
        <a:ln>
          <a:solidFill>
            <a:schemeClr val="bg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5'!$BI$5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96.623521295593918</c:v>
                </c:pt>
                <c:pt idx="1">
                  <c:v>0</c:v>
                </c:pt>
                <c:pt idx="2">
                  <c:v>86.688000837337086</c:v>
                </c:pt>
                <c:pt idx="3">
                  <c:v>98.325338486760756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5'!$BJ$5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1.9907492828912625</c:v>
                </c:pt>
                <c:pt idx="1">
                  <c:v>0</c:v>
                </c:pt>
                <c:pt idx="2">
                  <c:v>4.1432947296545947E-12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5'!$BK$5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5'!$BL$5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5'!$BM$5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1.3834576697324268</c:v>
                </c:pt>
                <c:pt idx="1">
                  <c:v>0</c:v>
                </c:pt>
                <c:pt idx="2">
                  <c:v>0.94361879163985274</c:v>
                </c:pt>
                <c:pt idx="3">
                  <c:v>1.1087968356549771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5'!$BN$5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2.2717517824077421E-3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5'!$BO$5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5'!$BH$6:$BH$9</c:f>
              <c:strCache>
                <c:ptCount val="4"/>
                <c:pt idx="0">
                  <c:v>A/CLCA-X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5'!$BO$6:$BO$9</c:f>
              <c:numCache>
                <c:formatCode>General</c:formatCode>
                <c:ptCount val="4"/>
                <c:pt idx="0">
                  <c:v>-3.4635399273159354E-15</c:v>
                </c:pt>
                <c:pt idx="1">
                  <c:v>100</c:v>
                </c:pt>
                <c:pt idx="2">
                  <c:v>12.334596650379472</c:v>
                </c:pt>
                <c:pt idx="3">
                  <c:v>8.9411776703862317E-17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75747560466956676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-1593.7793280660942</c:v>
                </c:pt>
                <c:pt idx="1">
                  <c:v>-1404.9567395285274</c:v>
                </c:pt>
                <c:pt idx="2">
                  <c:v>-1191.2927552275394</c:v>
                </c:pt>
                <c:pt idx="3">
                  <c:v>-948.55371699671889</c:v>
                </c:pt>
                <c:pt idx="4">
                  <c:v>-678.5998599120386</c:v>
                </c:pt>
                <c:pt idx="5">
                  <c:v>-442.91442777967023</c:v>
                </c:pt>
                <c:pt idx="6">
                  <c:v>-203.20245899864537</c:v>
                </c:pt>
                <c:pt idx="7">
                  <c:v>71.892619469432844</c:v>
                </c:pt>
                <c:pt idx="8">
                  <c:v>381.32840302956544</c:v>
                </c:pt>
                <c:pt idx="9">
                  <c:v>656.15859302368904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Large Facility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6.6241614808356148</c:v>
                </c:pt>
                <c:pt idx="1">
                  <c:v>12.424434369196971</c:v>
                </c:pt>
                <c:pt idx="2">
                  <c:v>12.816459392401864</c:v>
                </c:pt>
                <c:pt idx="3">
                  <c:v>13.204810727793632</c:v>
                </c:pt>
                <c:pt idx="4">
                  <c:v>13.58875390655648</c:v>
                </c:pt>
                <c:pt idx="5">
                  <c:v>13.913523234077459</c:v>
                </c:pt>
                <c:pt idx="6">
                  <c:v>14.222110364726209</c:v>
                </c:pt>
                <c:pt idx="7">
                  <c:v>14.594238009011105</c:v>
                </c:pt>
                <c:pt idx="8">
                  <c:v>15.036007967173916</c:v>
                </c:pt>
                <c:pt idx="9">
                  <c:v>15.364488480524304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-852.06755394135132</c:v>
                </c:pt>
                <c:pt idx="1">
                  <c:v>-752.32016786529664</c:v>
                </c:pt>
                <c:pt idx="2">
                  <c:v>-558.76504501307761</c:v>
                </c:pt>
                <c:pt idx="3">
                  <c:v>-336.1005280148355</c:v>
                </c:pt>
                <c:pt idx="4">
                  <c:v>-91.278881684280336</c:v>
                </c:pt>
                <c:pt idx="5">
                  <c:v>119.23755664364258</c:v>
                </c:pt>
                <c:pt idx="6">
                  <c:v>328.68852835228824</c:v>
                </c:pt>
                <c:pt idx="7">
                  <c:v>568.8213332611947</c:v>
                </c:pt>
                <c:pt idx="8">
                  <c:v>848.78496242030519</c:v>
                </c:pt>
                <c:pt idx="9">
                  <c:v>1099.143199349194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5'!$E$1:$E$2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-20.304355269501478</c:v>
                      </c:pt>
                      <c:pt idx="1">
                        <c:v>-15.940586206090641</c:v>
                      </c:pt>
                      <c:pt idx="2">
                        <c:v>-12.992789557847511</c:v>
                      </c:pt>
                      <c:pt idx="3">
                        <c:v>-9.5173054484754438</c:v>
                      </c:pt>
                      <c:pt idx="4">
                        <c:v>-3.2344405520065447</c:v>
                      </c:pt>
                      <c:pt idx="5">
                        <c:v>3.7914511567838076</c:v>
                      </c:pt>
                      <c:pt idx="6">
                        <c:v>21.032914890989744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-1601.44751050489</c:v>
                      </c:pt>
                      <c:pt idx="1">
                        <c:v>-1420.521509797507</c:v>
                      </c:pt>
                      <c:pt idx="2">
                        <c:v>-882.61361610726829</c:v>
                      </c:pt>
                      <c:pt idx="3">
                        <c:v>-648.24905519562765</c:v>
                      </c:pt>
                      <c:pt idx="4">
                        <c:v>-390.81480970973871</c:v>
                      </c:pt>
                      <c:pt idx="5">
                        <c:v>-209.96862126427013</c:v>
                      </c:pt>
                      <c:pt idx="6">
                        <c:v>-46.726673786447279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A5-4C74-A275-76F1EF0B22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-204.39337210435042</c:v>
                      </c:pt>
                      <c:pt idx="1">
                        <c:v>-177.30009389862724</c:v>
                      </c:pt>
                      <c:pt idx="2">
                        <c:v>-153.96559069440787</c:v>
                      </c:pt>
                      <c:pt idx="3">
                        <c:v>-131.51729430999637</c:v>
                      </c:pt>
                      <c:pt idx="4">
                        <c:v>-108.76949431637925</c:v>
                      </c:pt>
                      <c:pt idx="5">
                        <c:v>-81.99961176118984</c:v>
                      </c:pt>
                      <c:pt idx="6">
                        <c:v>-48.667376957600197</c:v>
                      </c:pt>
                      <c:pt idx="7">
                        <c:v>19.9654460635481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-1608.0240139725929</c:v>
                      </c:pt>
                      <c:pt idx="1">
                        <c:v>-1276.9661211564899</c:v>
                      </c:pt>
                      <c:pt idx="2">
                        <c:v>-1030.6701459954008</c:v>
                      </c:pt>
                      <c:pt idx="3">
                        <c:v>-817.29351609812193</c:v>
                      </c:pt>
                      <c:pt idx="4">
                        <c:v>-611.67566321727054</c:v>
                      </c:pt>
                      <c:pt idx="5">
                        <c:v>-421.69404209044558</c:v>
                      </c:pt>
                      <c:pt idx="6">
                        <c:v>-232.16234576624771</c:v>
                      </c:pt>
                      <c:pt idx="7">
                        <c:v>-44.635008621958271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5'!$K$1:$K$2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Onondaga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-20.74147520572609</c:v>
                      </c:pt>
                      <c:pt idx="1">
                        <c:v>-15.313574435682796</c:v>
                      </c:pt>
                      <c:pt idx="2">
                        <c:v>-12.132024566966891</c:v>
                      </c:pt>
                      <c:pt idx="3">
                        <c:v>3.5084222382477037</c:v>
                      </c:pt>
                      <c:pt idx="4">
                        <c:v>21.032914890989744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5'!$K$3:$K$15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-869.42565325726503</c:v>
                      </c:pt>
                      <c:pt idx="1">
                        <c:v>-673.89870301652707</c:v>
                      </c:pt>
                      <c:pt idx="2">
                        <c:v>-379.50857072105771</c:v>
                      </c:pt>
                      <c:pt idx="3">
                        <c:v>1.7030522068015537</c:v>
                      </c:pt>
                      <c:pt idx="4">
                        <c:v>106.82046790219742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Jefferson County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-211.09748540208074</c:v>
                      </c:pt>
                      <c:pt idx="1">
                        <c:v>-179.34327011332533</c:v>
                      </c:pt>
                      <c:pt idx="2">
                        <c:v>-156.34128253141242</c:v>
                      </c:pt>
                      <c:pt idx="3">
                        <c:v>-134.13384042802224</c:v>
                      </c:pt>
                      <c:pt idx="4">
                        <c:v>-107.91206245774325</c:v>
                      </c:pt>
                      <c:pt idx="5">
                        <c:v>-81.269254001116082</c:v>
                      </c:pt>
                      <c:pt idx="6">
                        <c:v>-48.044479780516077</c:v>
                      </c:pt>
                      <c:pt idx="7">
                        <c:v>19.965446057577722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-874.08898444362887</c:v>
                      </c:pt>
                      <c:pt idx="1">
                        <c:v>-671.23943939710728</c:v>
                      </c:pt>
                      <c:pt idx="2">
                        <c:v>-517.46642193337084</c:v>
                      </c:pt>
                      <c:pt idx="3">
                        <c:v>-385.5515327991132</c:v>
                      </c:pt>
                      <c:pt idx="4">
                        <c:v>-238.100956225304</c:v>
                      </c:pt>
                      <c:pt idx="5">
                        <c:v>-120.7446536480973</c:v>
                      </c:pt>
                      <c:pt idx="6">
                        <c:v>-3.8208489079612873</c:v>
                      </c:pt>
                      <c:pt idx="7">
                        <c:v>111.04295016394445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2"/>
      </c:valAx>
      <c:valAx>
        <c:axId val="174525619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6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21328</xdr:colOff>
      <xdr:row>5</xdr:row>
      <xdr:rowOff>9935</xdr:rowOff>
    </xdr:from>
    <xdr:to>
      <xdr:col>58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4304759" y="913168"/>
          <a:ext cx="4366171" cy="3766996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52</xdr:col>
      <xdr:colOff>21327</xdr:colOff>
      <xdr:row>28</xdr:row>
      <xdr:rowOff>0</xdr:rowOff>
    </xdr:from>
    <xdr:to>
      <xdr:col>58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4304758" y="5058103"/>
          <a:ext cx="4374453" cy="3794736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627186</xdr:colOff>
      <xdr:row>14</xdr:row>
      <xdr:rowOff>115766</xdr:rowOff>
    </xdr:from>
    <xdr:to>
      <xdr:col>12</xdr:col>
      <xdr:colOff>554281</xdr:colOff>
      <xdr:row>45</xdr:row>
      <xdr:rowOff>8425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A18D0DEE-E5A8-62C1-8A93-9F6939CC5347}"/>
            </a:ext>
          </a:extLst>
        </xdr:cNvPr>
        <xdr:cNvGrpSpPr/>
      </xdr:nvGrpSpPr>
      <xdr:grpSpPr>
        <a:xfrm>
          <a:off x="627186" y="2644818"/>
          <a:ext cx="7691612" cy="5492702"/>
          <a:chOff x="627186" y="2644818"/>
          <a:chExt cx="7691612" cy="5492702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D4E20CCD-2565-43B7-BF1B-0DC02589B6F8}"/>
              </a:ext>
            </a:extLst>
          </xdr:cNvPr>
          <xdr:cNvGrpSpPr/>
        </xdr:nvGrpSpPr>
        <xdr:grpSpPr>
          <a:xfrm>
            <a:off x="630490" y="2710220"/>
            <a:ext cx="7688308" cy="5427300"/>
            <a:chOff x="630490" y="2710220"/>
            <a:chExt cx="7688308" cy="5427300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FDD30D-05E2-75FE-AC52-98E0FADD2B2C}"/>
                </a:ext>
              </a:extLst>
            </xdr:cNvPr>
            <xdr:cNvGraphicFramePr/>
          </xdr:nvGraphicFramePr>
          <xdr:xfrm>
            <a:off x="630490" y="2710220"/>
            <a:ext cx="7688308" cy="5427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E9C350A1-B290-8175-8C56-1356EA0E13C1}"/>
                </a:ext>
              </a:extLst>
            </xdr:cNvPr>
            <xdr:cNvGrpSpPr/>
          </xdr:nvGrpSpPr>
          <xdr:grpSpPr>
            <a:xfrm>
              <a:off x="7404609" y="5713995"/>
              <a:ext cx="242501" cy="381616"/>
              <a:chOff x="9460777" y="3073087"/>
              <a:chExt cx="246550" cy="385670"/>
            </a:xfrm>
          </xdr:grpSpPr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0D37CFA1-BD11-FD0B-335C-0E59BBAE1854}"/>
                  </a:ext>
                </a:extLst>
              </xdr:cNvPr>
              <xdr:cNvSpPr/>
            </xdr:nvSpPr>
            <xdr:spPr>
              <a:xfrm rot="2132957">
                <a:off x="9469806" y="3187664"/>
                <a:ext cx="55243" cy="271093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4" name="Oval 13">
                <a:extLst>
                  <a:ext uri="{FF2B5EF4-FFF2-40B4-BE49-F238E27FC236}">
                    <a16:creationId xmlns:a16="http://schemas.microsoft.com/office/drawing/2014/main" id="{F642995A-4026-93E4-AFFB-5C6DB01338CD}"/>
                  </a:ext>
                </a:extLst>
              </xdr:cNvPr>
              <xdr:cNvSpPr/>
            </xdr:nvSpPr>
            <xdr:spPr>
              <a:xfrm>
                <a:off x="9460777" y="3073087"/>
                <a:ext cx="246550" cy="241789"/>
              </a:xfrm>
              <a:prstGeom prst="ellipse">
                <a:avLst/>
              </a:prstGeom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85000"/>
                    </a:schemeClr>
                  </a:gs>
                  <a:gs pos="83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63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84E5A371-7260-A4CB-9A4D-59E950400D9D}"/>
                </a:ext>
              </a:extLst>
            </xdr:cNvPr>
            <xdr:cNvGrpSpPr/>
          </xdr:nvGrpSpPr>
          <xdr:grpSpPr>
            <a:xfrm>
              <a:off x="1887825" y="2768029"/>
              <a:ext cx="5252113" cy="1424449"/>
              <a:chOff x="2329826" y="2861971"/>
              <a:chExt cx="5276617" cy="1446160"/>
            </a:xfrm>
          </xdr:grpSpPr>
          <xdr:graphicFrame macro="">
            <xdr:nvGraphicFramePr>
              <xdr:cNvPr id="34" name="Chart 33">
                <a:extLst>
                  <a:ext uri="{FF2B5EF4-FFF2-40B4-BE49-F238E27FC236}">
                    <a16:creationId xmlns:a16="http://schemas.microsoft.com/office/drawing/2014/main" id="{E852C360-4201-47A6-A9FF-78E89493461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40537" y="2874041"/>
              <a:ext cx="5265906" cy="14340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pic>
            <xdr:nvPicPr>
              <xdr:cNvPr id="36" name="Picture 35">
                <a:extLst>
                  <a:ext uri="{FF2B5EF4-FFF2-40B4-BE49-F238E27FC236}">
                    <a16:creationId xmlns:a16="http://schemas.microsoft.com/office/drawing/2014/main" id="{DC618EE0-4277-8A2F-94C7-043B667E7B2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3891458" y="2928063"/>
                <a:ext cx="3249218" cy="195482"/>
              </a:xfrm>
              <a:prstGeom prst="rect">
                <a:avLst/>
              </a:prstGeom>
            </xdr:spPr>
          </xdr:pic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CBFC464B-06D5-4B54-AA6F-2A4AB975EC61}"/>
                  </a:ext>
                </a:extLst>
              </xdr:cNvPr>
              <xdr:cNvSpPr txBox="1"/>
            </xdr:nvSpPr>
            <xdr:spPr>
              <a:xfrm>
                <a:off x="2329826" y="2861971"/>
                <a:ext cx="360431" cy="28228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b)</a:t>
                </a: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DA82483-4B0C-2714-C938-DAFD574511A7}"/>
                </a:ext>
              </a:extLst>
            </xdr:cNvPr>
            <xdr:cNvGrpSpPr/>
          </xdr:nvGrpSpPr>
          <xdr:grpSpPr>
            <a:xfrm>
              <a:off x="4387733" y="5957695"/>
              <a:ext cx="2445037" cy="1555650"/>
              <a:chOff x="4387733" y="5957695"/>
              <a:chExt cx="2445037" cy="1555650"/>
            </a:xfrm>
          </xdr:grpSpPr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22A20E37-95D3-4D2D-BEEC-3A9FF36488A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87733" y="5957695"/>
              <a:ext cx="2445037" cy="1555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0"/>
              </a:graphicData>
            </a:graphic>
          </xdr:graphicFrame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A6BD2B8-A2E2-4114-8F61-7B60F541A9E6}"/>
                  </a:ext>
                </a:extLst>
              </xdr:cNvPr>
              <xdr:cNvSpPr txBox="1"/>
            </xdr:nvSpPr>
            <xdr:spPr>
              <a:xfrm>
                <a:off x="4805868" y="6007762"/>
                <a:ext cx="358757" cy="27804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100" b="1"/>
                  <a:t>c)</a:t>
                </a:r>
              </a:p>
            </xdr:txBody>
          </xdr:sp>
        </xdr:grpSp>
      </xdr:grp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22B0BE06-F5C8-801C-EBBE-A3C07EC6BF15}"/>
              </a:ext>
            </a:extLst>
          </xdr:cNvPr>
          <xdr:cNvCxnSpPr/>
        </xdr:nvCxnSpPr>
        <xdr:spPr>
          <a:xfrm>
            <a:off x="6270078" y="5291302"/>
            <a:ext cx="591206" cy="59449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318CE84-DDDD-42F4-AF4A-BC04249AB580}"/>
              </a:ext>
            </a:extLst>
          </xdr:cNvPr>
          <xdr:cNvSpPr txBox="1"/>
        </xdr:nvSpPr>
        <xdr:spPr>
          <a:xfrm rot="2738572">
            <a:off x="6158142" y="5493762"/>
            <a:ext cx="1150114" cy="215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utopia point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7186" y="2644818"/>
            <a:ext cx="316744" cy="2918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</xdr:grp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8425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705647" y="3025894"/>
          <a:ext cx="7689708" cy="5472919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737057" y="3180806"/>
            <a:ext cx="5470684" cy="1887668"/>
            <a:chOff x="10776087" y="3134687"/>
            <a:chExt cx="5491712" cy="1859617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776087" y="3134687"/>
            <a:ext cx="5491712" cy="18596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052687" y="3229472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698351" y="3182884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084373" y="11775292"/>
          <a:ext cx="500618" cy="789613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107011</xdr:rowOff>
    </xdr:from>
    <xdr:to>
      <xdr:col>27</xdr:col>
      <xdr:colOff>133366</xdr:colOff>
      <xdr:row>120</xdr:row>
      <xdr:rowOff>160422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576E0E11-4F99-8FEC-152D-DA7FA027CC62}"/>
            </a:ext>
          </a:extLst>
        </xdr:cNvPr>
        <xdr:cNvGrpSpPr/>
      </xdr:nvGrpSpPr>
      <xdr:grpSpPr>
        <a:xfrm>
          <a:off x="3117273" y="10151556"/>
          <a:ext cx="15130911" cy="10790684"/>
          <a:chOff x="2758074" y="10436679"/>
          <a:chExt cx="15427330" cy="1103252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7835067-0484-46FA-8E2F-5C00203A463A}"/>
              </a:ext>
            </a:extLst>
          </xdr:cNvPr>
          <xdr:cNvGraphicFramePr>
            <a:graphicFrameLocks/>
          </xdr:cNvGraphicFramePr>
        </xdr:nvGraphicFramePr>
        <xdr:xfrm>
          <a:off x="2758074" y="10436679"/>
          <a:ext cx="15427330" cy="110325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86E2676B-836B-C25E-DB54-DC36AAFC12B5}"/>
              </a:ext>
            </a:extLst>
          </xdr:cNvPr>
          <xdr:cNvSpPr txBox="1"/>
        </xdr:nvSpPr>
        <xdr:spPr>
          <a:xfrm>
            <a:off x="7609519" y="11684588"/>
            <a:ext cx="1673678" cy="5136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AD + CHP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41216F58-AD34-4F93-A64C-E07252AD38AC}"/>
              </a:ext>
            </a:extLst>
          </xdr:cNvPr>
          <xdr:cNvSpPr txBox="1"/>
        </xdr:nvSpPr>
        <xdr:spPr>
          <a:xfrm>
            <a:off x="4156579" y="11102840"/>
            <a:ext cx="3192916" cy="4755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Direct Land Application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66155C0-A724-4891-BD19-6CCC42621E50}"/>
              </a:ext>
            </a:extLst>
          </xdr:cNvPr>
          <xdr:cNvSpPr txBox="1"/>
        </xdr:nvSpPr>
        <xdr:spPr>
          <a:xfrm>
            <a:off x="10101262" y="10522953"/>
            <a:ext cx="2458131" cy="4946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Pyrolysis + CHP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361C9D83-B824-4533-B524-299D13A633C0}"/>
              </a:ext>
            </a:extLst>
          </xdr:cNvPr>
          <xdr:cNvSpPr txBox="1"/>
        </xdr:nvSpPr>
        <xdr:spPr>
          <a:xfrm>
            <a:off x="13290499" y="11139609"/>
            <a:ext cx="1678440" cy="4850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HTC + CHP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5443240-ABB4-49DF-923B-338E8B2927E4}"/>
              </a:ext>
            </a:extLst>
          </xdr:cNvPr>
          <xdr:cNvSpPr txBox="1"/>
        </xdr:nvSpPr>
        <xdr:spPr>
          <a:xfrm>
            <a:off x="16125690" y="10495421"/>
            <a:ext cx="1678440" cy="49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HTL + CHP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200641</xdr:colOff>
      <xdr:row>99</xdr:row>
      <xdr:rowOff>114306</xdr:rowOff>
    </xdr:from>
    <xdr:to>
      <xdr:col>52</xdr:col>
      <xdr:colOff>418319</xdr:colOff>
      <xdr:row>142</xdr:row>
      <xdr:rowOff>18559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870641" y="18153828"/>
          <a:ext cx="7324156" cy="7739601"/>
          <a:chOff x="26424255" y="17888716"/>
          <a:chExt cx="7361481" cy="7578238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424255" y="17888716"/>
            <a:ext cx="7361481" cy="7578238"/>
            <a:chOff x="26424255" y="17888716"/>
            <a:chExt cx="7361481" cy="7578238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8" cy="3696429"/>
              <a:chOff x="26286070" y="18382151"/>
              <a:chExt cx="8028109" cy="3777761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802810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7607" y="18518023"/>
                <a:ext cx="7223583" cy="1735287"/>
                <a:chOff x="27017493" y="18513568"/>
                <a:chExt cx="7218920" cy="17397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7493" y="18535944"/>
                  <a:ext cx="1228580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2108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64737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389659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176390" y="185135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6" y="21730082"/>
              <a:ext cx="7289385" cy="3736872"/>
              <a:chOff x="26227819" y="22501321"/>
              <a:chExt cx="8128123" cy="3819222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554599"/>
              <a:ext cx="8128123" cy="37659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831283" y="22501321"/>
                <a:ext cx="7466616" cy="2414357"/>
                <a:chOff x="26893002" y="18251383"/>
                <a:chExt cx="7489702" cy="2439208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6893002" y="18307807"/>
                  <a:ext cx="1349914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8338268" y="2021046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0087211" y="19919616"/>
                  <a:ext cx="1229136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1777476" y="19770184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3254855" y="18251383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424255" y="21616263"/>
              <a:ext cx="432815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5816" y="17888716"/>
              <a:ext cx="385896" cy="3448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668010" y="18042440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CCED3B-435E-47C0-9760-9CA3F0597ADC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571501</xdr:colOff>
      <xdr:row>99</xdr:row>
      <xdr:rowOff>150671</xdr:rowOff>
    </xdr:from>
    <xdr:to>
      <xdr:col>53</xdr:col>
      <xdr:colOff>275929</xdr:colOff>
      <xdr:row>101</xdr:row>
      <xdr:rowOff>102299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8643951-F907-43CB-A58D-7AF861005AFF}"/>
            </a:ext>
          </a:extLst>
        </xdr:cNvPr>
        <xdr:cNvSpPr txBox="1"/>
      </xdr:nvSpPr>
      <xdr:spPr>
        <a:xfrm>
          <a:off x="34165762" y="18190193"/>
          <a:ext cx="350471" cy="316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c)</a:t>
          </a:r>
        </a:p>
      </xdr:txBody>
    </xdr:sp>
    <xdr:clientData/>
  </xdr:twoCellAnchor>
  <xdr:twoCellAnchor>
    <xdr:from>
      <xdr:col>52</xdr:col>
      <xdr:colOff>571523</xdr:colOff>
      <xdr:row>99</xdr:row>
      <xdr:rowOff>150667</xdr:rowOff>
    </xdr:from>
    <xdr:to>
      <xdr:col>64</xdr:col>
      <xdr:colOff>437948</xdr:colOff>
      <xdr:row>142</xdr:row>
      <xdr:rowOff>57102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6471CB0-931F-D596-A3D6-4A79B200CF4A}"/>
            </a:ext>
          </a:extLst>
        </xdr:cNvPr>
        <xdr:cNvGrpSpPr/>
      </xdr:nvGrpSpPr>
      <xdr:grpSpPr>
        <a:xfrm>
          <a:off x="34348001" y="18190189"/>
          <a:ext cx="7618947" cy="7741783"/>
          <a:chOff x="34165763" y="18190189"/>
          <a:chExt cx="7536664" cy="7712894"/>
        </a:xfrm>
      </xdr:grpSpPr>
      <xdr:grpSp>
        <xdr:nvGrpSpPr>
          <xdr:cNvPr id="18" name="Group 17">
            <a:extLst>
              <a:ext uri="{FF2B5EF4-FFF2-40B4-BE49-F238E27FC236}">
                <a16:creationId xmlns:a16="http://schemas.microsoft.com/office/drawing/2014/main" id="{4164B85B-CFB7-4C7B-04CA-030EFA40006D}"/>
              </a:ext>
            </a:extLst>
          </xdr:cNvPr>
          <xdr:cNvGrpSpPr/>
        </xdr:nvGrpSpPr>
        <xdr:grpSpPr>
          <a:xfrm>
            <a:off x="34165763" y="18190189"/>
            <a:ext cx="7457184" cy="7712894"/>
            <a:chOff x="34369002" y="17900789"/>
            <a:chExt cx="7501168" cy="7573834"/>
          </a:xfrm>
        </xdr:grpSpPr>
        <xdr:grpSp>
          <xdr:nvGrpSpPr>
            <xdr:cNvPr id="61" name="Group 60">
              <a:extLst>
                <a:ext uri="{FF2B5EF4-FFF2-40B4-BE49-F238E27FC236}">
                  <a16:creationId xmlns:a16="http://schemas.microsoft.com/office/drawing/2014/main" id="{D698A075-192F-FB65-541D-B2C7492416B8}"/>
                </a:ext>
              </a:extLst>
            </xdr:cNvPr>
            <xdr:cNvGrpSpPr/>
          </xdr:nvGrpSpPr>
          <xdr:grpSpPr>
            <a:xfrm>
              <a:off x="34369002" y="17900789"/>
              <a:ext cx="7501168" cy="7573834"/>
              <a:chOff x="34514679" y="17900789"/>
              <a:chExt cx="7501168" cy="7573834"/>
            </a:xfrm>
          </xdr:grpSpPr>
          <xdr:grpSp>
            <xdr:nvGrpSpPr>
              <xdr:cNvPr id="51" name="Group 50">
                <a:extLst>
                  <a:ext uri="{FF2B5EF4-FFF2-40B4-BE49-F238E27FC236}">
                    <a16:creationId xmlns:a16="http://schemas.microsoft.com/office/drawing/2014/main" id="{328D551D-3B1D-55D5-722D-C024CF5ABC19}"/>
                  </a:ext>
                </a:extLst>
              </xdr:cNvPr>
              <xdr:cNvGrpSpPr/>
            </xdr:nvGrpSpPr>
            <xdr:grpSpPr>
              <a:xfrm>
                <a:off x="34612821" y="17900789"/>
                <a:ext cx="7403026" cy="3744335"/>
                <a:chOff x="26198512" y="26537496"/>
                <a:chExt cx="7343072" cy="3829674"/>
              </a:xfrm>
            </xdr:grpSpPr>
            <xdr:graphicFrame macro="">
              <xdr:nvGraphicFramePr>
                <xdr:cNvPr id="19" name="Chart 18">
                  <a:extLst>
                    <a:ext uri="{FF2B5EF4-FFF2-40B4-BE49-F238E27FC236}">
                      <a16:creationId xmlns:a16="http://schemas.microsoft.com/office/drawing/2014/main" id="{5EFE2F77-7F70-32CB-425F-15113B01699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6198512" y="26608255"/>
                <a:ext cx="2836475" cy="375891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grpSp>
              <xdr:nvGrpSpPr>
                <xdr:cNvPr id="20" name="Group 19">
                  <a:extLst>
                    <a:ext uri="{FF2B5EF4-FFF2-40B4-BE49-F238E27FC236}">
                      <a16:creationId xmlns:a16="http://schemas.microsoft.com/office/drawing/2014/main" id="{A3E70840-7EEC-3B04-D690-FEE4D0EC8DB8}"/>
                    </a:ext>
                  </a:extLst>
                </xdr:cNvPr>
                <xdr:cNvGrpSpPr/>
              </xdr:nvGrpSpPr>
              <xdr:grpSpPr>
                <a:xfrm>
                  <a:off x="26820974" y="26537496"/>
                  <a:ext cx="2388456" cy="1077823"/>
                  <a:chOff x="28015127" y="17463477"/>
                  <a:chExt cx="5584812" cy="1092991"/>
                </a:xfrm>
              </xdr:grpSpPr>
              <xdr:sp macro="" textlink="">
                <xdr:nvSpPr>
                  <xdr:cNvPr id="22" name="TextBox 21">
                    <a:extLst>
                      <a:ext uri="{FF2B5EF4-FFF2-40B4-BE49-F238E27FC236}">
                        <a16:creationId xmlns:a16="http://schemas.microsoft.com/office/drawing/2014/main" id="{67701F50-F7C7-A747-64CB-2E2593541186}"/>
                      </a:ext>
                    </a:extLst>
                  </xdr:cNvPr>
                  <xdr:cNvSpPr txBox="1"/>
                </xdr:nvSpPr>
                <xdr:spPr>
                  <a:xfrm>
                    <a:off x="30492754" y="17463477"/>
                    <a:ext cx="3107185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24" name="TextBox 23">
                    <a:extLst>
                      <a:ext uri="{FF2B5EF4-FFF2-40B4-BE49-F238E27FC236}">
                        <a16:creationId xmlns:a16="http://schemas.microsoft.com/office/drawing/2014/main" id="{11758CC1-BEE8-7B06-3DA9-CB9E9B04C704}"/>
                      </a:ext>
                    </a:extLst>
                  </xdr:cNvPr>
                  <xdr:cNvSpPr txBox="1"/>
                </xdr:nvSpPr>
                <xdr:spPr>
                  <a:xfrm>
                    <a:off x="28015127" y="18066815"/>
                    <a:ext cx="24913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</xdr:grpSp>
            <xdr:graphicFrame macro="">
              <xdr:nvGraphicFramePr>
                <xdr:cNvPr id="35" name="Chart 34">
                  <a:extLst>
                    <a:ext uri="{FF2B5EF4-FFF2-40B4-BE49-F238E27FC236}">
                      <a16:creationId xmlns:a16="http://schemas.microsoft.com/office/drawing/2014/main" id="{C3F0DAA1-E058-9B3E-283E-4C907AE5EA4B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9354541" y="26588853"/>
                <a:ext cx="4165692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grpSp>
              <xdr:nvGrpSpPr>
                <xdr:cNvPr id="36" name="Group 35">
                  <a:extLst>
                    <a:ext uri="{FF2B5EF4-FFF2-40B4-BE49-F238E27FC236}">
                      <a16:creationId xmlns:a16="http://schemas.microsoft.com/office/drawing/2014/main" id="{22A4F84C-4A56-2869-52AE-FA3B5F879CEA}"/>
                    </a:ext>
                  </a:extLst>
                </xdr:cNvPr>
                <xdr:cNvGrpSpPr/>
              </xdr:nvGrpSpPr>
              <xdr:grpSpPr>
                <a:xfrm>
                  <a:off x="29787626" y="26893371"/>
                  <a:ext cx="3753958" cy="1826218"/>
                  <a:chOff x="34783852" y="17681679"/>
                  <a:chExt cx="6508252" cy="1845013"/>
                </a:xfrm>
              </xdr:grpSpPr>
              <xdr:sp macro="" textlink="">
                <xdr:nvSpPr>
                  <xdr:cNvPr id="37" name="TextBox 36">
                    <a:extLst>
                      <a:ext uri="{FF2B5EF4-FFF2-40B4-BE49-F238E27FC236}">
                        <a16:creationId xmlns:a16="http://schemas.microsoft.com/office/drawing/2014/main" id="{E173E219-0F87-9F97-85FD-6E4B881909C8}"/>
                      </a:ext>
                    </a:extLst>
                  </xdr:cNvPr>
                  <xdr:cNvSpPr txBox="1"/>
                </xdr:nvSpPr>
                <xdr:spPr>
                  <a:xfrm>
                    <a:off x="34783852" y="17681679"/>
                    <a:ext cx="1774110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39" name="TextBox 38">
                    <a:extLst>
                      <a:ext uri="{FF2B5EF4-FFF2-40B4-BE49-F238E27FC236}">
                        <a16:creationId xmlns:a16="http://schemas.microsoft.com/office/drawing/2014/main" id="{A09EE534-036A-3B51-4EF6-67B1AB740D2A}"/>
                      </a:ext>
                    </a:extLst>
                  </xdr:cNvPr>
                  <xdr:cNvSpPr txBox="1"/>
                </xdr:nvSpPr>
                <xdr:spPr>
                  <a:xfrm>
                    <a:off x="36963157" y="19046563"/>
                    <a:ext cx="2189549" cy="480129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1" name="TextBox 40">
                    <a:extLst>
                      <a:ext uri="{FF2B5EF4-FFF2-40B4-BE49-F238E27FC236}">
                        <a16:creationId xmlns:a16="http://schemas.microsoft.com/office/drawing/2014/main" id="{5799F530-CD08-8444-4958-BD464990A89F}"/>
                      </a:ext>
                    </a:extLst>
                  </xdr:cNvPr>
                  <xdr:cNvSpPr txBox="1"/>
                </xdr:nvSpPr>
                <xdr:spPr>
                  <a:xfrm>
                    <a:off x="39519856" y="19092334"/>
                    <a:ext cx="1772248" cy="39283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grpSp>
            <xdr:nvGrpSpPr>
              <xdr:cNvPr id="42" name="Group 41">
                <a:extLst>
                  <a:ext uri="{FF2B5EF4-FFF2-40B4-BE49-F238E27FC236}">
                    <a16:creationId xmlns:a16="http://schemas.microsoft.com/office/drawing/2014/main" id="{8D4CE130-63F4-46E6-A31E-BB9667B608E0}"/>
                  </a:ext>
                </a:extLst>
              </xdr:cNvPr>
              <xdr:cNvGrpSpPr/>
            </xdr:nvGrpSpPr>
            <xdr:grpSpPr>
              <a:xfrm>
                <a:off x="34581335" y="21812564"/>
                <a:ext cx="7141399" cy="3662059"/>
                <a:chOff x="25210795" y="20533591"/>
                <a:chExt cx="8030993" cy="3777761"/>
              </a:xfrm>
            </xdr:grpSpPr>
            <xdr:graphicFrame macro="">
              <xdr:nvGraphicFramePr>
                <xdr:cNvPr id="43" name="Chart 42">
                  <a:extLst>
                    <a:ext uri="{FF2B5EF4-FFF2-40B4-BE49-F238E27FC236}">
                      <a16:creationId xmlns:a16="http://schemas.microsoft.com/office/drawing/2014/main" id="{14BE5329-A778-6B51-0CF9-345E3665257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5210795" y="20533591"/>
                <a:ext cx="8011520" cy="3777761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  <xdr:grpSp>
              <xdr:nvGrpSpPr>
                <xdr:cNvPr id="44" name="Group 43">
                  <a:extLst>
                    <a:ext uri="{FF2B5EF4-FFF2-40B4-BE49-F238E27FC236}">
                      <a16:creationId xmlns:a16="http://schemas.microsoft.com/office/drawing/2014/main" id="{546960C8-17D4-84CB-69A2-65B563A52C08}"/>
                    </a:ext>
                  </a:extLst>
                </xdr:cNvPr>
                <xdr:cNvGrpSpPr/>
              </xdr:nvGrpSpPr>
              <xdr:grpSpPr>
                <a:xfrm>
                  <a:off x="25728788" y="20878925"/>
                  <a:ext cx="7513000" cy="2651355"/>
                  <a:chOff x="25787099" y="16612257"/>
                  <a:chExt cx="7536230" cy="2678639"/>
                </a:xfrm>
              </xdr:grpSpPr>
              <xdr:sp macro="" textlink="">
                <xdr:nvSpPr>
                  <xdr:cNvPr id="45" name="TextBox 44">
                    <a:extLst>
                      <a:ext uri="{FF2B5EF4-FFF2-40B4-BE49-F238E27FC236}">
                        <a16:creationId xmlns:a16="http://schemas.microsoft.com/office/drawing/2014/main" id="{4F271AC7-DFD4-693B-C657-94E8E32511D6}"/>
                      </a:ext>
                    </a:extLst>
                  </xdr:cNvPr>
                  <xdr:cNvSpPr txBox="1"/>
                </xdr:nvSpPr>
                <xdr:spPr>
                  <a:xfrm>
                    <a:off x="27305226" y="18339479"/>
                    <a:ext cx="1595073" cy="48489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Pyrolysis + CHP</a:t>
                    </a:r>
                  </a:p>
                </xdr:txBody>
              </xdr:sp>
              <xdr:sp macro="" textlink="">
                <xdr:nvSpPr>
                  <xdr:cNvPr id="46" name="TextBox 45">
                    <a:extLst>
                      <a:ext uri="{FF2B5EF4-FFF2-40B4-BE49-F238E27FC236}">
                        <a16:creationId xmlns:a16="http://schemas.microsoft.com/office/drawing/2014/main" id="{E58DAEBF-74E4-097A-0E2E-F7816EF8957D}"/>
                      </a:ext>
                    </a:extLst>
                  </xdr:cNvPr>
                  <xdr:cNvSpPr txBox="1"/>
                </xdr:nvSpPr>
                <xdr:spPr>
                  <a:xfrm>
                    <a:off x="25787099" y="18175594"/>
                    <a:ext cx="1590311" cy="48012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Direct Land Application</a:t>
                    </a:r>
                  </a:p>
                </xdr:txBody>
              </xdr:sp>
              <xdr:sp macro="" textlink="">
                <xdr:nvSpPr>
                  <xdr:cNvPr id="47" name="TextBox 46">
                    <a:extLst>
                      <a:ext uri="{FF2B5EF4-FFF2-40B4-BE49-F238E27FC236}">
                        <a16:creationId xmlns:a16="http://schemas.microsoft.com/office/drawing/2014/main" id="{399D7E39-CC7F-3047-44E5-826389E3D26C}"/>
                      </a:ext>
                    </a:extLst>
                  </xdr:cNvPr>
                  <xdr:cNvSpPr txBox="1"/>
                </xdr:nvSpPr>
                <xdr:spPr>
                  <a:xfrm>
                    <a:off x="28837952" y="17720097"/>
                    <a:ext cx="1595073" cy="35330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HTC + CHP</a:t>
                    </a:r>
                  </a:p>
                </xdr:txBody>
              </xdr:sp>
              <xdr:sp macro="" textlink="">
                <xdr:nvSpPr>
                  <xdr:cNvPr id="48" name="TextBox 47">
                    <a:extLst>
                      <a:ext uri="{FF2B5EF4-FFF2-40B4-BE49-F238E27FC236}">
                        <a16:creationId xmlns:a16="http://schemas.microsoft.com/office/drawing/2014/main" id="{C47391D0-D560-EABE-2693-C9290D951A89}"/>
                      </a:ext>
                    </a:extLst>
                  </xdr:cNvPr>
                  <xdr:cNvSpPr txBox="1"/>
                </xdr:nvSpPr>
                <xdr:spPr>
                  <a:xfrm>
                    <a:off x="32046192" y="18801243"/>
                    <a:ext cx="1277137" cy="48965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AD + CHP</a:t>
                    </a:r>
                  </a:p>
                </xdr:txBody>
              </xdr:sp>
              <xdr:sp macro="" textlink="">
                <xdr:nvSpPr>
                  <xdr:cNvPr id="49" name="TextBox 48">
                    <a:extLst>
                      <a:ext uri="{FF2B5EF4-FFF2-40B4-BE49-F238E27FC236}">
                        <a16:creationId xmlns:a16="http://schemas.microsoft.com/office/drawing/2014/main" id="{6F5CB846-3FA4-789C-9364-3BDD0A4F6265}"/>
                      </a:ext>
                    </a:extLst>
                  </xdr:cNvPr>
                  <xdr:cNvSpPr txBox="1"/>
                </xdr:nvSpPr>
                <xdr:spPr>
                  <a:xfrm>
                    <a:off x="30602814" y="16612257"/>
                    <a:ext cx="1108747" cy="392837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1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HTL + CHP</a:t>
                    </a:r>
                  </a:p>
                </xdr:txBody>
              </xdr:sp>
            </xdr:grpSp>
          </xdr:grp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D5352C51-A329-4678-992F-F037A5DF4802}"/>
                  </a:ext>
                </a:extLst>
              </xdr:cNvPr>
              <xdr:cNvSpPr txBox="1"/>
            </xdr:nvSpPr>
            <xdr:spPr>
              <a:xfrm>
                <a:off x="34514679" y="17992506"/>
                <a:ext cx="433527" cy="2650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58" name="TextBox 57">
                <a:extLst>
                  <a:ext uri="{FF2B5EF4-FFF2-40B4-BE49-F238E27FC236}">
                    <a16:creationId xmlns:a16="http://schemas.microsoft.com/office/drawing/2014/main" id="{3A4B5DF8-3991-4024-9036-9C26B6B64103}"/>
                  </a:ext>
                </a:extLst>
              </xdr:cNvPr>
              <xdr:cNvSpPr txBox="1"/>
            </xdr:nvSpPr>
            <xdr:spPr>
              <a:xfrm>
                <a:off x="37456637" y="17970180"/>
                <a:ext cx="553116" cy="29549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59" name="TextBox 58">
                <a:extLst>
                  <a:ext uri="{FF2B5EF4-FFF2-40B4-BE49-F238E27FC236}">
                    <a16:creationId xmlns:a16="http://schemas.microsoft.com/office/drawing/2014/main" id="{25835812-CFF1-4372-A7BE-4FCC81710A2B}"/>
                  </a:ext>
                </a:extLst>
              </xdr:cNvPr>
              <xdr:cNvSpPr txBox="1"/>
            </xdr:nvSpPr>
            <xdr:spPr>
              <a:xfrm>
                <a:off x="34614656" y="21817867"/>
                <a:ext cx="357328" cy="31036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</xdr:grp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F12DC22D-2BC5-4CB2-A8B1-4B8A659516DA}"/>
                </a:ext>
              </a:extLst>
            </xdr:cNvPr>
            <xdr:cNvSpPr txBox="1"/>
          </xdr:nvSpPr>
          <xdr:spPr>
            <a:xfrm>
              <a:off x="35274872" y="17912219"/>
              <a:ext cx="1033182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ALCA</a:t>
              </a:r>
            </a:p>
          </xdr:txBody>
        </xdr:sp>
      </xdr:grp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CA5A3E4C-7D71-42FC-AB4C-ED20EBB5FD38}"/>
              </a:ext>
            </a:extLst>
          </xdr:cNvPr>
          <xdr:cNvGraphicFramePr>
            <a:graphicFrameLocks/>
          </xdr:cNvGraphicFramePr>
        </xdr:nvGraphicFramePr>
        <xdr:xfrm>
          <a:off x="40145331" y="22268109"/>
          <a:ext cx="1557096" cy="2446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BE041C4-FE03-421E-8B42-4E9B8BED1E82}"/>
              </a:ext>
            </a:extLst>
          </xdr:cNvPr>
          <xdr:cNvSpPr txBox="1"/>
        </xdr:nvSpPr>
        <xdr:spPr>
          <a:xfrm>
            <a:off x="39828428" y="22209943"/>
            <a:ext cx="350471" cy="316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latin typeface="Arial" panose="020B0604020202020204" pitchFamily="34" charset="0"/>
                <a:cs typeface="Arial" panose="020B0604020202020204" pitchFamily="34" charset="0"/>
              </a:rPr>
              <a:t>d)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19416</xdr:rowOff>
    </xdr:from>
    <xdr:to>
      <xdr:col>14</xdr:col>
      <xdr:colOff>600808</xdr:colOff>
      <xdr:row>38</xdr:row>
      <xdr:rowOff>75456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A12E3D5-3B8D-D2BE-8F66-404EF191E415}"/>
            </a:ext>
          </a:extLst>
        </xdr:cNvPr>
        <xdr:cNvGrpSpPr/>
      </xdr:nvGrpSpPr>
      <xdr:grpSpPr>
        <a:xfrm>
          <a:off x="0" y="19416"/>
          <a:ext cx="9678866" cy="6877405"/>
          <a:chOff x="0" y="19416"/>
          <a:chExt cx="9627577" cy="70166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2C839F0-3BDD-CD00-B31E-BE77D79B0383}"/>
              </a:ext>
            </a:extLst>
          </xdr:cNvPr>
          <xdr:cNvGrpSpPr/>
        </xdr:nvGrpSpPr>
        <xdr:grpSpPr>
          <a:xfrm>
            <a:off x="8930" y="48901"/>
            <a:ext cx="9550966" cy="6987132"/>
            <a:chOff x="8930" y="44139"/>
            <a:chExt cx="9551800" cy="6888390"/>
          </a:xfrm>
        </xdr:grpSpPr>
        <xdr:grpSp>
          <xdr:nvGrpSpPr>
            <xdr:cNvPr id="23" name="Group 22">
              <a:extLst>
                <a:ext uri="{FF2B5EF4-FFF2-40B4-BE49-F238E27FC236}">
                  <a16:creationId xmlns:a16="http://schemas.microsoft.com/office/drawing/2014/main" id="{34A29B46-CF7D-D1D3-D682-874C94BAA5A0}"/>
                </a:ext>
              </a:extLst>
            </xdr:cNvPr>
            <xdr:cNvGrpSpPr/>
          </xdr:nvGrpSpPr>
          <xdr:grpSpPr>
            <a:xfrm>
              <a:off x="8930" y="44139"/>
              <a:ext cx="9551800" cy="6175852"/>
              <a:chOff x="8930" y="44139"/>
              <a:chExt cx="9525628" cy="6144778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97CFAB3A-C574-CBF8-6247-707F095BE6BF}"/>
                  </a:ext>
                </a:extLst>
              </xdr:cNvPr>
              <xdr:cNvGrpSpPr/>
            </xdr:nvGrpSpPr>
            <xdr:grpSpPr>
              <a:xfrm>
                <a:off x="8930" y="47625"/>
                <a:ext cx="9525628" cy="6141292"/>
                <a:chOff x="-1" y="-3433"/>
                <a:chExt cx="9534931" cy="6152338"/>
              </a:xfrm>
            </xdr:grpSpPr>
            <xdr:pic>
              <xdr:nvPicPr>
                <xdr:cNvPr id="12" name="Picture 11">
                  <a:extLst>
                    <a:ext uri="{FF2B5EF4-FFF2-40B4-BE49-F238E27FC236}">
                      <a16:creationId xmlns:a16="http://schemas.microsoft.com/office/drawing/2014/main" id="{166CA972-C909-4B9F-3F4D-3942F68438AB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"/>
                <a:srcRect l="1744" r="2371"/>
                <a:stretch/>
              </xdr:blipFill>
              <xdr:spPr>
                <a:xfrm>
                  <a:off x="2380" y="0"/>
                  <a:ext cx="4455318" cy="3136454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3" name="Picture 12">
                  <a:extLst>
                    <a:ext uri="{FF2B5EF4-FFF2-40B4-BE49-F238E27FC236}">
                      <a16:creationId xmlns:a16="http://schemas.microsoft.com/office/drawing/2014/main" id="{9FE86FA1-9296-4D7F-1058-4A856412B22D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l="4896" t="8186" r="1317" b="4049"/>
                <a:stretch/>
              </xdr:blipFill>
              <xdr:spPr>
                <a:xfrm>
                  <a:off x="4563194" y="-3433"/>
                  <a:ext cx="4959883" cy="313645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4" name="Picture 13">
                  <a:extLst>
                    <a:ext uri="{FF2B5EF4-FFF2-40B4-BE49-F238E27FC236}">
                      <a16:creationId xmlns:a16="http://schemas.microsoft.com/office/drawing/2014/main" id="{9D30FABA-A828-877E-88D2-532C97A9FD93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/>
                <a:srcRect l="2769" t="4431" r="2593" b="2147"/>
                <a:stretch/>
              </xdr:blipFill>
              <xdr:spPr>
                <a:xfrm>
                  <a:off x="-1" y="3248540"/>
                  <a:ext cx="4633914" cy="290036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pic>
              <xdr:nvPicPr>
                <xdr:cNvPr id="15" name="Picture 14">
                  <a:extLst>
                    <a:ext uri="{FF2B5EF4-FFF2-40B4-BE49-F238E27FC236}">
                      <a16:creationId xmlns:a16="http://schemas.microsoft.com/office/drawing/2014/main" id="{FEA56F06-5A30-E7A3-4844-7530DD317C2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4"/>
                <a:srcRect l="4780" t="5833" r="5034" b="4653"/>
                <a:stretch/>
              </xdr:blipFill>
              <xdr:spPr>
                <a:xfrm>
                  <a:off x="4734334" y="3238959"/>
                  <a:ext cx="4800596" cy="2902425"/>
                </a:xfrm>
                <a:prstGeom prst="rect">
                  <a:avLst/>
                </a:prstGeom>
                <a:ln>
                  <a:solidFill>
                    <a:schemeClr val="bg1"/>
                  </a:solidFill>
                </a:ln>
              </xdr:spPr>
            </xdr:pic>
            <xdr:sp macro="" textlink="">
              <xdr:nvSpPr>
                <xdr:cNvPr id="16" name="TextBox 14">
                  <a:extLst>
                    <a:ext uri="{FF2B5EF4-FFF2-40B4-BE49-F238E27FC236}">
                      <a16:creationId xmlns:a16="http://schemas.microsoft.com/office/drawing/2014/main" id="{DB6760D6-8F34-B199-F491-2BFA1E66B430}"/>
                    </a:ext>
                  </a:extLst>
                </xdr:cNvPr>
                <xdr:cNvSpPr txBox="1"/>
              </xdr:nvSpPr>
              <xdr:spPr>
                <a:xfrm>
                  <a:off x="-1" y="51423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a)</a:t>
                  </a:r>
                </a:p>
              </xdr:txBody>
            </xdr:sp>
            <xdr:sp macro="" textlink="">
              <xdr:nvSpPr>
                <xdr:cNvPr id="17" name="TextBox 15">
                  <a:extLst>
                    <a:ext uri="{FF2B5EF4-FFF2-40B4-BE49-F238E27FC236}">
                      <a16:creationId xmlns:a16="http://schemas.microsoft.com/office/drawing/2014/main" id="{61CA4837-D62B-E49D-591B-68C4689CFBCC}"/>
                    </a:ext>
                  </a:extLst>
                </xdr:cNvPr>
                <xdr:cNvSpPr txBox="1"/>
              </xdr:nvSpPr>
              <xdr:spPr>
                <a:xfrm>
                  <a:off x="4563194" y="0"/>
                  <a:ext cx="1275059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b)</a:t>
                  </a:r>
                </a:p>
              </xdr:txBody>
            </xdr:sp>
            <xdr:sp macro="" textlink="">
              <xdr:nvSpPr>
                <xdr:cNvPr id="18" name="TextBox 16">
                  <a:extLst>
                    <a:ext uri="{FF2B5EF4-FFF2-40B4-BE49-F238E27FC236}">
                      <a16:creationId xmlns:a16="http://schemas.microsoft.com/office/drawing/2014/main" id="{0978512D-10FD-B4F4-5B55-6D7BF2C7F8CE}"/>
                    </a:ext>
                  </a:extLst>
                </xdr:cNvPr>
                <xdr:cNvSpPr txBox="1"/>
              </xdr:nvSpPr>
              <xdr:spPr>
                <a:xfrm>
                  <a:off x="2380" y="3245877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c)</a:t>
                  </a:r>
                </a:p>
              </xdr:txBody>
            </xdr:sp>
            <xdr:sp macro="" textlink="">
              <xdr:nvSpPr>
                <xdr:cNvPr id="19" name="TextBox 17">
                  <a:extLst>
                    <a:ext uri="{FF2B5EF4-FFF2-40B4-BE49-F238E27FC236}">
                      <a16:creationId xmlns:a16="http://schemas.microsoft.com/office/drawing/2014/main" id="{33DDC0FA-82F2-5D91-F5D9-4F9F09C9A213}"/>
                    </a:ext>
                  </a:extLst>
                </xdr:cNvPr>
                <xdr:cNvSpPr txBox="1"/>
              </xdr:nvSpPr>
              <xdr:spPr>
                <a:xfrm>
                  <a:off x="4751003" y="3245051"/>
                  <a:ext cx="1276350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r>
                    <a:rPr lang="en-US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rPr>
                    <a:t>d)</a:t>
                  </a:r>
                </a:p>
              </xdr:txBody>
            </xdr:sp>
          </xdr:grpSp>
          <xdr:sp macro="" textlink="">
            <xdr:nvSpPr>
              <xdr:cNvPr id="2" name="Arrow: Circular 1">
                <a:extLst>
                  <a:ext uri="{FF2B5EF4-FFF2-40B4-BE49-F238E27FC236}">
                    <a16:creationId xmlns:a16="http://schemas.microsoft.com/office/drawing/2014/main" id="{6F5003E5-8AB0-B7FB-4BA9-33D0C9C51561}"/>
                  </a:ext>
                </a:extLst>
              </xdr:cNvPr>
              <xdr:cNvSpPr/>
            </xdr:nvSpPr>
            <xdr:spPr>
              <a:xfrm>
                <a:off x="526852" y="4304708"/>
                <a:ext cx="814859" cy="590755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3" name="Arrow: Circular 2">
                <a:extLst>
                  <a:ext uri="{FF2B5EF4-FFF2-40B4-BE49-F238E27FC236}">
                    <a16:creationId xmlns:a16="http://schemas.microsoft.com/office/drawing/2014/main" id="{E22F0C0D-A713-45EE-84E9-7C7B8CB9DCE4}"/>
                  </a:ext>
                </a:extLst>
              </xdr:cNvPr>
              <xdr:cNvSpPr/>
            </xdr:nvSpPr>
            <xdr:spPr>
              <a:xfrm rot="5400000">
                <a:off x="717949" y="3490446"/>
                <a:ext cx="1167220" cy="1418445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700933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4" name="Arrow: Circular 3">
                <a:extLst>
                  <a:ext uri="{FF2B5EF4-FFF2-40B4-BE49-F238E27FC236}">
                    <a16:creationId xmlns:a16="http://schemas.microsoft.com/office/drawing/2014/main" id="{3BCBF36B-8599-4608-B890-3A0FFE714B6A}"/>
                  </a:ext>
                </a:extLst>
              </xdr:cNvPr>
              <xdr:cNvSpPr/>
            </xdr:nvSpPr>
            <xdr:spPr>
              <a:xfrm rot="5400000">
                <a:off x="5894586" y="3620132"/>
                <a:ext cx="770209" cy="1038102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5" name="Arrow: Circular 4">
                <a:extLst>
                  <a:ext uri="{FF2B5EF4-FFF2-40B4-BE49-F238E27FC236}">
                    <a16:creationId xmlns:a16="http://schemas.microsoft.com/office/drawing/2014/main" id="{9C26C50D-78A0-40D3-885F-93FADB4BD55D}"/>
                  </a:ext>
                </a:extLst>
              </xdr:cNvPr>
              <xdr:cNvSpPr/>
            </xdr:nvSpPr>
            <xdr:spPr>
              <a:xfrm rot="14688314">
                <a:off x="7187813" y="3302564"/>
                <a:ext cx="1167220" cy="1420291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" name="Arrow: Circular 5">
                <a:extLst>
                  <a:ext uri="{FF2B5EF4-FFF2-40B4-BE49-F238E27FC236}">
                    <a16:creationId xmlns:a16="http://schemas.microsoft.com/office/drawing/2014/main" id="{3F3486BE-1AE7-431C-977F-A94706749AE9}"/>
                  </a:ext>
                </a:extLst>
              </xdr:cNvPr>
              <xdr:cNvSpPr/>
            </xdr:nvSpPr>
            <xdr:spPr>
              <a:xfrm rot="5400000">
                <a:off x="6864686" y="4810707"/>
                <a:ext cx="646123" cy="730386"/>
              </a:xfrm>
              <a:prstGeom prst="circularArrow">
                <a:avLst>
                  <a:gd name="adj1" fmla="val 6311"/>
                  <a:gd name="adj2" fmla="val 657255"/>
                  <a:gd name="adj3" fmla="val 20525026"/>
                  <a:gd name="adj4" fmla="val 14700933"/>
                  <a:gd name="adj5" fmla="val 12083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" name="Arrow: Circular 6">
                <a:extLst>
                  <a:ext uri="{FF2B5EF4-FFF2-40B4-BE49-F238E27FC236}">
                    <a16:creationId xmlns:a16="http://schemas.microsoft.com/office/drawing/2014/main" id="{7773E51E-10E3-4164-958B-5356987DE9DE}"/>
                  </a:ext>
                </a:extLst>
              </xdr:cNvPr>
              <xdr:cNvSpPr/>
            </xdr:nvSpPr>
            <xdr:spPr>
              <a:xfrm rot="10257727">
                <a:off x="7059493" y="4738274"/>
                <a:ext cx="1169067" cy="1416597"/>
              </a:xfrm>
              <a:prstGeom prst="circularArrow">
                <a:avLst>
                  <a:gd name="adj1" fmla="val 3175"/>
                  <a:gd name="adj2" fmla="val 657255"/>
                  <a:gd name="adj3" fmla="val 20633049"/>
                  <a:gd name="adj4" fmla="val 14154754"/>
                  <a:gd name="adj5" fmla="val 770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" name="Arrow: Circular 7">
                <a:extLst>
                  <a:ext uri="{FF2B5EF4-FFF2-40B4-BE49-F238E27FC236}">
                    <a16:creationId xmlns:a16="http://schemas.microsoft.com/office/drawing/2014/main" id="{C21DCE44-FF0A-476A-AA38-5B664D392F2A}"/>
                  </a:ext>
                </a:extLst>
              </xdr:cNvPr>
              <xdr:cNvSpPr/>
            </xdr:nvSpPr>
            <xdr:spPr>
              <a:xfrm rot="14688314">
                <a:off x="7005996" y="1012612"/>
                <a:ext cx="1045232" cy="1074739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9" name="Arrow: Circular 8">
                <a:extLst>
                  <a:ext uri="{FF2B5EF4-FFF2-40B4-BE49-F238E27FC236}">
                    <a16:creationId xmlns:a16="http://schemas.microsoft.com/office/drawing/2014/main" id="{C31188ED-9F3A-4CC7-97EF-F7124B809616}"/>
                  </a:ext>
                </a:extLst>
              </xdr:cNvPr>
              <xdr:cNvSpPr/>
            </xdr:nvSpPr>
            <xdr:spPr>
              <a:xfrm rot="4637631">
                <a:off x="6794223" y="154356"/>
                <a:ext cx="1045231" cy="1075861"/>
              </a:xfrm>
              <a:prstGeom prst="circularArrow">
                <a:avLst>
                  <a:gd name="adj1" fmla="val 2911"/>
                  <a:gd name="adj2" fmla="val 657255"/>
                  <a:gd name="adj3" fmla="val 20649163"/>
                  <a:gd name="adj4" fmla="val 13698101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0" name="Arrow: Circular 9">
                <a:extLst>
                  <a:ext uri="{FF2B5EF4-FFF2-40B4-BE49-F238E27FC236}">
                    <a16:creationId xmlns:a16="http://schemas.microsoft.com/office/drawing/2014/main" id="{FC1BEAB9-7351-4D22-85C5-F1A7B963A496}"/>
                  </a:ext>
                </a:extLst>
              </xdr:cNvPr>
              <xdr:cNvSpPr/>
            </xdr:nvSpPr>
            <xdr:spPr>
              <a:xfrm rot="10800000">
                <a:off x="5871682" y="44139"/>
                <a:ext cx="1766314" cy="2609513"/>
              </a:xfrm>
              <a:prstGeom prst="circularArrow">
                <a:avLst>
                  <a:gd name="adj1" fmla="val 1953"/>
                  <a:gd name="adj2" fmla="val 657255"/>
                  <a:gd name="adj3" fmla="val 20574101"/>
                  <a:gd name="adj4" fmla="val 14892031"/>
                  <a:gd name="adj5" fmla="val 3531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0" name="Arrow: Circular 19">
                <a:extLst>
                  <a:ext uri="{FF2B5EF4-FFF2-40B4-BE49-F238E27FC236}">
                    <a16:creationId xmlns:a16="http://schemas.microsoft.com/office/drawing/2014/main" id="{0360202A-6A01-4E98-BC6D-404A162E7B42}"/>
                  </a:ext>
                </a:extLst>
              </xdr:cNvPr>
              <xdr:cNvSpPr/>
            </xdr:nvSpPr>
            <xdr:spPr>
              <a:xfrm rot="9971301">
                <a:off x="7311712" y="828653"/>
                <a:ext cx="460903" cy="541214"/>
              </a:xfrm>
              <a:prstGeom prst="circularArrow">
                <a:avLst>
                  <a:gd name="adj1" fmla="val 7302"/>
                  <a:gd name="adj2" fmla="val 657255"/>
                  <a:gd name="adj3" fmla="val 20424419"/>
                  <a:gd name="adj4" fmla="val 16511627"/>
                  <a:gd name="adj5" fmla="val 10288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1" name="Arrow: Circular 20">
                <a:extLst>
                  <a:ext uri="{FF2B5EF4-FFF2-40B4-BE49-F238E27FC236}">
                    <a16:creationId xmlns:a16="http://schemas.microsoft.com/office/drawing/2014/main" id="{51C8E766-5742-478B-8A61-02C5812F8F7D}"/>
                  </a:ext>
                </a:extLst>
              </xdr:cNvPr>
              <xdr:cNvSpPr/>
            </xdr:nvSpPr>
            <xdr:spPr>
              <a:xfrm rot="20300409">
                <a:off x="5117266" y="1105849"/>
                <a:ext cx="815981" cy="590756"/>
              </a:xfrm>
              <a:prstGeom prst="circularArrow">
                <a:avLst>
                  <a:gd name="adj1" fmla="val 6746"/>
                  <a:gd name="adj2" fmla="val 1016844"/>
                  <a:gd name="adj3" fmla="val 20801224"/>
                  <a:gd name="adj4" fmla="val 11407869"/>
                  <a:gd name="adj5" fmla="val 1250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22" name="Arrow: Circular 21">
                <a:extLst>
                  <a:ext uri="{FF2B5EF4-FFF2-40B4-BE49-F238E27FC236}">
                    <a16:creationId xmlns:a16="http://schemas.microsoft.com/office/drawing/2014/main" id="{56776505-DF06-4350-9015-B93398AE5F52}"/>
                  </a:ext>
                </a:extLst>
              </xdr:cNvPr>
              <xdr:cNvSpPr/>
            </xdr:nvSpPr>
            <xdr:spPr>
              <a:xfrm rot="5400000" flipH="1">
                <a:off x="4165716" y="334095"/>
                <a:ext cx="3068669" cy="4860955"/>
              </a:xfrm>
              <a:prstGeom prst="circularArrow">
                <a:avLst>
                  <a:gd name="adj1" fmla="val 1230"/>
                  <a:gd name="adj2" fmla="val 327149"/>
                  <a:gd name="adj3" fmla="val 20588089"/>
                  <a:gd name="adj4" fmla="val 16073983"/>
                  <a:gd name="adj5" fmla="val 3224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24" name="Arrow: Circular 23">
              <a:extLst>
                <a:ext uri="{FF2B5EF4-FFF2-40B4-BE49-F238E27FC236}">
                  <a16:creationId xmlns:a16="http://schemas.microsoft.com/office/drawing/2014/main" id="{4DCADB5D-98C0-4F26-B22D-EF2C8F0BC708}"/>
                </a:ext>
              </a:extLst>
            </xdr:cNvPr>
            <xdr:cNvSpPr/>
          </xdr:nvSpPr>
          <xdr:spPr>
            <a:xfrm rot="17197734">
              <a:off x="1989178" y="4965434"/>
              <a:ext cx="720059" cy="59260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944025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5" name="Arrow: Circular 24">
              <a:extLst>
                <a:ext uri="{FF2B5EF4-FFF2-40B4-BE49-F238E27FC236}">
                  <a16:creationId xmlns:a16="http://schemas.microsoft.com/office/drawing/2014/main" id="{0129B2BB-2F9C-453C-8A5F-D037D33CEAAA}"/>
                </a:ext>
              </a:extLst>
            </xdr:cNvPr>
            <xdr:cNvSpPr/>
          </xdr:nvSpPr>
          <xdr:spPr>
            <a:xfrm rot="5400000" flipH="1">
              <a:off x="1352021" y="4810188"/>
              <a:ext cx="2066248" cy="2178433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" name="Arrow: Circular 25">
              <a:extLst>
                <a:ext uri="{FF2B5EF4-FFF2-40B4-BE49-F238E27FC236}">
                  <a16:creationId xmlns:a16="http://schemas.microsoft.com/office/drawing/2014/main" id="{D9D1AE80-4156-4C16-9B0B-EFD445A17C46}"/>
                </a:ext>
              </a:extLst>
            </xdr:cNvPr>
            <xdr:cNvSpPr/>
          </xdr:nvSpPr>
          <xdr:spPr>
            <a:xfrm rot="20900049" flipH="1">
              <a:off x="2463061" y="4473836"/>
              <a:ext cx="864116" cy="750097"/>
            </a:xfrm>
            <a:prstGeom prst="circularArrow">
              <a:avLst>
                <a:gd name="adj1" fmla="val 2887"/>
                <a:gd name="adj2" fmla="val 671598"/>
                <a:gd name="adj3" fmla="val 20587825"/>
                <a:gd name="adj4" fmla="val 16073983"/>
                <a:gd name="adj5" fmla="val 5465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12AE9AFF-733C-414E-3582-FE902F68C236}"/>
              </a:ext>
            </a:extLst>
          </xdr:cNvPr>
          <xdr:cNvCxnSpPr/>
        </xdr:nvCxnSpPr>
        <xdr:spPr>
          <a:xfrm flipH="1">
            <a:off x="0" y="3297115"/>
            <a:ext cx="9627577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E0CB4EFD-321A-8C1C-35AB-FF9E7663667D}"/>
              </a:ext>
            </a:extLst>
          </xdr:cNvPr>
          <xdr:cNvCxnSpPr/>
        </xdr:nvCxnSpPr>
        <xdr:spPr>
          <a:xfrm flipH="1" flipV="1">
            <a:off x="4513385" y="19416"/>
            <a:ext cx="7327" cy="3275134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B938159B-0AB0-46BA-927A-D327B4D9020E}"/>
              </a:ext>
            </a:extLst>
          </xdr:cNvPr>
          <xdr:cNvCxnSpPr/>
        </xdr:nvCxnSpPr>
        <xdr:spPr>
          <a:xfrm flipH="1" flipV="1">
            <a:off x="4696558" y="3294551"/>
            <a:ext cx="7327" cy="327989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88775</xdr:colOff>
      <xdr:row>41</xdr:row>
      <xdr:rowOff>66675</xdr:rowOff>
    </xdr:from>
    <xdr:to>
      <xdr:col>27</xdr:col>
      <xdr:colOff>84632</xdr:colOff>
      <xdr:row>62</xdr:row>
      <xdr:rowOff>75492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454853" y="7473184"/>
          <a:ext cx="7924598" cy="3802394"/>
          <a:chOff x="12427138" y="7542440"/>
          <a:chExt cx="7967042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656869" y="8140156"/>
            <a:ext cx="1737311" cy="2660843"/>
            <a:chOff x="18655242" y="8140253"/>
            <a:chExt cx="1732548" cy="2656060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655242" y="8154609"/>
              <a:ext cx="1732548" cy="2641704"/>
              <a:chOff x="18641689" y="8073099"/>
              <a:chExt cx="1729540" cy="2613803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641689" y="8073099"/>
              <a:ext cx="1727285" cy="261380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9070605" y="8814086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997375" y="8140253"/>
              <a:ext cx="1384649" cy="19866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 Case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427138" y="7588462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671035" y="8145201"/>
            <a:ext cx="173490" cy="193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O48"/>
  <sheetViews>
    <sheetView topLeftCell="M19" zoomScale="145" zoomScaleNormal="145" workbookViewId="0">
      <selection activeCell="AB32" sqref="AB32"/>
    </sheetView>
  </sheetViews>
  <sheetFormatPr defaultRowHeight="14.25" x14ac:dyDescent="0.45"/>
  <cols>
    <col min="30" max="30" width="14.73046875" bestFit="1" customWidth="1"/>
    <col min="52" max="52" width="12.33203125" bestFit="1" customWidth="1"/>
  </cols>
  <sheetData>
    <row r="1" spans="2:67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191</v>
      </c>
      <c r="Q1" t="s">
        <v>2</v>
      </c>
      <c r="R1" t="s">
        <v>192</v>
      </c>
      <c r="S1" t="s">
        <v>2</v>
      </c>
      <c r="T1" t="s">
        <v>193</v>
      </c>
      <c r="U1" t="s">
        <v>2</v>
      </c>
      <c r="V1" t="s">
        <v>194</v>
      </c>
      <c r="W1" t="s">
        <v>3</v>
      </c>
      <c r="X1" t="s">
        <v>195</v>
      </c>
      <c r="Y1" t="s">
        <v>3</v>
      </c>
      <c r="Z1" t="s">
        <v>196</v>
      </c>
      <c r="AA1" t="s">
        <v>3</v>
      </c>
    </row>
    <row r="2" spans="2:67" x14ac:dyDescent="0.45">
      <c r="B2" t="s">
        <v>1</v>
      </c>
      <c r="C2" t="s">
        <v>284</v>
      </c>
      <c r="D2" t="s">
        <v>1</v>
      </c>
      <c r="E2" t="s">
        <v>285</v>
      </c>
      <c r="F2" t="s">
        <v>1</v>
      </c>
      <c r="G2" t="s">
        <v>286</v>
      </c>
      <c r="H2" t="s">
        <v>1</v>
      </c>
      <c r="I2" t="s">
        <v>284</v>
      </c>
      <c r="J2" t="s">
        <v>1</v>
      </c>
      <c r="K2" t="s">
        <v>285</v>
      </c>
      <c r="L2" t="s">
        <v>1</v>
      </c>
      <c r="M2" t="s">
        <v>286</v>
      </c>
      <c r="P2" t="s">
        <v>1</v>
      </c>
      <c r="Q2" t="s">
        <v>284</v>
      </c>
      <c r="R2" t="s">
        <v>1</v>
      </c>
      <c r="S2" t="s">
        <v>285</v>
      </c>
      <c r="T2" t="s">
        <v>1</v>
      </c>
      <c r="U2" t="s">
        <v>286</v>
      </c>
      <c r="V2" t="s">
        <v>1</v>
      </c>
      <c r="W2" t="s">
        <v>284</v>
      </c>
      <c r="X2" t="s">
        <v>1</v>
      </c>
      <c r="Y2" t="s">
        <v>285</v>
      </c>
      <c r="Z2" t="s">
        <v>1</v>
      </c>
      <c r="AA2" t="s">
        <v>286</v>
      </c>
    </row>
    <row r="3" spans="2:67" x14ac:dyDescent="0.45">
      <c r="B3">
        <v>6.6241614808356148</v>
      </c>
      <c r="C3">
        <v>-1593.7793280660942</v>
      </c>
      <c r="D3">
        <v>-20.304355269501478</v>
      </c>
      <c r="E3">
        <v>-1601.44751050489</v>
      </c>
      <c r="F3">
        <v>-204.39337210435042</v>
      </c>
      <c r="G3">
        <v>-1608.0240139725929</v>
      </c>
      <c r="H3">
        <v>6.6241614808356148</v>
      </c>
      <c r="I3">
        <v>-852.06755394135132</v>
      </c>
      <c r="J3">
        <v>-20.74147520572609</v>
      </c>
      <c r="K3">
        <v>-869.42565325726503</v>
      </c>
      <c r="L3">
        <v>-211.09748540208074</v>
      </c>
      <c r="M3">
        <v>-874.08898444362887</v>
      </c>
      <c r="P3">
        <v>-80.144140280264764</v>
      </c>
      <c r="Q3">
        <v>-0.96386145117424404</v>
      </c>
      <c r="R3">
        <v>-115.84427137963254</v>
      </c>
      <c r="S3">
        <v>-0.96216457082998963</v>
      </c>
      <c r="T3">
        <v>-360.17493247693506</v>
      </c>
      <c r="U3">
        <v>-0.96140928383236368</v>
      </c>
      <c r="V3">
        <v>-63.266066303040219</v>
      </c>
      <c r="W3">
        <v>2.8779586874099596E-3</v>
      </c>
      <c r="X3">
        <v>-69.529424875808019</v>
      </c>
      <c r="Y3">
        <v>1.6290840544770204E-3</v>
      </c>
      <c r="Z3">
        <v>-85.900840526026997</v>
      </c>
      <c r="AA3">
        <v>1.8447363696490256E-3</v>
      </c>
    </row>
    <row r="4" spans="2:67" x14ac:dyDescent="0.45">
      <c r="B4">
        <v>12.424434369196971</v>
      </c>
      <c r="C4">
        <v>-1404.9567395285274</v>
      </c>
      <c r="D4">
        <v>-15.940586206090641</v>
      </c>
      <c r="E4">
        <v>-1420.521509797507</v>
      </c>
      <c r="F4">
        <v>-177.30009389862724</v>
      </c>
      <c r="G4">
        <v>-1276.9661211564899</v>
      </c>
      <c r="H4">
        <v>12.424434369196971</v>
      </c>
      <c r="I4">
        <v>-752.32016786529664</v>
      </c>
      <c r="J4">
        <v>-15.313574435682796</v>
      </c>
      <c r="K4">
        <v>-673.89870301652707</v>
      </c>
      <c r="L4">
        <v>-179.34327011332533</v>
      </c>
      <c r="M4">
        <v>-671.23943939710728</v>
      </c>
      <c r="P4">
        <v>-68.458635077764683</v>
      </c>
      <c r="Q4">
        <v>-0.71687308992316923</v>
      </c>
      <c r="R4">
        <v>-102.82869258942844</v>
      </c>
      <c r="S4">
        <v>-0.77201184214317498</v>
      </c>
      <c r="T4">
        <v>-305.91555825891243</v>
      </c>
      <c r="U4">
        <v>-0.75025807319378524</v>
      </c>
      <c r="V4">
        <v>-52.662449186336737</v>
      </c>
      <c r="W4">
        <v>3.3575081299393539E-3</v>
      </c>
      <c r="X4">
        <v>-56.278934749390331</v>
      </c>
      <c r="Y4">
        <v>1.7498217456241348E-3</v>
      </c>
      <c r="Z4">
        <v>-38.804921062760108</v>
      </c>
      <c r="AA4">
        <v>3.9873284746745098E-3</v>
      </c>
      <c r="AD4" t="s">
        <v>198</v>
      </c>
    </row>
    <row r="5" spans="2:67" x14ac:dyDescent="0.45">
      <c r="B5">
        <v>12.816459392401864</v>
      </c>
      <c r="C5">
        <v>-1191.2927552275394</v>
      </c>
      <c r="D5">
        <v>-12.992789557847511</v>
      </c>
      <c r="E5">
        <v>-882.61361610726829</v>
      </c>
      <c r="F5">
        <v>-153.96559069440787</v>
      </c>
      <c r="G5">
        <v>-1030.6701459954008</v>
      </c>
      <c r="H5">
        <v>12.816459392401864</v>
      </c>
      <c r="I5">
        <v>-558.76504501307761</v>
      </c>
      <c r="J5">
        <v>-12.132024566966891</v>
      </c>
      <c r="K5">
        <v>-379.50857072105771</v>
      </c>
      <c r="L5">
        <v>-156.34128253141242</v>
      </c>
      <c r="M5">
        <v>-517.46642193337084</v>
      </c>
      <c r="P5">
        <v>-56.97814974331547</v>
      </c>
      <c r="Q5">
        <v>-0.48452149676343148</v>
      </c>
      <c r="R5">
        <v>-90.579504446151915</v>
      </c>
      <c r="S5">
        <v>-0.59652438656104478</v>
      </c>
      <c r="T5">
        <v>-274.24012295343664</v>
      </c>
      <c r="U5">
        <v>-0.56485393117167748</v>
      </c>
      <c r="V5">
        <v>-42.058645813614866</v>
      </c>
      <c r="W5">
        <v>4.0003268053265722E-3</v>
      </c>
      <c r="X5">
        <v>-43.028731094658873</v>
      </c>
      <c r="Y5">
        <v>2.1665535458997545E-3</v>
      </c>
      <c r="Z5">
        <v>-21.676337016749173</v>
      </c>
      <c r="AA5">
        <v>9.8138368012122973E-2</v>
      </c>
      <c r="AD5" t="s">
        <v>197</v>
      </c>
      <c r="AE5" s="2" t="s">
        <v>109</v>
      </c>
      <c r="AF5" s="2" t="s">
        <v>110</v>
      </c>
      <c r="AG5" s="2" t="s">
        <v>111</v>
      </c>
      <c r="AH5" s="2" t="s">
        <v>112</v>
      </c>
      <c r="AI5" s="2" t="s">
        <v>113</v>
      </c>
      <c r="AJ5" s="2" t="s">
        <v>114</v>
      </c>
      <c r="AK5" s="2" t="s">
        <v>115</v>
      </c>
      <c r="AL5" s="2" t="s">
        <v>116</v>
      </c>
      <c r="AM5" s="2" t="s">
        <v>117</v>
      </c>
      <c r="AN5" s="2" t="s">
        <v>118</v>
      </c>
      <c r="AO5" s="2" t="s">
        <v>119</v>
      </c>
      <c r="AP5" s="2" t="s">
        <v>120</v>
      </c>
      <c r="AS5" t="s">
        <v>197</v>
      </c>
      <c r="AT5" s="2" t="s">
        <v>223</v>
      </c>
      <c r="AU5" s="2" t="s">
        <v>224</v>
      </c>
      <c r="AV5" s="2" t="s">
        <v>225</v>
      </c>
      <c r="AW5" s="2" t="s">
        <v>226</v>
      </c>
      <c r="AX5" s="2" t="s">
        <v>227</v>
      </c>
      <c r="AY5" s="2" t="s">
        <v>229</v>
      </c>
      <c r="AZ5" s="2" t="s">
        <v>228</v>
      </c>
      <c r="BH5" t="s">
        <v>197</v>
      </c>
      <c r="BI5" s="2" t="s">
        <v>223</v>
      </c>
      <c r="BJ5" s="2" t="s">
        <v>224</v>
      </c>
      <c r="BK5" s="2" t="s">
        <v>225</v>
      </c>
      <c r="BL5" s="2" t="s">
        <v>226</v>
      </c>
      <c r="BM5" s="2" t="s">
        <v>227</v>
      </c>
      <c r="BN5" s="2" t="s">
        <v>229</v>
      </c>
      <c r="BO5" s="2" t="s">
        <v>228</v>
      </c>
    </row>
    <row r="6" spans="2:67" x14ac:dyDescent="0.45">
      <c r="B6">
        <v>13.204810727793632</v>
      </c>
      <c r="C6">
        <v>-948.55371699671889</v>
      </c>
      <c r="D6">
        <v>-9.5173054484754438</v>
      </c>
      <c r="E6">
        <v>-648.24905519562765</v>
      </c>
      <c r="F6">
        <v>-131.51729430999637</v>
      </c>
      <c r="G6">
        <v>-817.29351609812193</v>
      </c>
      <c r="H6">
        <v>13.204810727793632</v>
      </c>
      <c r="I6">
        <v>-336.1005280148355</v>
      </c>
      <c r="J6">
        <v>3.5084222382477037</v>
      </c>
      <c r="K6">
        <v>1.7030522068015537</v>
      </c>
      <c r="L6">
        <v>-134.13384042802224</v>
      </c>
      <c r="M6">
        <v>-385.5515327991132</v>
      </c>
      <c r="P6">
        <v>-45.550805602419921</v>
      </c>
      <c r="Q6">
        <v>-0.26509087714801305</v>
      </c>
      <c r="R6">
        <v>-78.52814108536144</v>
      </c>
      <c r="S6">
        <v>-0.42830481405703935</v>
      </c>
      <c r="T6">
        <v>-243.16169478719377</v>
      </c>
      <c r="U6">
        <v>-0.4009106725239413</v>
      </c>
      <c r="V6">
        <v>-31.454868649682975</v>
      </c>
      <c r="W6">
        <v>4.7023265582319266E-3</v>
      </c>
      <c r="X6">
        <v>-29.778543886961394</v>
      </c>
      <c r="Y6">
        <v>2.6699035439872662E-3</v>
      </c>
      <c r="Z6">
        <v>-16.112287882607689</v>
      </c>
      <c r="AA6">
        <v>0.17299020347994937</v>
      </c>
      <c r="AD6" t="s">
        <v>200</v>
      </c>
      <c r="AE6">
        <v>-33.04422699964114</v>
      </c>
      <c r="AF6">
        <v>-0.68081529550125619</v>
      </c>
      <c r="AG6">
        <v>0</v>
      </c>
      <c r="AH6">
        <v>0</v>
      </c>
      <c r="AI6">
        <v>-0.47312795756200116</v>
      </c>
      <c r="AJ6">
        <v>-3.1300670340449035E-17</v>
      </c>
      <c r="AK6">
        <v>0</v>
      </c>
      <c r="AL6">
        <v>-7.7691519185952662E-4</v>
      </c>
      <c r="AM6">
        <v>0</v>
      </c>
      <c r="AN6">
        <v>8.1616499314581522E-15</v>
      </c>
      <c r="AO6">
        <v>0</v>
      </c>
      <c r="AP6">
        <v>1.2157948602222179E-15</v>
      </c>
      <c r="AQ6">
        <v>15.364488480524304</v>
      </c>
      <c r="AS6" t="s">
        <v>200</v>
      </c>
      <c r="AT6">
        <f>AE6/SUM($AE6:$AP6)*100</f>
        <v>96.623521295593918</v>
      </c>
      <c r="AU6">
        <f t="shared" ref="AU6:AX6" si="0">AF6/SUM($AE6:$AP6)*100</f>
        <v>1.9907492828912625</v>
      </c>
      <c r="AV6">
        <f t="shared" si="0"/>
        <v>0</v>
      </c>
      <c r="AW6">
        <f t="shared" si="0"/>
        <v>0</v>
      </c>
      <c r="AX6">
        <f t="shared" si="0"/>
        <v>1.3834576697324268</v>
      </c>
      <c r="AY6">
        <f>SUM(AL6:AO6)/SUM($AE6:$AP6)*100</f>
        <v>2.2717517824077421E-3</v>
      </c>
      <c r="AZ6">
        <f>(AP6+AJ6)/SUM($AE6:$AP6)*100</f>
        <v>-3.4635399273159354E-15</v>
      </c>
      <c r="BH6" t="s">
        <v>287</v>
      </c>
      <c r="BI6">
        <v>96.623521295593918</v>
      </c>
      <c r="BJ6">
        <v>1.9907492828912625</v>
      </c>
      <c r="BK6">
        <v>0</v>
      </c>
      <c r="BL6">
        <v>0</v>
      </c>
      <c r="BM6">
        <v>1.3834576697324268</v>
      </c>
      <c r="BN6">
        <v>2.2717517824077421E-3</v>
      </c>
      <c r="BO6">
        <v>-3.4635399273159354E-15</v>
      </c>
    </row>
    <row r="7" spans="2:67" x14ac:dyDescent="0.45">
      <c r="B7">
        <v>13.58875390655648</v>
      </c>
      <c r="C7">
        <v>-678.5998599120386</v>
      </c>
      <c r="D7">
        <v>-3.2344405520065447</v>
      </c>
      <c r="E7">
        <v>-390.81480970973871</v>
      </c>
      <c r="F7">
        <v>-108.76949431637925</v>
      </c>
      <c r="G7">
        <v>-611.67566321727054</v>
      </c>
      <c r="H7">
        <v>13.58875390655648</v>
      </c>
      <c r="I7">
        <v>-91.278881684280336</v>
      </c>
      <c r="J7">
        <v>21.032914890989744</v>
      </c>
      <c r="K7">
        <v>106.82046790219742</v>
      </c>
      <c r="L7">
        <v>-107.91206245774325</v>
      </c>
      <c r="M7">
        <v>-238.100956225304</v>
      </c>
      <c r="P7">
        <v>-35.850341640909384</v>
      </c>
      <c r="Q7">
        <v>-9.0260368896314891E-2</v>
      </c>
      <c r="R7">
        <v>-66.393228642175956</v>
      </c>
      <c r="S7">
        <v>-0.27024308052161117</v>
      </c>
      <c r="T7">
        <v>-212.68338968755594</v>
      </c>
      <c r="U7">
        <v>-0.24566980017894158</v>
      </c>
      <c r="V7">
        <v>-18.429287748858886</v>
      </c>
      <c r="W7">
        <v>5.9994443687453984E-3</v>
      </c>
      <c r="X7">
        <v>-12.655158962847946</v>
      </c>
      <c r="Y7">
        <v>4.8640075383519846E-3</v>
      </c>
      <c r="Z7">
        <v>-10.695967746296697</v>
      </c>
      <c r="AA7">
        <v>0.24350594441269086</v>
      </c>
      <c r="AD7" t="s">
        <v>199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Q7">
        <v>21.032914890989744</v>
      </c>
      <c r="AS7" t="s">
        <v>199</v>
      </c>
      <c r="AT7">
        <f t="shared" ref="AT7:AT48" si="1">AE7/SUM($AE7:$AP7)*100</f>
        <v>0</v>
      </c>
      <c r="AU7">
        <f t="shared" ref="AU7:AU48" si="2">AF7/SUM($AE7:$AP7)*100</f>
        <v>0</v>
      </c>
      <c r="AV7">
        <f t="shared" ref="AV7:AV48" si="3">AG7/SUM($AE7:$AP7)*100</f>
        <v>0</v>
      </c>
      <c r="AW7">
        <f t="shared" ref="AW7:AW48" si="4">AH7/SUM($AE7:$AP7)*100</f>
        <v>0</v>
      </c>
      <c r="AX7">
        <f t="shared" ref="AX7:AX48" si="5">AI7/SUM($AE7:$AP7)*100</f>
        <v>0</v>
      </c>
      <c r="AY7">
        <f t="shared" ref="AY7:AY48" si="6">SUM(AL7:AO7)/SUM($AE7:$AP7)*100</f>
        <v>0</v>
      </c>
      <c r="AZ7">
        <f t="shared" ref="AZ7:AZ48" si="7">(AP7+AJ7)/SUM($AE7:$AP7)*100</f>
        <v>100</v>
      </c>
      <c r="BH7" t="s">
        <v>231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100</v>
      </c>
    </row>
    <row r="8" spans="2:67" x14ac:dyDescent="0.45">
      <c r="B8">
        <v>13.913523234077459</v>
      </c>
      <c r="C8">
        <v>-442.91442777967023</v>
      </c>
      <c r="D8">
        <v>3.7914511567838076</v>
      </c>
      <c r="E8">
        <v>-209.96862126427013</v>
      </c>
      <c r="F8">
        <v>-81.99961176118984</v>
      </c>
      <c r="G8">
        <v>-421.69404209044558</v>
      </c>
      <c r="H8">
        <v>13.913523234077459</v>
      </c>
      <c r="I8">
        <v>119.23755664364258</v>
      </c>
      <c r="L8">
        <v>-81.269254001116082</v>
      </c>
      <c r="M8">
        <v>-120.7446536480973</v>
      </c>
      <c r="P8">
        <v>-23.525397991186068</v>
      </c>
      <c r="Q8">
        <v>0.11429237623505167</v>
      </c>
      <c r="R8">
        <v>-50.196842170039005</v>
      </c>
      <c r="S8">
        <v>-7.6716737318493766E-2</v>
      </c>
      <c r="T8">
        <v>-179.48825913664635</v>
      </c>
      <c r="U8">
        <v>-7.4293540468925168E-2</v>
      </c>
      <c r="V8">
        <v>-0.54481815977141579</v>
      </c>
      <c r="W8">
        <v>6.6852471038109547E-3</v>
      </c>
      <c r="X8">
        <v>-5.4269163851460425</v>
      </c>
      <c r="Y8">
        <v>8.2595269651858112E-3</v>
      </c>
      <c r="Z8">
        <v>-3.3624803504850966</v>
      </c>
      <c r="AA8">
        <v>0.33499126280493102</v>
      </c>
      <c r="AD8" t="s">
        <v>201</v>
      </c>
      <c r="AE8">
        <v>-1.4478543777263652E-9</v>
      </c>
      <c r="AF8">
        <v>0</v>
      </c>
      <c r="AG8">
        <v>0</v>
      </c>
      <c r="AH8">
        <v>0</v>
      </c>
      <c r="AI8">
        <v>-8.6187533456489075E-11</v>
      </c>
      <c r="AJ8">
        <v>-0.24473759997125993</v>
      </c>
      <c r="AK8">
        <v>0</v>
      </c>
      <c r="AL8">
        <v>-2.8586654813619881E-15</v>
      </c>
      <c r="AM8">
        <v>0</v>
      </c>
      <c r="AN8">
        <v>0</v>
      </c>
      <c r="AO8">
        <v>0</v>
      </c>
      <c r="AP8">
        <v>-19.400426660381349</v>
      </c>
      <c r="AQ8">
        <v>19.9654460635481</v>
      </c>
      <c r="AS8" t="s">
        <v>201</v>
      </c>
      <c r="AT8">
        <f t="shared" si="1"/>
        <v>7.3700293793691017E-9</v>
      </c>
      <c r="AU8">
        <f t="shared" si="2"/>
        <v>0</v>
      </c>
      <c r="AV8">
        <f t="shared" si="3"/>
        <v>0</v>
      </c>
      <c r="AW8">
        <f t="shared" si="4"/>
        <v>0</v>
      </c>
      <c r="AX8">
        <f t="shared" si="5"/>
        <v>4.3872136830996357E-10</v>
      </c>
      <c r="AY8">
        <f t="shared" si="6"/>
        <v>1.455149696512363E-14</v>
      </c>
      <c r="AZ8">
        <f t="shared" si="7"/>
        <v>99.999999992191235</v>
      </c>
      <c r="BH8" t="s">
        <v>232</v>
      </c>
      <c r="BI8">
        <v>86.688000837337086</v>
      </c>
      <c r="BJ8">
        <v>4.1432947296545947E-12</v>
      </c>
      <c r="BK8">
        <v>0</v>
      </c>
      <c r="BL8">
        <v>0</v>
      </c>
      <c r="BM8">
        <v>0.94361879163985274</v>
      </c>
      <c r="BN8">
        <v>0</v>
      </c>
      <c r="BO8">
        <v>12.334596650379472</v>
      </c>
    </row>
    <row r="9" spans="2:67" x14ac:dyDescent="0.45">
      <c r="B9">
        <v>14.222110364726209</v>
      </c>
      <c r="C9">
        <v>-203.20245899864537</v>
      </c>
      <c r="D9">
        <v>21.032914890989744</v>
      </c>
      <c r="E9">
        <v>-46.726673786447279</v>
      </c>
      <c r="F9">
        <v>-48.667376957600197</v>
      </c>
      <c r="G9">
        <v>-232.16234576624771</v>
      </c>
      <c r="H9">
        <v>14.222110364726209</v>
      </c>
      <c r="I9">
        <v>328.68852835228824</v>
      </c>
      <c r="L9">
        <v>-48.044479780516077</v>
      </c>
      <c r="M9">
        <v>-3.8208489079612873</v>
      </c>
      <c r="P9">
        <v>-9.4642437489919402</v>
      </c>
      <c r="Q9">
        <v>0.31512164390485475</v>
      </c>
      <c r="R9">
        <v>-37.040260416288532</v>
      </c>
      <c r="S9">
        <v>6.8634509400015531E-2</v>
      </c>
      <c r="T9">
        <v>-145.71948676478672</v>
      </c>
      <c r="U9">
        <v>7.4364708997063877E-2</v>
      </c>
      <c r="V9">
        <v>10.098207240241342</v>
      </c>
      <c r="W9">
        <v>7.3617965443657039E-3</v>
      </c>
      <c r="X9">
        <v>0.21167593810104091</v>
      </c>
      <c r="Y9">
        <v>8.8895387122906747E-2</v>
      </c>
      <c r="Z9">
        <v>2.5699542016665138</v>
      </c>
      <c r="AA9">
        <v>0.40113439278620966</v>
      </c>
      <c r="AD9" t="s">
        <v>204</v>
      </c>
      <c r="AE9">
        <v>-33.04422699964114</v>
      </c>
      <c r="AF9">
        <v>-0.68081529550125619</v>
      </c>
      <c r="AG9">
        <v>0</v>
      </c>
      <c r="AH9">
        <v>0</v>
      </c>
      <c r="AI9">
        <v>-0.47312795756200116</v>
      </c>
      <c r="AJ9">
        <v>-3.1300670340449035E-17</v>
      </c>
      <c r="AK9">
        <v>0</v>
      </c>
      <c r="AL9">
        <v>-7.7691519185952662E-4</v>
      </c>
      <c r="AM9">
        <v>0</v>
      </c>
      <c r="AN9">
        <v>8.1616499314581522E-15</v>
      </c>
      <c r="AO9">
        <v>0</v>
      </c>
      <c r="AP9">
        <v>1.2157948602222179E-15</v>
      </c>
      <c r="AQ9">
        <v>15.364488480524304</v>
      </c>
      <c r="AS9" t="s">
        <v>204</v>
      </c>
      <c r="AT9">
        <f t="shared" si="1"/>
        <v>96.623521295593918</v>
      </c>
      <c r="AU9">
        <f t="shared" si="2"/>
        <v>1.9907492828912625</v>
      </c>
      <c r="AV9">
        <f t="shared" si="3"/>
        <v>0</v>
      </c>
      <c r="AW9">
        <f t="shared" si="4"/>
        <v>0</v>
      </c>
      <c r="AX9">
        <f t="shared" si="5"/>
        <v>1.3834576697324268</v>
      </c>
      <c r="AY9">
        <f t="shared" si="6"/>
        <v>2.2717517824077421E-3</v>
      </c>
      <c r="AZ9">
        <f t="shared" si="7"/>
        <v>-3.4635399273159354E-15</v>
      </c>
      <c r="BH9" t="s">
        <v>230</v>
      </c>
      <c r="BI9">
        <v>98.325338486760756</v>
      </c>
      <c r="BJ9">
        <v>0</v>
      </c>
      <c r="BK9">
        <v>0</v>
      </c>
      <c r="BL9">
        <v>0</v>
      </c>
      <c r="BM9">
        <v>1.1087968356549771</v>
      </c>
      <c r="BN9">
        <v>0</v>
      </c>
      <c r="BO9">
        <v>8.9411776703862317E-17</v>
      </c>
    </row>
    <row r="10" spans="2:67" x14ac:dyDescent="0.45">
      <c r="B10">
        <v>14.594238009011105</v>
      </c>
      <c r="C10">
        <v>71.892619469432844</v>
      </c>
      <c r="F10">
        <v>19.9654460635481</v>
      </c>
      <c r="G10">
        <v>-44.635008621958271</v>
      </c>
      <c r="H10">
        <v>14.594238009011105</v>
      </c>
      <c r="I10">
        <v>568.8213332611947</v>
      </c>
      <c r="L10">
        <v>19.965446057577722</v>
      </c>
      <c r="M10">
        <v>111.04295016394445</v>
      </c>
      <c r="P10">
        <v>12.071717170784787</v>
      </c>
      <c r="Q10">
        <v>0.50071084343230032</v>
      </c>
      <c r="R10">
        <v>-23.597442056949138</v>
      </c>
      <c r="S10">
        <v>0.21456513998861809</v>
      </c>
      <c r="T10">
        <v>-108.11845428364995</v>
      </c>
      <c r="U10">
        <v>0.22147248363601013</v>
      </c>
      <c r="V10">
        <v>12.103506520570345</v>
      </c>
      <c r="W10">
        <v>1.5777063435560967E-2</v>
      </c>
      <c r="X10">
        <v>2.971565720851058</v>
      </c>
      <c r="Y10">
        <v>0.16152447955436858</v>
      </c>
      <c r="Z10">
        <v>9.3824079918655343</v>
      </c>
      <c r="AA10">
        <v>0.46726127569473408</v>
      </c>
      <c r="AD10" t="s">
        <v>203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Q10">
        <v>21.032914890989744</v>
      </c>
      <c r="AS10" t="s">
        <v>203</v>
      </c>
      <c r="AT10">
        <f t="shared" ref="AT10" si="8">AE10/SUM($AE10:$AP10)*100</f>
        <v>0</v>
      </c>
      <c r="AU10">
        <f t="shared" ref="AU10" si="9">AF10/SUM($AE10:$AP10)*100</f>
        <v>0</v>
      </c>
      <c r="AV10">
        <f t="shared" ref="AV10" si="10">AG10/SUM($AE10:$AP10)*100</f>
        <v>0</v>
      </c>
      <c r="AW10">
        <f t="shared" ref="AW10" si="11">AH10/SUM($AE10:$AP10)*100</f>
        <v>0</v>
      </c>
      <c r="AX10">
        <f t="shared" ref="AX10" si="12">AI10/SUM($AE10:$AP10)*100</f>
        <v>0</v>
      </c>
      <c r="AY10">
        <f t="shared" ref="AY10" si="13">SUM(AL10:AO10)/SUM($AE10:$AP10)*100</f>
        <v>0</v>
      </c>
      <c r="AZ10">
        <f t="shared" si="7"/>
        <v>100</v>
      </c>
    </row>
    <row r="11" spans="2:67" x14ac:dyDescent="0.45">
      <c r="B11">
        <v>15.036007967173916</v>
      </c>
      <c r="C11">
        <v>381.32840302956544</v>
      </c>
      <c r="H11">
        <v>15.036007967173916</v>
      </c>
      <c r="I11">
        <v>848.78496242030519</v>
      </c>
      <c r="P11">
        <v>15.364488480523676</v>
      </c>
      <c r="Q11">
        <v>2.6448133937878722</v>
      </c>
      <c r="R11">
        <v>-6.9759554329975852</v>
      </c>
      <c r="S11">
        <v>0.35911363361835247</v>
      </c>
      <c r="T11">
        <v>-62.720679351401586</v>
      </c>
      <c r="U11">
        <v>0.36699096582652779</v>
      </c>
      <c r="V11">
        <v>12.539302300797925</v>
      </c>
      <c r="W11">
        <v>3.1726979980873177E-2</v>
      </c>
      <c r="X11">
        <v>5.7000430486471583</v>
      </c>
      <c r="Y11">
        <v>0.22991373493790154</v>
      </c>
      <c r="Z11">
        <v>19.96544605578967</v>
      </c>
      <c r="AA11">
        <v>0.53333495733376712</v>
      </c>
      <c r="AD11" t="s">
        <v>202</v>
      </c>
      <c r="AE11">
        <v>0</v>
      </c>
      <c r="AF11">
        <v>-1.4519165994608607E-10</v>
      </c>
      <c r="AG11">
        <v>0</v>
      </c>
      <c r="AH11">
        <v>0</v>
      </c>
      <c r="AI11">
        <v>0</v>
      </c>
      <c r="AJ11">
        <v>-0.24473759999999997</v>
      </c>
      <c r="AK11">
        <v>-2.141494828271961E-14</v>
      </c>
      <c r="AL11">
        <v>-1.7377703934338044E-15</v>
      </c>
      <c r="AM11">
        <v>0</v>
      </c>
      <c r="AN11">
        <v>0</v>
      </c>
      <c r="AO11">
        <v>0</v>
      </c>
      <c r="AP11">
        <v>-19.400426663968275</v>
      </c>
      <c r="AQ11">
        <v>19.965446057577722</v>
      </c>
      <c r="AS11" t="s">
        <v>202</v>
      </c>
      <c r="AT11">
        <f t="shared" si="1"/>
        <v>0</v>
      </c>
      <c r="AU11">
        <f t="shared" si="2"/>
        <v>7.3907073513919535E-10</v>
      </c>
      <c r="AV11">
        <f t="shared" si="3"/>
        <v>0</v>
      </c>
      <c r="AW11">
        <f t="shared" si="4"/>
        <v>0</v>
      </c>
      <c r="AX11">
        <f t="shared" si="5"/>
        <v>0</v>
      </c>
      <c r="AY11">
        <f t="shared" si="6"/>
        <v>8.8457921250790984E-15</v>
      </c>
      <c r="AZ11">
        <f t="shared" si="7"/>
        <v>99.999999999260808</v>
      </c>
    </row>
    <row r="12" spans="2:67" x14ac:dyDescent="0.45">
      <c r="B12">
        <v>15.364488480524304</v>
      </c>
      <c r="C12">
        <v>656.15859302368904</v>
      </c>
      <c r="H12">
        <v>15.364488480524304</v>
      </c>
      <c r="I12">
        <v>1099.143199349194</v>
      </c>
      <c r="R12">
        <v>21.032728675968929</v>
      </c>
      <c r="S12">
        <v>0.49795590103371523</v>
      </c>
      <c r="T12">
        <v>19.961434382526686</v>
      </c>
      <c r="U12">
        <v>0.50562251123786661</v>
      </c>
      <c r="V12">
        <v>12.929855455682933</v>
      </c>
      <c r="W12">
        <v>7.0052055800042326E-2</v>
      </c>
      <c r="X12">
        <v>10.145859989431292</v>
      </c>
      <c r="Y12">
        <v>0.33336973309758439</v>
      </c>
    </row>
    <row r="13" spans="2:67" x14ac:dyDescent="0.45">
      <c r="V13">
        <v>13.302835113021434</v>
      </c>
      <c r="W13">
        <v>0.11246272480761972</v>
      </c>
      <c r="X13">
        <v>13.020245439513706</v>
      </c>
      <c r="Y13">
        <v>0.39742204380919266</v>
      </c>
      <c r="AD13" t="s">
        <v>205</v>
      </c>
      <c r="AE13">
        <v>-33.044226999641431</v>
      </c>
      <c r="AF13">
        <v>-0.60363601570655168</v>
      </c>
      <c r="AG13">
        <v>0</v>
      </c>
      <c r="AH13">
        <v>0</v>
      </c>
      <c r="AI13">
        <v>-0.44025724270947392</v>
      </c>
      <c r="AJ13">
        <v>0</v>
      </c>
      <c r="AK13">
        <v>-8.8006322048790359E-4</v>
      </c>
      <c r="AL13">
        <v>-7.6337542356208954E-4</v>
      </c>
      <c r="AM13">
        <v>0</v>
      </c>
      <c r="AN13">
        <v>0</v>
      </c>
      <c r="AO13">
        <v>0</v>
      </c>
      <c r="AP13">
        <v>0</v>
      </c>
      <c r="AQ13">
        <v>13.58875390655648</v>
      </c>
      <c r="AS13" t="s">
        <v>205</v>
      </c>
      <c r="AT13">
        <f t="shared" si="1"/>
        <v>96.932989309159595</v>
      </c>
      <c r="AU13">
        <f t="shared" si="2"/>
        <v>1.7707251393032069</v>
      </c>
      <c r="AV13">
        <f t="shared" si="3"/>
        <v>0</v>
      </c>
      <c r="AW13">
        <f t="shared" si="4"/>
        <v>0</v>
      </c>
      <c r="AX13">
        <f t="shared" si="5"/>
        <v>1.2914646362071232</v>
      </c>
      <c r="AY13">
        <f t="shared" si="6"/>
        <v>2.2393098126284555E-3</v>
      </c>
      <c r="AZ13">
        <f t="shared" si="7"/>
        <v>0</v>
      </c>
    </row>
    <row r="14" spans="2:67" x14ac:dyDescent="0.45">
      <c r="V14">
        <v>13.98397527904458</v>
      </c>
      <c r="W14">
        <v>0.20505170414938109</v>
      </c>
      <c r="X14">
        <v>16.27219726843699</v>
      </c>
      <c r="Y14">
        <v>0.46144152772069807</v>
      </c>
      <c r="AD14" t="s">
        <v>206</v>
      </c>
      <c r="AE14">
        <v>-30.651401016109197</v>
      </c>
      <c r="AF14">
        <v>0</v>
      </c>
      <c r="AG14">
        <v>0</v>
      </c>
      <c r="AH14">
        <v>0</v>
      </c>
      <c r="AI14">
        <v>-0.25539935098606048</v>
      </c>
      <c r="AJ14">
        <v>-0.14285728838007308</v>
      </c>
      <c r="AK14">
        <v>-2.5517373957820418E-3</v>
      </c>
      <c r="AL14">
        <v>0</v>
      </c>
      <c r="AM14">
        <v>0</v>
      </c>
      <c r="AN14">
        <v>0</v>
      </c>
      <c r="AO14">
        <v>0</v>
      </c>
      <c r="AP14">
        <v>-11.324342262964183</v>
      </c>
      <c r="AQ14">
        <v>-9.5173054484754438</v>
      </c>
      <c r="AS14" t="s">
        <v>206</v>
      </c>
      <c r="AT14">
        <f t="shared" si="1"/>
        <v>72.331041149943275</v>
      </c>
      <c r="AU14">
        <f t="shared" si="2"/>
        <v>0</v>
      </c>
      <c r="AV14">
        <f t="shared" si="3"/>
        <v>0</v>
      </c>
      <c r="AW14">
        <f t="shared" si="4"/>
        <v>0</v>
      </c>
      <c r="AX14">
        <f t="shared" si="5"/>
        <v>0.60269026385230118</v>
      </c>
      <c r="AY14">
        <f t="shared" si="6"/>
        <v>0</v>
      </c>
      <c r="AZ14">
        <f t="shared" si="7"/>
        <v>27.060247007533967</v>
      </c>
    </row>
    <row r="15" spans="2:67" x14ac:dyDescent="0.45">
      <c r="V15">
        <v>14.300352030861735</v>
      </c>
      <c r="W15">
        <v>0.25552430679170346</v>
      </c>
      <c r="X15">
        <v>21.032914891002534</v>
      </c>
      <c r="Y15">
        <v>0.52526197878959502</v>
      </c>
      <c r="AD15" t="s">
        <v>207</v>
      </c>
      <c r="AE15">
        <v>-87.532980504410105</v>
      </c>
      <c r="AF15">
        <v>-4.1836809395963636E-12</v>
      </c>
      <c r="AG15">
        <v>0</v>
      </c>
      <c r="AH15">
        <v>0</v>
      </c>
      <c r="AI15">
        <v>-0.95281658931314128</v>
      </c>
      <c r="AJ15">
        <v>-0.15516105129951327</v>
      </c>
      <c r="AK15">
        <v>-3.41130229274553E-2</v>
      </c>
      <c r="AL15">
        <v>0</v>
      </c>
      <c r="AM15">
        <v>0</v>
      </c>
      <c r="AN15">
        <v>0</v>
      </c>
      <c r="AO15">
        <v>0</v>
      </c>
      <c r="AP15">
        <v>-12.299665426396828</v>
      </c>
      <c r="AQ15">
        <v>-108.76949431637925</v>
      </c>
      <c r="AS15" t="s">
        <v>207</v>
      </c>
      <c r="AT15">
        <f t="shared" si="1"/>
        <v>86.688000837337086</v>
      </c>
      <c r="AU15">
        <f t="shared" si="2"/>
        <v>4.1432947296545947E-12</v>
      </c>
      <c r="AV15">
        <f t="shared" si="3"/>
        <v>0</v>
      </c>
      <c r="AW15">
        <f t="shared" si="4"/>
        <v>0</v>
      </c>
      <c r="AX15">
        <f t="shared" si="5"/>
        <v>0.94361879163985274</v>
      </c>
      <c r="AY15">
        <f t="shared" si="6"/>
        <v>0</v>
      </c>
      <c r="AZ15">
        <f t="shared" si="7"/>
        <v>12.334596650379472</v>
      </c>
    </row>
    <row r="16" spans="2:67" x14ac:dyDescent="0.45">
      <c r="V16">
        <v>14.661685569702854</v>
      </c>
      <c r="W16">
        <v>0.30599389461765564</v>
      </c>
      <c r="AD16" t="s">
        <v>208</v>
      </c>
      <c r="AE16">
        <v>-33.044226999641417</v>
      </c>
      <c r="AF16">
        <v>-0.60363601570655157</v>
      </c>
      <c r="AG16">
        <v>0</v>
      </c>
      <c r="AH16">
        <v>0</v>
      </c>
      <c r="AI16">
        <v>-0.44025724270947447</v>
      </c>
      <c r="AJ16">
        <v>0</v>
      </c>
      <c r="AK16">
        <v>-8.8006322048790337E-4</v>
      </c>
      <c r="AL16">
        <v>-7.6337542356208975E-4</v>
      </c>
      <c r="AM16">
        <v>0</v>
      </c>
      <c r="AN16">
        <v>0</v>
      </c>
      <c r="AO16">
        <v>0</v>
      </c>
      <c r="AP16">
        <v>0</v>
      </c>
      <c r="AQ16">
        <v>12.816459392401864</v>
      </c>
      <c r="AS16" t="s">
        <v>208</v>
      </c>
      <c r="AT16">
        <f t="shared" si="1"/>
        <v>96.932989309159595</v>
      </c>
      <c r="AU16">
        <f t="shared" si="2"/>
        <v>1.7707251393032075</v>
      </c>
      <c r="AV16">
        <f t="shared" si="3"/>
        <v>0</v>
      </c>
      <c r="AW16">
        <f t="shared" si="4"/>
        <v>0</v>
      </c>
      <c r="AX16">
        <f t="shared" si="5"/>
        <v>1.2914646362071254</v>
      </c>
      <c r="AY16">
        <f t="shared" si="6"/>
        <v>2.2393098126284572E-3</v>
      </c>
      <c r="AZ16">
        <f t="shared" si="7"/>
        <v>0</v>
      </c>
    </row>
    <row r="17" spans="22:67" x14ac:dyDescent="0.45">
      <c r="V17">
        <v>15.045689457876405</v>
      </c>
      <c r="W17">
        <v>0.35645508135929266</v>
      </c>
      <c r="AD17" t="s">
        <v>209</v>
      </c>
      <c r="AE17">
        <v>-50.10460152683595</v>
      </c>
      <c r="AF17">
        <v>-0.81554945415706925</v>
      </c>
      <c r="AG17">
        <v>0</v>
      </c>
      <c r="AH17">
        <v>0</v>
      </c>
      <c r="AI17">
        <v>-0.73953430743097004</v>
      </c>
      <c r="AJ17">
        <v>-2.5152441614114649E-2</v>
      </c>
      <c r="AK17">
        <v>-2.7479778609301652E-3</v>
      </c>
      <c r="AL17">
        <v>-2.3695372530442038E-3</v>
      </c>
      <c r="AM17">
        <v>0</v>
      </c>
      <c r="AN17">
        <v>0</v>
      </c>
      <c r="AO17">
        <v>0</v>
      </c>
      <c r="AP17">
        <v>-1.9938419720641394</v>
      </c>
      <c r="AQ17">
        <v>-15.313574435682796</v>
      </c>
      <c r="AS17" t="s">
        <v>209</v>
      </c>
      <c r="AT17">
        <f t="shared" si="1"/>
        <v>93.332819442898057</v>
      </c>
      <c r="AU17">
        <f t="shared" si="2"/>
        <v>1.519172443888759</v>
      </c>
      <c r="AV17">
        <f t="shared" si="3"/>
        <v>0</v>
      </c>
      <c r="AW17">
        <f t="shared" si="4"/>
        <v>0</v>
      </c>
      <c r="AX17">
        <f t="shared" si="5"/>
        <v>1.3775745118003757</v>
      </c>
      <c r="AY17">
        <f t="shared" si="6"/>
        <v>4.4138778847117406E-3</v>
      </c>
      <c r="AZ17">
        <f t="shared" si="7"/>
        <v>3.7609009018288462</v>
      </c>
    </row>
    <row r="18" spans="22:67" x14ac:dyDescent="0.45">
      <c r="V18">
        <v>15.364488480527584</v>
      </c>
      <c r="W18">
        <v>0.40690874980451575</v>
      </c>
      <c r="AD18" t="s">
        <v>210</v>
      </c>
      <c r="AE18">
        <v>-86.313393526101819</v>
      </c>
      <c r="AF18">
        <v>0</v>
      </c>
      <c r="AG18">
        <v>0</v>
      </c>
      <c r="AH18">
        <v>0</v>
      </c>
      <c r="AI18">
        <v>-0.94124433409249386</v>
      </c>
      <c r="AJ18">
        <v>-0.24473759999999997</v>
      </c>
      <c r="AK18">
        <v>-3.4040299400570781E-2</v>
      </c>
      <c r="AL18">
        <v>0</v>
      </c>
      <c r="AM18">
        <v>0</v>
      </c>
      <c r="AN18">
        <v>0</v>
      </c>
      <c r="AO18">
        <v>0</v>
      </c>
      <c r="AP18">
        <v>-12.455248674862851</v>
      </c>
      <c r="AQ18">
        <v>-107.91206245774325</v>
      </c>
      <c r="AS18" t="s">
        <v>210</v>
      </c>
      <c r="AT18">
        <f t="shared" si="1"/>
        <v>86.323178746606828</v>
      </c>
      <c r="AU18">
        <f t="shared" si="2"/>
        <v>0</v>
      </c>
      <c r="AV18">
        <f t="shared" si="3"/>
        <v>0</v>
      </c>
      <c r="AW18">
        <f t="shared" si="4"/>
        <v>0</v>
      </c>
      <c r="AX18">
        <f t="shared" si="5"/>
        <v>0.9413510415567925</v>
      </c>
      <c r="AY18">
        <f t="shared" si="6"/>
        <v>0</v>
      </c>
      <c r="AZ18">
        <f t="shared" si="7"/>
        <v>12.701426053337933</v>
      </c>
    </row>
    <row r="20" spans="22:67" x14ac:dyDescent="0.45">
      <c r="AD20" t="s">
        <v>211</v>
      </c>
      <c r="AE20">
        <v>-33.044226999641431</v>
      </c>
      <c r="AF20">
        <v>0</v>
      </c>
      <c r="AG20">
        <v>0</v>
      </c>
      <c r="AH20">
        <v>0</v>
      </c>
      <c r="AI20">
        <v>-0.37263369643828448</v>
      </c>
      <c r="AJ20">
        <v>-3.0048643526831078E-17</v>
      </c>
      <c r="AK20">
        <v>-0.1901703176917206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6.6241614808356148</v>
      </c>
      <c r="AS20" t="s">
        <v>211</v>
      </c>
      <c r="AT20">
        <f t="shared" si="1"/>
        <v>98.325338486760756</v>
      </c>
      <c r="AU20">
        <f t="shared" si="2"/>
        <v>0</v>
      </c>
      <c r="AV20">
        <f t="shared" si="3"/>
        <v>0</v>
      </c>
      <c r="AW20">
        <f t="shared" si="4"/>
        <v>0</v>
      </c>
      <c r="AX20">
        <f t="shared" si="5"/>
        <v>1.1087968356549771</v>
      </c>
      <c r="AY20">
        <f t="shared" si="6"/>
        <v>0</v>
      </c>
      <c r="AZ20">
        <f t="shared" si="7"/>
        <v>8.9411776703862317E-17</v>
      </c>
    </row>
    <row r="21" spans="22:67" x14ac:dyDescent="0.45">
      <c r="AD21" t="s">
        <v>212</v>
      </c>
      <c r="AE21">
        <v>-53.745022056365677</v>
      </c>
      <c r="AF21">
        <v>0</v>
      </c>
      <c r="AG21">
        <v>0</v>
      </c>
      <c r="AH21">
        <v>0</v>
      </c>
      <c r="AI21">
        <v>-0.40408635683097671</v>
      </c>
      <c r="AJ21">
        <v>0</v>
      </c>
      <c r="AK21">
        <v>-2.7911074567396168E-3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-20.304355269501478</v>
      </c>
      <c r="AS21" t="s">
        <v>212</v>
      </c>
      <c r="AT21">
        <f t="shared" si="1"/>
        <v>99.248636764565319</v>
      </c>
      <c r="AU21">
        <f t="shared" si="2"/>
        <v>0</v>
      </c>
      <c r="AV21">
        <f t="shared" si="3"/>
        <v>0</v>
      </c>
      <c r="AW21">
        <f t="shared" si="4"/>
        <v>0</v>
      </c>
      <c r="AX21">
        <f t="shared" si="5"/>
        <v>0.74620901650339932</v>
      </c>
      <c r="AY21">
        <f t="shared" si="6"/>
        <v>0</v>
      </c>
      <c r="AZ21">
        <f t="shared" si="7"/>
        <v>0</v>
      </c>
    </row>
    <row r="22" spans="22:67" x14ac:dyDescent="0.45">
      <c r="AD22" t="s">
        <v>213</v>
      </c>
      <c r="AE22">
        <v>-163.21212804820888</v>
      </c>
      <c r="AF22">
        <v>0</v>
      </c>
      <c r="AG22">
        <v>0</v>
      </c>
      <c r="AH22">
        <v>0</v>
      </c>
      <c r="AI22">
        <v>-1.6216624171617662</v>
      </c>
      <c r="AJ22">
        <v>0</v>
      </c>
      <c r="AK22">
        <v>-3.7819994601050282E-2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-204.39337210435042</v>
      </c>
      <c r="AS22" t="s">
        <v>213</v>
      </c>
      <c r="AT22">
        <f t="shared" si="1"/>
        <v>98.993469884152248</v>
      </c>
      <c r="AU22">
        <f t="shared" si="2"/>
        <v>0</v>
      </c>
      <c r="AV22">
        <f t="shared" si="3"/>
        <v>0</v>
      </c>
      <c r="AW22">
        <f t="shared" si="4"/>
        <v>0</v>
      </c>
      <c r="AX22">
        <f t="shared" si="5"/>
        <v>0.98359105769484856</v>
      </c>
      <c r="AY22">
        <f t="shared" si="6"/>
        <v>0</v>
      </c>
      <c r="AZ22">
        <f t="shared" si="7"/>
        <v>0</v>
      </c>
    </row>
    <row r="23" spans="22:67" x14ac:dyDescent="0.45">
      <c r="AD23" t="s">
        <v>214</v>
      </c>
      <c r="AE23">
        <v>-33.044226999641431</v>
      </c>
      <c r="AF23">
        <v>0</v>
      </c>
      <c r="AG23">
        <v>0</v>
      </c>
      <c r="AH23">
        <v>0</v>
      </c>
      <c r="AI23">
        <v>-0.37263369643828448</v>
      </c>
      <c r="AJ23">
        <v>-3.0048643526831078E-17</v>
      </c>
      <c r="AK23">
        <v>-0.1901703176917206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6.6241614808356148</v>
      </c>
      <c r="AS23" t="s">
        <v>214</v>
      </c>
      <c r="AT23">
        <f t="shared" si="1"/>
        <v>98.325338486760756</v>
      </c>
      <c r="AU23">
        <f t="shared" si="2"/>
        <v>0</v>
      </c>
      <c r="AV23">
        <f t="shared" si="3"/>
        <v>0</v>
      </c>
      <c r="AW23">
        <f t="shared" si="4"/>
        <v>0</v>
      </c>
      <c r="AX23">
        <f t="shared" si="5"/>
        <v>1.1087968356549771</v>
      </c>
      <c r="AY23">
        <f t="shared" si="6"/>
        <v>0</v>
      </c>
      <c r="AZ23">
        <f t="shared" si="7"/>
        <v>8.9411776703862317E-17</v>
      </c>
    </row>
    <row r="24" spans="22:67" x14ac:dyDescent="0.45">
      <c r="AD24" t="s">
        <v>215</v>
      </c>
      <c r="AE24">
        <v>-53.745022056365677</v>
      </c>
      <c r="AF24">
        <v>0</v>
      </c>
      <c r="AG24">
        <v>0</v>
      </c>
      <c r="AH24">
        <v>0</v>
      </c>
      <c r="AI24">
        <v>-0.40408635683097688</v>
      </c>
      <c r="AJ24">
        <v>0</v>
      </c>
      <c r="AK24">
        <v>-2.7911074567396159E-3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-20.74147520572609</v>
      </c>
      <c r="AS24" t="s">
        <v>215</v>
      </c>
      <c r="AT24">
        <f t="shared" si="1"/>
        <v>99.248636764565319</v>
      </c>
      <c r="AU24">
        <f t="shared" si="2"/>
        <v>0</v>
      </c>
      <c r="AV24">
        <f t="shared" si="3"/>
        <v>0</v>
      </c>
      <c r="AW24">
        <f t="shared" si="4"/>
        <v>0</v>
      </c>
      <c r="AX24">
        <f t="shared" si="5"/>
        <v>0.74620901650339966</v>
      </c>
      <c r="AY24">
        <f t="shared" si="6"/>
        <v>0</v>
      </c>
      <c r="AZ24">
        <f t="shared" si="7"/>
        <v>0</v>
      </c>
    </row>
    <row r="25" spans="22:67" x14ac:dyDescent="0.45">
      <c r="AD25" t="s">
        <v>216</v>
      </c>
      <c r="AE25">
        <v>-163.21212804820891</v>
      </c>
      <c r="AF25">
        <v>0</v>
      </c>
      <c r="AG25">
        <v>0</v>
      </c>
      <c r="AH25">
        <v>0</v>
      </c>
      <c r="AI25">
        <v>-1.6216624171617662</v>
      </c>
      <c r="AJ25">
        <v>-0.24473759999999997</v>
      </c>
      <c r="AK25">
        <v>-3.7819071008678921E-2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Q25">
        <v>-211.09748540208074</v>
      </c>
      <c r="AS25" t="s">
        <v>216</v>
      </c>
      <c r="AT25">
        <f t="shared" si="1"/>
        <v>96.026083027734472</v>
      </c>
      <c r="AU25">
        <f t="shared" si="2"/>
        <v>0</v>
      </c>
      <c r="AV25">
        <f t="shared" si="3"/>
        <v>0</v>
      </c>
      <c r="AW25">
        <f t="shared" si="4"/>
        <v>0</v>
      </c>
      <c r="AX25">
        <f t="shared" si="5"/>
        <v>0.9541073434649161</v>
      </c>
      <c r="AY25">
        <f t="shared" si="6"/>
        <v>0</v>
      </c>
      <c r="AZ25">
        <f t="shared" si="7"/>
        <v>2.9975587256591685</v>
      </c>
    </row>
    <row r="27" spans="22:67" x14ac:dyDescent="0.45">
      <c r="AH27" t="s">
        <v>9</v>
      </c>
    </row>
    <row r="28" spans="22:67" x14ac:dyDescent="0.45">
      <c r="BH28" t="s">
        <v>287</v>
      </c>
      <c r="BI28">
        <v>96.623521295593648</v>
      </c>
      <c r="BJ28">
        <v>1.9907492828914217</v>
      </c>
      <c r="BK28">
        <v>0</v>
      </c>
      <c r="BL28">
        <v>0</v>
      </c>
      <c r="BM28">
        <v>1.3834576697325114</v>
      </c>
      <c r="BN28">
        <v>2.271751782431752E-3</v>
      </c>
      <c r="BO28">
        <v>1.7572847128487394E-16</v>
      </c>
    </row>
    <row r="29" spans="22:67" x14ac:dyDescent="0.45">
      <c r="AD29" t="s">
        <v>200</v>
      </c>
      <c r="AE29">
        <v>-33.044226999641431</v>
      </c>
      <c r="AF29">
        <v>-0.68081529550125497</v>
      </c>
      <c r="AG29">
        <v>0</v>
      </c>
      <c r="AH29">
        <v>0</v>
      </c>
      <c r="AI29">
        <v>-0.47312795756200154</v>
      </c>
      <c r="AJ29">
        <v>0</v>
      </c>
      <c r="AK29">
        <v>-9.8061706819290829E-16</v>
      </c>
      <c r="AL29">
        <v>-7.769151918594529E-4</v>
      </c>
      <c r="AM29">
        <v>0</v>
      </c>
      <c r="AN29">
        <v>0</v>
      </c>
      <c r="AO29">
        <v>0</v>
      </c>
      <c r="AP29">
        <v>0</v>
      </c>
      <c r="AQ29">
        <v>15.364488480523676</v>
      </c>
      <c r="AS29" t="s">
        <v>200</v>
      </c>
      <c r="AT29">
        <f t="shared" si="1"/>
        <v>96.623521295593932</v>
      </c>
      <c r="AU29">
        <f t="shared" si="2"/>
        <v>1.9907492828912416</v>
      </c>
      <c r="AV29">
        <f t="shared" si="3"/>
        <v>0</v>
      </c>
      <c r="AW29">
        <f t="shared" si="4"/>
        <v>0</v>
      </c>
      <c r="AX29">
        <f t="shared" si="5"/>
        <v>1.3834576697324159</v>
      </c>
      <c r="AY29">
        <f t="shared" si="6"/>
        <v>2.2717517824313721E-3</v>
      </c>
      <c r="AZ29">
        <f t="shared" si="7"/>
        <v>0</v>
      </c>
      <c r="BH29" t="s">
        <v>233</v>
      </c>
      <c r="BI29">
        <v>-1.9922846644290897E-11</v>
      </c>
      <c r="BJ29">
        <v>0</v>
      </c>
      <c r="BK29">
        <v>0</v>
      </c>
      <c r="BL29">
        <v>1.0774955766400838E-10</v>
      </c>
      <c r="BM29">
        <v>8.06865239598198E-12</v>
      </c>
      <c r="BN29">
        <v>0</v>
      </c>
      <c r="BO29">
        <v>99.999038213842951</v>
      </c>
    </row>
    <row r="30" spans="22:67" x14ac:dyDescent="0.45">
      <c r="AD30" t="s">
        <v>199</v>
      </c>
      <c r="AE30">
        <v>3.8573392838411146E-12</v>
      </c>
      <c r="AF30">
        <v>0</v>
      </c>
      <c r="AG30">
        <v>0</v>
      </c>
      <c r="AH30">
        <v>-2.086180800437899E-11</v>
      </c>
      <c r="AI30">
        <v>-1.562202952739126E-12</v>
      </c>
      <c r="AJ30">
        <v>-0.24119999999960706</v>
      </c>
      <c r="AK30">
        <v>-1.8621511386615182E-4</v>
      </c>
      <c r="AL30">
        <v>0</v>
      </c>
      <c r="AM30">
        <v>0</v>
      </c>
      <c r="AN30">
        <v>0</v>
      </c>
      <c r="AO30">
        <v>0</v>
      </c>
      <c r="AP30">
        <v>-19.119999999957241</v>
      </c>
      <c r="AQ30">
        <v>21.032728675968929</v>
      </c>
      <c r="AS30" t="s">
        <v>199</v>
      </c>
      <c r="AT30">
        <f t="shared" si="1"/>
        <v>-1.9922846644290897E-11</v>
      </c>
      <c r="AU30">
        <f t="shared" si="2"/>
        <v>0</v>
      </c>
      <c r="AV30">
        <f t="shared" si="3"/>
        <v>0</v>
      </c>
      <c r="AW30">
        <f t="shared" si="4"/>
        <v>1.0774955766400838E-10</v>
      </c>
      <c r="AX30">
        <f t="shared" si="5"/>
        <v>8.06865239598198E-12</v>
      </c>
      <c r="AY30">
        <f t="shared" si="6"/>
        <v>0</v>
      </c>
      <c r="AZ30">
        <f t="shared" si="7"/>
        <v>99.999038213842951</v>
      </c>
      <c r="BH30" t="s">
        <v>236</v>
      </c>
      <c r="BI30">
        <v>0</v>
      </c>
      <c r="BJ30">
        <v>0</v>
      </c>
      <c r="BK30">
        <v>0</v>
      </c>
      <c r="BL30">
        <v>81.435392894098499</v>
      </c>
      <c r="BM30">
        <v>0</v>
      </c>
      <c r="BN30">
        <v>0</v>
      </c>
      <c r="BO30">
        <v>18.564607105901512</v>
      </c>
    </row>
    <row r="31" spans="22:67" x14ac:dyDescent="0.45">
      <c r="AD31" t="s">
        <v>201</v>
      </c>
      <c r="AE31">
        <v>-1.6013521250208136E-9</v>
      </c>
      <c r="AF31">
        <v>0</v>
      </c>
      <c r="AG31">
        <v>0</v>
      </c>
      <c r="AH31">
        <v>-2.7750680600238216E-9</v>
      </c>
      <c r="AI31">
        <v>-1.118095276407272E-11</v>
      </c>
      <c r="AJ31">
        <v>-0.24473759988495566</v>
      </c>
      <c r="AK31">
        <v>-2.2208855390487049E-14</v>
      </c>
      <c r="AL31">
        <v>0</v>
      </c>
      <c r="AM31">
        <v>0</v>
      </c>
      <c r="AN31">
        <v>0</v>
      </c>
      <c r="AO31">
        <v>0</v>
      </c>
      <c r="AP31">
        <v>-19.400426657556952</v>
      </c>
      <c r="AQ31">
        <v>19.961434382526686</v>
      </c>
      <c r="AS31" t="s">
        <v>201</v>
      </c>
      <c r="AT31">
        <f t="shared" si="1"/>
        <v>8.1513806842136404E-9</v>
      </c>
      <c r="AU31">
        <f t="shared" si="2"/>
        <v>0</v>
      </c>
      <c r="AV31">
        <f t="shared" si="3"/>
        <v>0</v>
      </c>
      <c r="AW31">
        <f t="shared" si="4"/>
        <v>1.4125960073623648E-8</v>
      </c>
      <c r="AX31">
        <f t="shared" si="5"/>
        <v>5.6914529270682982E-11</v>
      </c>
      <c r="AY31">
        <f t="shared" si="6"/>
        <v>0</v>
      </c>
      <c r="AZ31">
        <f t="shared" si="7"/>
        <v>99.999999977665638</v>
      </c>
      <c r="BH31" t="s">
        <v>288</v>
      </c>
      <c r="BI31">
        <v>97.073060289200612</v>
      </c>
      <c r="BJ31">
        <v>1.8948623040270081</v>
      </c>
      <c r="BK31">
        <v>0</v>
      </c>
      <c r="BL31">
        <v>6.5119627346144051E-12</v>
      </c>
      <c r="BM31">
        <v>1.0295665603148616</v>
      </c>
      <c r="BN31">
        <v>0</v>
      </c>
      <c r="BO31">
        <v>-9.3752545328517703E-13</v>
      </c>
    </row>
    <row r="32" spans="22:67" x14ac:dyDescent="0.45">
      <c r="AD32" t="s">
        <v>204</v>
      </c>
      <c r="AE32">
        <v>-33.044226999639072</v>
      </c>
      <c r="AF32">
        <v>-0.68081529550126996</v>
      </c>
      <c r="AG32">
        <v>0</v>
      </c>
      <c r="AH32">
        <v>0</v>
      </c>
      <c r="AI32">
        <v>-0.47312795756200177</v>
      </c>
      <c r="AJ32">
        <v>-6.0097287053662155E-17</v>
      </c>
      <c r="AK32">
        <v>0</v>
      </c>
      <c r="AL32">
        <v>-7.7691519185952955E-4</v>
      </c>
      <c r="AM32">
        <v>0</v>
      </c>
      <c r="AN32">
        <v>0</v>
      </c>
      <c r="AO32">
        <v>0</v>
      </c>
      <c r="AP32">
        <v>0</v>
      </c>
      <c r="AQ32">
        <v>15.364488480527584</v>
      </c>
      <c r="AS32" t="s">
        <v>204</v>
      </c>
      <c r="AT32">
        <f t="shared" si="1"/>
        <v>96.623521295593648</v>
      </c>
      <c r="AU32">
        <f t="shared" si="2"/>
        <v>1.9907492828914217</v>
      </c>
      <c r="AV32">
        <f t="shared" si="3"/>
        <v>0</v>
      </c>
      <c r="AW32">
        <f t="shared" si="4"/>
        <v>0</v>
      </c>
      <c r="AX32">
        <f t="shared" si="5"/>
        <v>1.3834576697325114</v>
      </c>
      <c r="AY32">
        <f t="shared" si="6"/>
        <v>2.271751782431752E-3</v>
      </c>
      <c r="AZ32">
        <f t="shared" si="7"/>
        <v>1.7572847128487394E-16</v>
      </c>
      <c r="BH32" t="s">
        <v>237</v>
      </c>
      <c r="BI32">
        <v>0</v>
      </c>
      <c r="BJ32">
        <v>77.495011550264167</v>
      </c>
      <c r="BK32">
        <v>0</v>
      </c>
      <c r="BL32">
        <v>0</v>
      </c>
      <c r="BM32">
        <v>8.0969589245488258</v>
      </c>
      <c r="BN32">
        <v>0.16041569529491617</v>
      </c>
      <c r="BO32">
        <v>14.247613829892087</v>
      </c>
    </row>
    <row r="33" spans="30:67" x14ac:dyDescent="0.45">
      <c r="AD33" t="s">
        <v>203</v>
      </c>
      <c r="AE33">
        <v>0</v>
      </c>
      <c r="AF33">
        <v>0</v>
      </c>
      <c r="AG33">
        <v>0</v>
      </c>
      <c r="AH33">
        <v>0</v>
      </c>
      <c r="AI33">
        <v>-2.6844580250525626E-13</v>
      </c>
      <c r="AJ33">
        <v>-0.24119999999980593</v>
      </c>
      <c r="AK33">
        <v>0</v>
      </c>
      <c r="AL33">
        <v>-6.9974730991943655E-15</v>
      </c>
      <c r="AM33">
        <v>0</v>
      </c>
      <c r="AN33">
        <v>0</v>
      </c>
      <c r="AO33">
        <v>0</v>
      </c>
      <c r="AP33">
        <v>-19.119999999984351</v>
      </c>
      <c r="AQ33">
        <v>21.032914891002534</v>
      </c>
      <c r="AS33" t="s">
        <v>203</v>
      </c>
      <c r="AT33">
        <f t="shared" ref="AT33" si="14">AE33/SUM($AE33:$AP33)*100</f>
        <v>0</v>
      </c>
      <c r="AU33">
        <f t="shared" ref="AU33" si="15">AF33/SUM($AE33:$AP33)*100</f>
        <v>0</v>
      </c>
      <c r="AV33">
        <f t="shared" ref="AV33" si="16">AG33/SUM($AE33:$AP33)*100</f>
        <v>0</v>
      </c>
      <c r="AW33">
        <f t="shared" ref="AW33" si="17">AH33/SUM($AE33:$AP33)*100</f>
        <v>0</v>
      </c>
      <c r="AX33">
        <f t="shared" ref="AX33" si="18">AI33/SUM($AE33:$AP33)*100</f>
        <v>1.3865142785853776E-12</v>
      </c>
      <c r="AY33">
        <f t="shared" ref="AY33" si="19">SUM(AL33:AO33)/SUM($AE33:$AP33)*100</f>
        <v>3.6141732429808032E-14</v>
      </c>
      <c r="AZ33">
        <f t="shared" si="7"/>
        <v>99.999999999998593</v>
      </c>
      <c r="BH33" t="s">
        <v>234</v>
      </c>
      <c r="BI33">
        <v>0</v>
      </c>
      <c r="BJ33">
        <v>100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30:67" x14ac:dyDescent="0.45">
      <c r="AD34" t="s">
        <v>202</v>
      </c>
      <c r="AE34">
        <v>0</v>
      </c>
      <c r="AF34">
        <v>0</v>
      </c>
      <c r="AG34">
        <v>0</v>
      </c>
      <c r="AH34">
        <v>0</v>
      </c>
      <c r="AI34">
        <v>-1.118095276407272E-11</v>
      </c>
      <c r="AJ34">
        <v>-0.24473759998670852</v>
      </c>
      <c r="AK34">
        <v>-1.0824340667926993E-14</v>
      </c>
      <c r="AL34">
        <v>0</v>
      </c>
      <c r="AM34">
        <v>0</v>
      </c>
      <c r="AN34">
        <v>0</v>
      </c>
      <c r="AO34">
        <v>0</v>
      </c>
      <c r="AP34">
        <v>-19.400426662089878</v>
      </c>
      <c r="AQ34">
        <v>19.96544605578967</v>
      </c>
      <c r="AS34" t="s">
        <v>202</v>
      </c>
      <c r="AT34">
        <f t="shared" si="1"/>
        <v>0</v>
      </c>
      <c r="AU34">
        <f t="shared" si="2"/>
        <v>0</v>
      </c>
      <c r="AV34">
        <f t="shared" si="3"/>
        <v>0</v>
      </c>
      <c r="AW34">
        <f t="shared" si="4"/>
        <v>0</v>
      </c>
      <c r="AX34">
        <f t="shared" si="5"/>
        <v>5.6914529269934803E-11</v>
      </c>
      <c r="AY34">
        <f t="shared" si="6"/>
        <v>0</v>
      </c>
      <c r="AZ34">
        <f t="shared" si="7"/>
        <v>99.999999999943029</v>
      </c>
      <c r="BH34" t="s">
        <v>235</v>
      </c>
      <c r="BI34">
        <v>0</v>
      </c>
      <c r="BJ34">
        <v>0</v>
      </c>
      <c r="BK34">
        <v>0</v>
      </c>
      <c r="BL34">
        <v>100</v>
      </c>
      <c r="BM34">
        <v>0</v>
      </c>
      <c r="BN34">
        <v>0</v>
      </c>
      <c r="BO34">
        <v>0</v>
      </c>
    </row>
    <row r="36" spans="30:67" x14ac:dyDescent="0.45">
      <c r="AD36" t="s">
        <v>205</v>
      </c>
      <c r="AE36">
        <v>0</v>
      </c>
      <c r="AF36">
        <v>0</v>
      </c>
      <c r="AG36">
        <v>0</v>
      </c>
      <c r="AH36">
        <v>-24.732223650444478</v>
      </c>
      <c r="AI36">
        <v>0</v>
      </c>
      <c r="AJ36">
        <v>-0.11496098704545329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-9.1129936662896629</v>
      </c>
      <c r="AQ36">
        <v>-45.550805602419921</v>
      </c>
      <c r="AS36" t="s">
        <v>205</v>
      </c>
      <c r="AT36">
        <f t="shared" si="1"/>
        <v>0</v>
      </c>
      <c r="AU36">
        <f t="shared" si="2"/>
        <v>0</v>
      </c>
      <c r="AV36">
        <f t="shared" si="3"/>
        <v>0</v>
      </c>
      <c r="AW36">
        <f t="shared" si="4"/>
        <v>72.827131321898591</v>
      </c>
      <c r="AX36">
        <f t="shared" si="5"/>
        <v>0</v>
      </c>
      <c r="AY36">
        <f t="shared" si="6"/>
        <v>0</v>
      </c>
      <c r="AZ36">
        <f t="shared" si="7"/>
        <v>27.172868678101413</v>
      </c>
    </row>
    <row r="37" spans="30:67" x14ac:dyDescent="0.45">
      <c r="AD37" t="s">
        <v>206</v>
      </c>
      <c r="AE37">
        <v>0</v>
      </c>
      <c r="AF37">
        <v>0</v>
      </c>
      <c r="AG37">
        <v>0</v>
      </c>
      <c r="AH37">
        <v>-40.929487022021966</v>
      </c>
      <c r="AI37">
        <v>0</v>
      </c>
      <c r="AJ37">
        <v>-0.11623954470710142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-9.2143453349907922</v>
      </c>
      <c r="AQ37">
        <v>-66.393228642175956</v>
      </c>
      <c r="AS37" t="s">
        <v>206</v>
      </c>
      <c r="AT37">
        <f t="shared" si="1"/>
        <v>0</v>
      </c>
      <c r="AU37">
        <f t="shared" si="2"/>
        <v>0</v>
      </c>
      <c r="AV37">
        <f t="shared" si="3"/>
        <v>0</v>
      </c>
      <c r="AW37">
        <f t="shared" si="4"/>
        <v>81.435392894098499</v>
      </c>
      <c r="AX37">
        <f t="shared" si="5"/>
        <v>0</v>
      </c>
      <c r="AY37">
        <f t="shared" si="6"/>
        <v>0</v>
      </c>
      <c r="AZ37">
        <f t="shared" si="7"/>
        <v>18.564607105901512</v>
      </c>
    </row>
    <row r="38" spans="30:67" x14ac:dyDescent="0.45">
      <c r="AD38" t="s">
        <v>207</v>
      </c>
      <c r="AE38">
        <v>0</v>
      </c>
      <c r="AF38">
        <v>0</v>
      </c>
      <c r="AG38">
        <v>0</v>
      </c>
      <c r="AH38">
        <v>-111.29808738453421</v>
      </c>
      <c r="AI38">
        <v>0</v>
      </c>
      <c r="AJ38">
        <v>-0.14886937822587221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-11.800922519397497</v>
      </c>
      <c r="AQ38">
        <v>-179.48825913664635</v>
      </c>
      <c r="AS38" t="s">
        <v>207</v>
      </c>
      <c r="AT38">
        <f t="shared" si="1"/>
        <v>0</v>
      </c>
      <c r="AU38">
        <f t="shared" si="2"/>
        <v>0</v>
      </c>
      <c r="AV38">
        <f t="shared" si="3"/>
        <v>0</v>
      </c>
      <c r="AW38">
        <f t="shared" si="4"/>
        <v>90.304261649593087</v>
      </c>
      <c r="AX38">
        <f t="shared" si="5"/>
        <v>0</v>
      </c>
      <c r="AY38">
        <f t="shared" si="6"/>
        <v>0</v>
      </c>
      <c r="AZ38">
        <f t="shared" si="7"/>
        <v>9.6957383504069128</v>
      </c>
    </row>
    <row r="39" spans="30:67" x14ac:dyDescent="0.45">
      <c r="AD39" t="s">
        <v>208</v>
      </c>
      <c r="AE39">
        <v>-33.044226999639847</v>
      </c>
      <c r="AF39">
        <v>-0.64502200631965512</v>
      </c>
      <c r="AG39">
        <v>0</v>
      </c>
      <c r="AH39">
        <v>-2.2167094987499119E-12</v>
      </c>
      <c r="AI39">
        <v>-0.35047036766870671</v>
      </c>
      <c r="AJ39">
        <v>-7.6642821395623522E-15</v>
      </c>
      <c r="AK39">
        <v>-8.5470654651159726E-4</v>
      </c>
      <c r="AL39">
        <v>0</v>
      </c>
      <c r="AM39">
        <v>0</v>
      </c>
      <c r="AN39">
        <v>0</v>
      </c>
      <c r="AO39">
        <v>0</v>
      </c>
      <c r="AP39">
        <v>3.2680332858561473E-13</v>
      </c>
      <c r="AQ39">
        <v>-0.54481815977141579</v>
      </c>
      <c r="AS39" t="s">
        <v>208</v>
      </c>
      <c r="AT39">
        <f t="shared" si="1"/>
        <v>97.073060289200612</v>
      </c>
      <c r="AU39">
        <f t="shared" si="2"/>
        <v>1.8948623040270081</v>
      </c>
      <c r="AV39">
        <f t="shared" si="3"/>
        <v>0</v>
      </c>
      <c r="AW39">
        <f t="shared" si="4"/>
        <v>6.5119627346144051E-12</v>
      </c>
      <c r="AX39">
        <f t="shared" si="5"/>
        <v>1.0295665603148616</v>
      </c>
      <c r="AY39">
        <f t="shared" si="6"/>
        <v>0</v>
      </c>
      <c r="AZ39">
        <f t="shared" si="7"/>
        <v>-9.3752545328517703E-13</v>
      </c>
    </row>
    <row r="40" spans="30:67" x14ac:dyDescent="0.45">
      <c r="AD40" t="s">
        <v>209</v>
      </c>
      <c r="AE40">
        <v>0</v>
      </c>
      <c r="AF40">
        <v>-8.0012668381182159</v>
      </c>
      <c r="AG40">
        <v>0</v>
      </c>
      <c r="AH40">
        <v>0</v>
      </c>
      <c r="AI40">
        <v>-0.51369108316578904</v>
      </c>
      <c r="AJ40">
        <v>-3.6971369035029532E-2</v>
      </c>
      <c r="AK40">
        <v>0</v>
      </c>
      <c r="AL40">
        <v>-2.9065807065705922E-3</v>
      </c>
      <c r="AM40">
        <v>0</v>
      </c>
      <c r="AN40">
        <v>0</v>
      </c>
      <c r="AO40">
        <v>0</v>
      </c>
      <c r="AP40">
        <v>-2.9307320728832664</v>
      </c>
      <c r="AQ40">
        <v>0.21167593810104091</v>
      </c>
      <c r="AS40" t="s">
        <v>209</v>
      </c>
      <c r="AT40">
        <f t="shared" si="1"/>
        <v>0</v>
      </c>
      <c r="AU40">
        <f t="shared" si="2"/>
        <v>69.663658577384666</v>
      </c>
      <c r="AV40">
        <f t="shared" si="3"/>
        <v>0</v>
      </c>
      <c r="AW40">
        <f t="shared" si="4"/>
        <v>0</v>
      </c>
      <c r="AX40">
        <f t="shared" si="5"/>
        <v>4.4724917886034037</v>
      </c>
      <c r="AY40">
        <f t="shared" si="6"/>
        <v>2.5306373361467387E-2</v>
      </c>
      <c r="AZ40">
        <f t="shared" si="7"/>
        <v>25.838543260650464</v>
      </c>
    </row>
    <row r="41" spans="30:67" x14ac:dyDescent="0.45">
      <c r="AD41" t="s">
        <v>210</v>
      </c>
      <c r="AE41">
        <v>0</v>
      </c>
      <c r="AF41">
        <v>-18.973574894757022</v>
      </c>
      <c r="AG41">
        <v>0</v>
      </c>
      <c r="AH41">
        <v>0</v>
      </c>
      <c r="AI41">
        <v>-1.9824276879428988</v>
      </c>
      <c r="AJ41">
        <v>-4.34572846037189E-2</v>
      </c>
      <c r="AK41">
        <v>0</v>
      </c>
      <c r="AL41">
        <v>-3.9275550104260072E-2</v>
      </c>
      <c r="AM41">
        <v>0</v>
      </c>
      <c r="AN41">
        <v>0</v>
      </c>
      <c r="AO41">
        <v>0</v>
      </c>
      <c r="AP41">
        <v>-3.4448726435452097</v>
      </c>
      <c r="AQ41">
        <v>-21.676337016749173</v>
      </c>
      <c r="AS41" t="s">
        <v>210</v>
      </c>
      <c r="AT41">
        <f t="shared" si="1"/>
        <v>0</v>
      </c>
      <c r="AU41">
        <f t="shared" si="2"/>
        <v>77.495011550264167</v>
      </c>
      <c r="AV41">
        <f t="shared" si="3"/>
        <v>0</v>
      </c>
      <c r="AW41">
        <f t="shared" si="4"/>
        <v>0</v>
      </c>
      <c r="AX41">
        <f t="shared" si="5"/>
        <v>8.0969589245488258</v>
      </c>
      <c r="AY41">
        <f t="shared" si="6"/>
        <v>0.16041569529491617</v>
      </c>
      <c r="AZ41">
        <f t="shared" si="7"/>
        <v>14.247613829892087</v>
      </c>
    </row>
    <row r="43" spans="30:67" x14ac:dyDescent="0.45">
      <c r="AD43" t="s">
        <v>217</v>
      </c>
      <c r="AE43">
        <v>0</v>
      </c>
      <c r="AF43">
        <v>0</v>
      </c>
      <c r="AG43">
        <v>0</v>
      </c>
      <c r="AH43">
        <v>-36.480093842437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-80.144140280264764</v>
      </c>
      <c r="AS43" t="s">
        <v>217</v>
      </c>
      <c r="AT43">
        <f t="shared" si="1"/>
        <v>0</v>
      </c>
      <c r="AU43">
        <f t="shared" si="2"/>
        <v>0</v>
      </c>
      <c r="AV43">
        <f t="shared" si="3"/>
        <v>0</v>
      </c>
      <c r="AW43">
        <f t="shared" si="4"/>
        <v>100</v>
      </c>
      <c r="AX43">
        <f t="shared" si="5"/>
        <v>0</v>
      </c>
      <c r="AY43">
        <f t="shared" si="6"/>
        <v>0</v>
      </c>
      <c r="AZ43">
        <f t="shared" si="7"/>
        <v>0</v>
      </c>
    </row>
    <row r="44" spans="30:67" x14ac:dyDescent="0.45">
      <c r="AD44" t="s">
        <v>218</v>
      </c>
      <c r="AE44">
        <v>0</v>
      </c>
      <c r="AF44">
        <v>0</v>
      </c>
      <c r="AG44">
        <v>0</v>
      </c>
      <c r="AH44">
        <v>-60.822656101202092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-115.84427137963254</v>
      </c>
      <c r="AS44" t="s">
        <v>218</v>
      </c>
      <c r="AT44">
        <f t="shared" si="1"/>
        <v>0</v>
      </c>
      <c r="AU44">
        <f t="shared" si="2"/>
        <v>0</v>
      </c>
      <c r="AV44">
        <f t="shared" si="3"/>
        <v>0</v>
      </c>
      <c r="AW44">
        <f t="shared" si="4"/>
        <v>100</v>
      </c>
      <c r="AX44">
        <f t="shared" si="5"/>
        <v>0</v>
      </c>
      <c r="AY44">
        <f t="shared" si="6"/>
        <v>0</v>
      </c>
      <c r="AZ44">
        <f t="shared" si="7"/>
        <v>0</v>
      </c>
    </row>
    <row r="45" spans="30:67" x14ac:dyDescent="0.45">
      <c r="AD45" t="s">
        <v>219</v>
      </c>
      <c r="AE45">
        <v>0</v>
      </c>
      <c r="AF45">
        <v>0</v>
      </c>
      <c r="AG45">
        <v>0</v>
      </c>
      <c r="AH45">
        <v>-177.74129955898914</v>
      </c>
      <c r="AI45">
        <v>-1.1172908447918543E-11</v>
      </c>
      <c r="AJ45">
        <v>-3.5293323123148389E-2</v>
      </c>
      <c r="AK45">
        <v>4.1485189711497858E-11</v>
      </c>
      <c r="AL45">
        <v>0</v>
      </c>
      <c r="AM45">
        <v>0</v>
      </c>
      <c r="AN45">
        <v>0</v>
      </c>
      <c r="AO45">
        <v>0</v>
      </c>
      <c r="AP45">
        <v>-2.7977128442450603</v>
      </c>
      <c r="AQ45">
        <v>-305.91555825891243</v>
      </c>
      <c r="AS45" t="s">
        <v>219</v>
      </c>
      <c r="AT45">
        <f t="shared" si="1"/>
        <v>0</v>
      </c>
      <c r="AU45">
        <f t="shared" si="2"/>
        <v>0</v>
      </c>
      <c r="AV45">
        <f t="shared" si="3"/>
        <v>0</v>
      </c>
      <c r="AW45">
        <f t="shared" si="4"/>
        <v>98.431113354725284</v>
      </c>
      <c r="AX45">
        <f t="shared" si="5"/>
        <v>6.1874298245132756E-12</v>
      </c>
      <c r="AY45">
        <f t="shared" si="6"/>
        <v>0</v>
      </c>
      <c r="AZ45">
        <f t="shared" si="7"/>
        <v>1.5688866452915107</v>
      </c>
    </row>
    <row r="46" spans="30:67" x14ac:dyDescent="0.45">
      <c r="AD46" t="s">
        <v>220</v>
      </c>
      <c r="AE46">
        <v>0</v>
      </c>
      <c r="AF46">
        <v>-6.1349108534616512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-63.266066303040219</v>
      </c>
      <c r="AS46" t="s">
        <v>220</v>
      </c>
      <c r="AT46">
        <f t="shared" si="1"/>
        <v>0</v>
      </c>
      <c r="AU46">
        <f t="shared" si="2"/>
        <v>100</v>
      </c>
      <c r="AV46">
        <f t="shared" si="3"/>
        <v>0</v>
      </c>
      <c r="AW46">
        <f t="shared" si="4"/>
        <v>0</v>
      </c>
      <c r="AX46">
        <f t="shared" si="5"/>
        <v>0</v>
      </c>
      <c r="AY46">
        <f t="shared" si="6"/>
        <v>0</v>
      </c>
      <c r="AZ46">
        <f t="shared" si="7"/>
        <v>0</v>
      </c>
    </row>
    <row r="47" spans="30:67" x14ac:dyDescent="0.45">
      <c r="AD47" t="s">
        <v>221</v>
      </c>
      <c r="AE47">
        <v>0</v>
      </c>
      <c r="AF47">
        <v>-8.9973323671010874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-56.278934749390331</v>
      </c>
      <c r="AS47" t="s">
        <v>221</v>
      </c>
      <c r="AT47">
        <f t="shared" si="1"/>
        <v>0</v>
      </c>
      <c r="AU47">
        <f t="shared" si="2"/>
        <v>100</v>
      </c>
      <c r="AV47">
        <f t="shared" si="3"/>
        <v>0</v>
      </c>
      <c r="AW47">
        <f t="shared" si="4"/>
        <v>0</v>
      </c>
      <c r="AX47">
        <f t="shared" si="5"/>
        <v>0</v>
      </c>
      <c r="AY47">
        <f t="shared" si="6"/>
        <v>0</v>
      </c>
      <c r="AZ47">
        <f t="shared" si="7"/>
        <v>0</v>
      </c>
    </row>
    <row r="48" spans="30:67" x14ac:dyDescent="0.45">
      <c r="AD48" t="s">
        <v>222</v>
      </c>
      <c r="AE48">
        <v>0</v>
      </c>
      <c r="AF48">
        <v>-21.7423572809919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-85.900840526026997</v>
      </c>
      <c r="AS48" t="s">
        <v>222</v>
      </c>
      <c r="AT48">
        <f t="shared" si="1"/>
        <v>0</v>
      </c>
      <c r="AU48">
        <f t="shared" si="2"/>
        <v>100</v>
      </c>
      <c r="AV48">
        <f t="shared" si="3"/>
        <v>0</v>
      </c>
      <c r="AW48">
        <f t="shared" si="4"/>
        <v>0</v>
      </c>
      <c r="AX48">
        <f t="shared" si="5"/>
        <v>0</v>
      </c>
      <c r="AY48">
        <f t="shared" si="6"/>
        <v>0</v>
      </c>
      <c r="AZ48">
        <f t="shared" si="7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opLeftCell="A31" zoomScale="55" zoomScaleNormal="55" workbookViewId="0">
      <selection activeCell="AE91" sqref="AE91"/>
    </sheetView>
  </sheetViews>
  <sheetFormatPr defaultRowHeight="14.25" x14ac:dyDescent="0.45"/>
  <cols>
    <col min="1" max="1" width="20.33203125" bestFit="1" customWidth="1"/>
    <col min="105" max="105" width="15.53125" bestFit="1" customWidth="1"/>
  </cols>
  <sheetData>
    <row r="1" spans="1:105" x14ac:dyDescent="0.4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2" t="s">
        <v>67</v>
      </c>
      <c r="AZ1" s="1" t="s">
        <v>68</v>
      </c>
      <c r="BA1" s="1" t="s">
        <v>69</v>
      </c>
      <c r="BB1" s="1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1" t="s">
        <v>75</v>
      </c>
      <c r="BH1" s="1" t="s">
        <v>76</v>
      </c>
      <c r="BI1" s="1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1" t="s">
        <v>82</v>
      </c>
      <c r="BO1" s="1" t="s">
        <v>83</v>
      </c>
      <c r="BP1" s="1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1" t="s">
        <v>89</v>
      </c>
      <c r="BV1" s="1" t="s">
        <v>90</v>
      </c>
      <c r="BW1" s="1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1" t="s">
        <v>96</v>
      </c>
      <c r="CC1" s="1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1" t="s">
        <v>103</v>
      </c>
      <c r="CJ1" s="1" t="s">
        <v>104</v>
      </c>
      <c r="CK1" s="1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  <c r="CY1" s="2" t="s">
        <v>119</v>
      </c>
      <c r="CZ1" s="2" t="s">
        <v>120</v>
      </c>
      <c r="DA1" s="3" t="s">
        <v>1</v>
      </c>
    </row>
    <row r="2" spans="1:105" x14ac:dyDescent="0.45">
      <c r="A2" t="s">
        <v>10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14</v>
      </c>
      <c r="B6" t="s">
        <v>11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12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13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15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-2.0659314657350252</v>
      </c>
      <c r="T10">
        <v>0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2.0887143703522724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-5.4505335356225256E-15</v>
      </c>
      <c r="DA10">
        <v>-10.235804751998597</v>
      </c>
    </row>
    <row r="11" spans="1:105" x14ac:dyDescent="0.45">
      <c r="B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-0.11598140432039183</v>
      </c>
      <c r="T11">
        <v>0</v>
      </c>
      <c r="U11">
        <v>-0.14698093480078811</v>
      </c>
      <c r="V11">
        <v>-5.215484920897831E-2</v>
      </c>
      <c r="W11">
        <v>-8.7371088855361198E-2</v>
      </c>
      <c r="X11">
        <v>-2.997771168663306E-2</v>
      </c>
      <c r="Y11">
        <v>0</v>
      </c>
      <c r="Z11">
        <v>-1.1597167889876552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-1.377293748715361E-2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-1.2219175761927104E-11</v>
      </c>
      <c r="BN11">
        <v>0.6652133425830461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0.11726043730573263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-1.7583619991860235</v>
      </c>
      <c r="CR11">
        <v>0</v>
      </c>
      <c r="CS11">
        <v>-2.0882520736563492E-2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6.3546536921421644E-16</v>
      </c>
      <c r="DA11">
        <v>-2.6027264553929883</v>
      </c>
    </row>
    <row r="12" spans="1:105" x14ac:dyDescent="0.45"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-11.344963337944284</v>
      </c>
      <c r="T12">
        <v>-2.3320414144081356E-2</v>
      </c>
      <c r="U12">
        <v>-14.225360578766793</v>
      </c>
      <c r="V12">
        <v>-4.6432812974100344</v>
      </c>
      <c r="W12">
        <v>-8.4560983694540433</v>
      </c>
      <c r="X12">
        <v>-2.9013542378187687</v>
      </c>
      <c r="Y12">
        <v>-5.5365262872265185E-19</v>
      </c>
      <c r="Z12">
        <v>-57.741838291696517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-0.61485199255199674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3.4970361200883648E-2</v>
      </c>
      <c r="BN12">
        <v>64.381817089033618</v>
      </c>
      <c r="BO12">
        <v>3.0700156302374909E-2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11.289962212240315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-87.548145529472208</v>
      </c>
      <c r="CR12">
        <v>0</v>
      </c>
      <c r="CS12">
        <v>-0.93223827497658729</v>
      </c>
      <c r="CT12">
        <v>0</v>
      </c>
      <c r="CU12">
        <v>0</v>
      </c>
      <c r="CV12">
        <v>0</v>
      </c>
      <c r="CW12">
        <v>-2.6370441675793282E-4</v>
      </c>
      <c r="CX12">
        <v>0</v>
      </c>
      <c r="CY12">
        <v>0</v>
      </c>
      <c r="CZ12">
        <v>7.8750556021373492E-5</v>
      </c>
      <c r="DA12">
        <v>-112.6941874593189</v>
      </c>
    </row>
    <row r="14" spans="1:105" x14ac:dyDescent="0.45">
      <c r="A14" t="s">
        <v>16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-5.8340376685970798E-9</v>
      </c>
      <c r="AB14">
        <v>7.1588994371279363E-15</v>
      </c>
      <c r="AC14">
        <v>-1.4633917616999683</v>
      </c>
      <c r="AD14">
        <v>-1.1282437191894101</v>
      </c>
      <c r="AE14">
        <v>-0.86461504645639164</v>
      </c>
      <c r="AF14">
        <v>-0.53398127069147183</v>
      </c>
      <c r="AG14">
        <v>0</v>
      </c>
      <c r="AH14">
        <v>-6.5281251560481772</v>
      </c>
      <c r="AI14">
        <v>0</v>
      </c>
      <c r="AJ14">
        <v>7.3325681652460701E-16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-4.2969293430454573E-2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7.3834634110940023</v>
      </c>
      <c r="BU14">
        <v>0</v>
      </c>
      <c r="BV14">
        <v>0.11458475481114004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0.67600405078265524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-9.8979400051158741</v>
      </c>
      <c r="CS14">
        <v>-6.5150020606271661E-2</v>
      </c>
      <c r="CT14">
        <v>0</v>
      </c>
      <c r="CU14">
        <v>0</v>
      </c>
      <c r="CV14">
        <v>0</v>
      </c>
      <c r="CW14">
        <v>0</v>
      </c>
      <c r="CX14">
        <v>-4.485204632467824E-4</v>
      </c>
      <c r="CY14">
        <v>0</v>
      </c>
      <c r="CZ14">
        <v>-2.1560395779829376E-14</v>
      </c>
      <c r="DA14">
        <v>-12.350812582847519</v>
      </c>
    </row>
    <row r="15" spans="1:105" x14ac:dyDescent="0.45">
      <c r="B15" t="s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-8.2154822168065522E-2</v>
      </c>
      <c r="AD15">
        <v>-7.2348321836823701E-2</v>
      </c>
      <c r="AE15">
        <v>-4.8539493808534007E-2</v>
      </c>
      <c r="AF15">
        <v>-2.997771168663306E-2</v>
      </c>
      <c r="AG15">
        <v>0</v>
      </c>
      <c r="AH15">
        <v>-1.1597167889874769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-9.5332482816850132E-3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0.41450767913185377</v>
      </c>
      <c r="BU15">
        <v>0</v>
      </c>
      <c r="BV15">
        <v>6.4327888110463603E-3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3.7950871398770958E-2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-1.7583619991857526</v>
      </c>
      <c r="CS15">
        <v>-1.4454306143099921E-2</v>
      </c>
      <c r="CT15">
        <v>0</v>
      </c>
      <c r="CU15">
        <v>0</v>
      </c>
      <c r="CV15">
        <v>0</v>
      </c>
      <c r="CW15">
        <v>0</v>
      </c>
      <c r="CX15">
        <v>-3.3588007571345991E-4</v>
      </c>
      <c r="CY15">
        <v>0</v>
      </c>
      <c r="CZ15">
        <v>-9.2067757861968851E-16</v>
      </c>
      <c r="DA15">
        <v>-2.7165312328321138</v>
      </c>
    </row>
    <row r="16" spans="1:105" x14ac:dyDescent="0.45"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-2.0049726712938781E-2</v>
      </c>
      <c r="AB16">
        <v>-7.469560722540341E-3</v>
      </c>
      <c r="AC16">
        <v>-7.9511959756393242</v>
      </c>
      <c r="AD16">
        <v>-6.4400687128614234</v>
      </c>
      <c r="AE16">
        <v>-4.6978324274744638</v>
      </c>
      <c r="AF16">
        <v>-2.9013542378167019</v>
      </c>
      <c r="AG16">
        <v>0</v>
      </c>
      <c r="AH16">
        <v>-58.089636180916592</v>
      </c>
      <c r="AI16">
        <v>0</v>
      </c>
      <c r="AJ16">
        <v>-2.992469934855691E-14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-0.43387520790685796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40.133539588725924</v>
      </c>
      <c r="BU16">
        <v>0</v>
      </c>
      <c r="BV16">
        <v>0.6230611557954967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3.6665143261662796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-88.07547651028483</v>
      </c>
      <c r="CS16">
        <v>-0.65784136714819585</v>
      </c>
      <c r="CT16">
        <v>0</v>
      </c>
      <c r="CU16">
        <v>0</v>
      </c>
      <c r="CV16">
        <v>0</v>
      </c>
      <c r="CW16">
        <v>0</v>
      </c>
      <c r="CX16">
        <v>-1.683073012126883E-2</v>
      </c>
      <c r="CY16">
        <v>0</v>
      </c>
      <c r="CZ16">
        <v>-6.1229216493166578E-14</v>
      </c>
      <c r="DA16">
        <v>-124.86851556691752</v>
      </c>
    </row>
    <row r="18" spans="1:105" x14ac:dyDescent="0.45">
      <c r="A18" t="s">
        <v>17</v>
      </c>
      <c r="B18" t="s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123</v>
      </c>
    </row>
    <row r="25" spans="1:105" x14ac:dyDescent="0.45">
      <c r="A25" t="s">
        <v>121</v>
      </c>
      <c r="B25">
        <f>75*120</f>
        <v>9000</v>
      </c>
      <c r="D25" t="s">
        <v>180</v>
      </c>
      <c r="E25">
        <v>10</v>
      </c>
    </row>
    <row r="26" spans="1:105" x14ac:dyDescent="0.45">
      <c r="A26" t="s">
        <v>122</v>
      </c>
      <c r="B26">
        <f>1356.1*120</f>
        <v>162732</v>
      </c>
      <c r="D26" t="s">
        <v>181</v>
      </c>
      <c r="E26">
        <v>4</v>
      </c>
    </row>
    <row r="27" spans="1:105" x14ac:dyDescent="0.45">
      <c r="A27" t="s">
        <v>13</v>
      </c>
      <c r="B27">
        <v>884207.17930607987</v>
      </c>
      <c r="D27" t="s">
        <v>182</v>
      </c>
      <c r="E27" s="4">
        <v>7.0000000000000007E-2</v>
      </c>
    </row>
    <row r="28" spans="1:105" x14ac:dyDescent="0.45">
      <c r="A28" t="s">
        <v>124</v>
      </c>
      <c r="B28">
        <v>1000000</v>
      </c>
    </row>
    <row r="30" spans="1:105" x14ac:dyDescent="0.45">
      <c r="B30" s="1" t="s">
        <v>18</v>
      </c>
      <c r="C30" s="1" t="s">
        <v>125</v>
      </c>
      <c r="D30" s="1" t="s">
        <v>126</v>
      </c>
      <c r="E30" s="1" t="s">
        <v>127</v>
      </c>
      <c r="F30" s="1" t="s">
        <v>128</v>
      </c>
      <c r="G30" s="1" t="s">
        <v>129</v>
      </c>
      <c r="H30" s="1" t="s">
        <v>130</v>
      </c>
      <c r="I30" s="1" t="s">
        <v>131</v>
      </c>
      <c r="J30" s="1" t="s">
        <v>132</v>
      </c>
      <c r="K30" s="1" t="s">
        <v>27</v>
      </c>
      <c r="L30" s="1" t="s">
        <v>28</v>
      </c>
      <c r="M30" s="1" t="s">
        <v>29</v>
      </c>
      <c r="N30" s="1" t="s">
        <v>30</v>
      </c>
      <c r="O30" s="1" t="s">
        <v>31</v>
      </c>
      <c r="P30" s="1" t="s">
        <v>32</v>
      </c>
      <c r="Q30" s="1" t="s">
        <v>33</v>
      </c>
      <c r="R30" s="1" t="s">
        <v>34</v>
      </c>
      <c r="S30" s="1" t="s">
        <v>35</v>
      </c>
      <c r="T30" s="1" t="s">
        <v>36</v>
      </c>
      <c r="U30" s="1" t="s">
        <v>37</v>
      </c>
      <c r="V30" s="1" t="s">
        <v>38</v>
      </c>
      <c r="W30" s="1" t="s">
        <v>39</v>
      </c>
      <c r="X30" s="1" t="s">
        <v>40</v>
      </c>
      <c r="Y30" s="1" t="s">
        <v>41</v>
      </c>
      <c r="Z30" s="1" t="s">
        <v>42</v>
      </c>
      <c r="AA30" s="1" t="s">
        <v>43</v>
      </c>
      <c r="AB30" s="1" t="s">
        <v>44</v>
      </c>
      <c r="AC30" s="1" t="s">
        <v>45</v>
      </c>
      <c r="AD30" s="1" t="s">
        <v>46</v>
      </c>
      <c r="AE30" s="1" t="s">
        <v>47</v>
      </c>
      <c r="AF30" s="1" t="s">
        <v>48</v>
      </c>
      <c r="AG30" s="1" t="s">
        <v>49</v>
      </c>
      <c r="AH30" s="1" t="s">
        <v>50</v>
      </c>
      <c r="AI30" s="1" t="s">
        <v>51</v>
      </c>
      <c r="AJ30" s="1" t="s">
        <v>52</v>
      </c>
      <c r="AK30" s="1" t="s">
        <v>53</v>
      </c>
      <c r="AL30" s="1" t="s">
        <v>54</v>
      </c>
      <c r="AM30" s="1" t="s">
        <v>55</v>
      </c>
      <c r="AN30" s="1" t="s">
        <v>56</v>
      </c>
      <c r="AO30" s="1" t="s">
        <v>57</v>
      </c>
      <c r="AP30" s="1" t="s">
        <v>58</v>
      </c>
      <c r="AQ30" s="1" t="s">
        <v>59</v>
      </c>
      <c r="AR30" s="1" t="s">
        <v>60</v>
      </c>
      <c r="AS30" s="1" t="s">
        <v>61</v>
      </c>
      <c r="AT30" s="1" t="s">
        <v>62</v>
      </c>
      <c r="AU30" s="1" t="s">
        <v>63</v>
      </c>
      <c r="AV30" s="1" t="s">
        <v>64</v>
      </c>
      <c r="AW30" s="1" t="s">
        <v>65</v>
      </c>
      <c r="AX30" s="1" t="s">
        <v>66</v>
      </c>
      <c r="AY30" s="2" t="s">
        <v>133</v>
      </c>
      <c r="AZ30" s="1" t="s">
        <v>134</v>
      </c>
      <c r="BA30" s="1" t="s">
        <v>135</v>
      </c>
      <c r="BB30" s="1" t="s">
        <v>136</v>
      </c>
      <c r="BC30" s="2" t="s">
        <v>71</v>
      </c>
      <c r="BD30" s="2" t="s">
        <v>72</v>
      </c>
      <c r="BE30" s="2" t="s">
        <v>73</v>
      </c>
      <c r="BF30" s="2" t="s">
        <v>74</v>
      </c>
      <c r="BG30" s="1" t="s">
        <v>75</v>
      </c>
      <c r="BH30" s="1" t="s">
        <v>76</v>
      </c>
      <c r="BI30" s="1" t="s">
        <v>77</v>
      </c>
      <c r="BJ30" s="2" t="s">
        <v>78</v>
      </c>
      <c r="BK30" s="2" t="s">
        <v>79</v>
      </c>
      <c r="BL30" s="2" t="s">
        <v>80</v>
      </c>
      <c r="BM30" s="2" t="s">
        <v>81</v>
      </c>
      <c r="BN30" s="1" t="s">
        <v>82</v>
      </c>
      <c r="BO30" s="1" t="s">
        <v>83</v>
      </c>
      <c r="BP30" s="1" t="s">
        <v>84</v>
      </c>
      <c r="BQ30" s="2" t="s">
        <v>85</v>
      </c>
      <c r="BR30" s="2" t="s">
        <v>86</v>
      </c>
      <c r="BS30" s="2" t="s">
        <v>87</v>
      </c>
      <c r="BT30" s="2" t="s">
        <v>88</v>
      </c>
      <c r="BU30" s="1" t="s">
        <v>89</v>
      </c>
      <c r="BV30" s="1" t="s">
        <v>90</v>
      </c>
      <c r="BW30" s="1" t="s">
        <v>91</v>
      </c>
      <c r="BX30" s="2" t="s">
        <v>92</v>
      </c>
      <c r="BY30" s="2" t="s">
        <v>93</v>
      </c>
      <c r="BZ30" s="2" t="s">
        <v>94</v>
      </c>
      <c r="CA30" s="2" t="s">
        <v>95</v>
      </c>
      <c r="CB30" s="1" t="s">
        <v>96</v>
      </c>
      <c r="CC30" s="1" t="s">
        <v>97</v>
      </c>
      <c r="CD30" s="1" t="s">
        <v>98</v>
      </c>
      <c r="CE30" s="2" t="s">
        <v>99</v>
      </c>
      <c r="CF30" s="2" t="s">
        <v>100</v>
      </c>
      <c r="CG30" s="2" t="s">
        <v>101</v>
      </c>
      <c r="CH30" s="2" t="s">
        <v>102</v>
      </c>
      <c r="CI30" s="1" t="s">
        <v>103</v>
      </c>
      <c r="CJ30" s="1" t="s">
        <v>104</v>
      </c>
      <c r="CK30" s="1" t="s">
        <v>105</v>
      </c>
      <c r="CL30" s="2" t="s">
        <v>106</v>
      </c>
      <c r="CM30" s="2" t="s">
        <v>107</v>
      </c>
      <c r="CN30" s="2" t="s">
        <v>108</v>
      </c>
      <c r="CO30" s="2" t="s">
        <v>137</v>
      </c>
      <c r="CP30" s="2" t="s">
        <v>110</v>
      </c>
      <c r="CQ30" s="2" t="s">
        <v>111</v>
      </c>
      <c r="CR30" s="2" t="s">
        <v>112</v>
      </c>
      <c r="CS30" s="2" t="s">
        <v>113</v>
      </c>
      <c r="CT30" s="2" t="s">
        <v>114</v>
      </c>
      <c r="CU30" s="2" t="s">
        <v>138</v>
      </c>
      <c r="CV30" s="2" t="s">
        <v>116</v>
      </c>
      <c r="CW30" s="2" t="s">
        <v>117</v>
      </c>
      <c r="CX30" s="2" t="s">
        <v>118</v>
      </c>
      <c r="CY30" s="2" t="s">
        <v>119</v>
      </c>
      <c r="CZ30" s="2" t="s">
        <v>120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10</v>
      </c>
      <c r="B32" t="s">
        <v>11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 s="14">
        <f t="shared" si="1"/>
        <v>21.033431886169378</v>
      </c>
    </row>
    <row r="33" spans="1:105" x14ac:dyDescent="0.45">
      <c r="B33" t="s">
        <v>12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 s="14">
        <f t="shared" si="3"/>
        <v>19.974191309515309</v>
      </c>
    </row>
    <row r="34" spans="1:105" x14ac:dyDescent="0.45">
      <c r="B34" t="s">
        <v>13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 s="14">
        <f t="shared" si="5"/>
        <v>20.55223324702207</v>
      </c>
    </row>
    <row r="35" spans="1:105" x14ac:dyDescent="0.45">
      <c r="DA35" s="14"/>
    </row>
    <row r="36" spans="1:105" x14ac:dyDescent="0.45">
      <c r="A36" t="s">
        <v>17</v>
      </c>
      <c r="B36" t="s">
        <v>11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 s="14">
        <f t="shared" si="9"/>
        <v>-2.7311452788119208</v>
      </c>
    </row>
    <row r="37" spans="1:105" x14ac:dyDescent="0.45">
      <c r="B37" t="s">
        <v>12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 s="14">
        <f t="shared" si="13"/>
        <v>-27.705164458959111</v>
      </c>
    </row>
    <row r="38" spans="1:105" x14ac:dyDescent="0.45">
      <c r="B38" t="s">
        <v>13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 s="14">
        <f t="shared" si="17"/>
        <v>-9.8872158315167482</v>
      </c>
    </row>
    <row r="39" spans="1:105" x14ac:dyDescent="0.45">
      <c r="DA39" s="14"/>
    </row>
    <row r="40" spans="1:105" x14ac:dyDescent="0.45">
      <c r="A40" t="s">
        <v>14</v>
      </c>
      <c r="B40" t="s">
        <v>11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 s="14">
        <f t="shared" si="21"/>
        <v>-15.90659931270897</v>
      </c>
    </row>
    <row r="41" spans="1:105" x14ac:dyDescent="0.45">
      <c r="B41" t="s">
        <v>12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 s="14">
        <f t="shared" si="25"/>
        <v>-200.25821048338625</v>
      </c>
    </row>
    <row r="42" spans="1:105" x14ac:dyDescent="0.45">
      <c r="B42" t="s">
        <v>13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 s="14">
        <f t="shared" si="29"/>
        <v>-68.995358852836347</v>
      </c>
    </row>
    <row r="43" spans="1:105" x14ac:dyDescent="0.45">
      <c r="DA43" s="14"/>
    </row>
    <row r="44" spans="1:105" x14ac:dyDescent="0.45">
      <c r="A44" t="s">
        <v>16</v>
      </c>
      <c r="B44" t="s">
        <v>11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-3.5850586661486861E-8</v>
      </c>
      <c r="AB44">
        <f t="shared" si="30"/>
        <v>4.3991958785782371E-14</v>
      </c>
      <c r="AC44">
        <f t="shared" si="30"/>
        <v>-8.9926490284637826</v>
      </c>
      <c r="AD44">
        <f t="shared" si="30"/>
        <v>-6.9331398814579197</v>
      </c>
      <c r="AE44">
        <f t="shared" si="30"/>
        <v>-5.3131224741070691</v>
      </c>
      <c r="AF44">
        <f t="shared" si="30"/>
        <v>-3.2813538252554619</v>
      </c>
      <c r="AG44">
        <f t="shared" si="30"/>
        <v>0</v>
      </c>
      <c r="AH44">
        <f t="shared" si="30"/>
        <v>-40.11580485736166</v>
      </c>
      <c r="AI44">
        <f t="shared" si="30"/>
        <v>0</v>
      </c>
      <c r="AJ44">
        <f t="shared" si="30"/>
        <v>4.5059165777143216E-15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-0.26404943975649886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45.371920772153004</v>
      </c>
      <c r="BU44">
        <f t="shared" si="31"/>
        <v>0</v>
      </c>
      <c r="BV44">
        <f t="shared" si="31"/>
        <v>0.70413166931605364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4.1540941596161503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-60.823562698890655</v>
      </c>
      <c r="CS44">
        <f t="shared" si="31"/>
        <v>-0.40035162479580944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-2.7561909350759676E-3</v>
      </c>
      <c r="CY44">
        <f t="shared" si="31"/>
        <v>0</v>
      </c>
      <c r="CZ44">
        <f t="shared" si="31"/>
        <v>-1.3249020340086387E-13</v>
      </c>
      <c r="DA44" s="14">
        <f t="shared" si="31"/>
        <v>-75.896643455789388</v>
      </c>
    </row>
    <row r="45" spans="1:105" x14ac:dyDescent="0.45">
      <c r="B45" t="s">
        <v>12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0</v>
      </c>
      <c r="AB45">
        <f t="shared" si="32"/>
        <v>0</v>
      </c>
      <c r="AC45">
        <f t="shared" si="32"/>
        <v>-9.1283135742295034</v>
      </c>
      <c r="AD45">
        <f t="shared" si="32"/>
        <v>-8.0387024263137441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-128.85742099860855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-1.0592498090761127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46.056408792428201</v>
      </c>
      <c r="BU45">
        <f t="shared" si="33"/>
        <v>0</v>
      </c>
      <c r="BV45">
        <f t="shared" si="33"/>
        <v>0.71475431233848452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4.2167634887523286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-195.37355546508363</v>
      </c>
      <c r="CS45">
        <f t="shared" si="33"/>
        <v>-1.6060340158999911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-3.7320008412606659E-2</v>
      </c>
      <c r="CY45">
        <f t="shared" si="33"/>
        <v>0</v>
      </c>
      <c r="CZ45">
        <f t="shared" si="33"/>
        <v>-1.0229750873552094E-13</v>
      </c>
      <c r="DA45" s="14">
        <f t="shared" si="33"/>
        <v>-301.83680364801268</v>
      </c>
    </row>
    <row r="46" spans="1:105" x14ac:dyDescent="0.45">
      <c r="B46" t="s">
        <v>13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-2.2675371996723301E-2</v>
      </c>
      <c r="AB46">
        <f t="shared" si="34"/>
        <v>-8.4477494611640714E-3</v>
      </c>
      <c r="AC46">
        <f t="shared" si="34"/>
        <v>-8.9924580592971122</v>
      </c>
      <c r="AD46">
        <f t="shared" si="34"/>
        <v>-7.2834386143703878</v>
      </c>
      <c r="AE46">
        <f t="shared" si="34"/>
        <v>-5.3130448806820283</v>
      </c>
      <c r="AF46">
        <f t="shared" si="34"/>
        <v>-3.2813059040005377</v>
      </c>
      <c r="AG46">
        <f t="shared" si="34"/>
        <v>0</v>
      </c>
      <c r="AH46">
        <f t="shared" si="34"/>
        <v>-65.696861030358264</v>
      </c>
      <c r="AI46">
        <f t="shared" si="34"/>
        <v>0</v>
      </c>
      <c r="AJ46">
        <f t="shared" si="34"/>
        <v>-3.3843538085770377E-14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-0.4906940568469037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45.389293966401027</v>
      </c>
      <c r="BU46">
        <f t="shared" si="35"/>
        <v>0</v>
      </c>
      <c r="BV46">
        <f t="shared" si="35"/>
        <v>0.70465516496311542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4.146668803394852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-99.609546915696725</v>
      </c>
      <c r="CS46">
        <f t="shared" si="35"/>
        <v>-0.74399007669725725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-1.9034826356507849E-2</v>
      </c>
      <c r="CY46">
        <f t="shared" si="35"/>
        <v>0</v>
      </c>
      <c r="CZ46">
        <f t="shared" si="35"/>
        <v>-6.9247590300294633E-14</v>
      </c>
      <c r="DA46" s="14">
        <f t="shared" si="35"/>
        <v>-141.22087955100471</v>
      </c>
    </row>
    <row r="47" spans="1:105" x14ac:dyDescent="0.45">
      <c r="DA47" s="14"/>
    </row>
    <row r="48" spans="1:105" x14ac:dyDescent="0.45">
      <c r="A48" t="s">
        <v>15</v>
      </c>
      <c r="B48" t="s">
        <v>11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-12.695299423192889</v>
      </c>
      <c r="T48">
        <f t="shared" si="36"/>
        <v>0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0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12.83530203249682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-3.349392581436058E-14</v>
      </c>
      <c r="DA48" s="14">
        <f t="shared" si="39"/>
        <v>-62.899766192258411</v>
      </c>
    </row>
    <row r="49" spans="2:105" x14ac:dyDescent="0.45">
      <c r="B49" t="s">
        <v>12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-12.886822702265759</v>
      </c>
      <c r="T49">
        <f t="shared" si="40"/>
        <v>0</v>
      </c>
      <c r="U49">
        <f t="shared" si="40"/>
        <v>-16.331214977865347</v>
      </c>
      <c r="V49">
        <f t="shared" si="40"/>
        <v>-5.7949832454420349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-128.85742099862836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0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-1.5303263874615121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-1.3576861957696783E-9</v>
      </c>
      <c r="BN49">
        <f t="shared" si="41"/>
        <v>73.912593620338455</v>
      </c>
      <c r="BO49">
        <f t="shared" ref="BO49:CT49" si="42">BO11/$B$25*$B$28</f>
        <v>0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13.028937478414736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-195.37355546511372</v>
      </c>
      <c r="CR49">
        <f t="shared" si="42"/>
        <v>0</v>
      </c>
      <c r="CS49">
        <f t="shared" si="42"/>
        <v>-2.3202800818403881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7.0607263246024041E-14</v>
      </c>
      <c r="DA49" s="14">
        <f t="shared" si="43"/>
        <v>-289.19182837699873</v>
      </c>
    </row>
    <row r="50" spans="2:105" x14ac:dyDescent="0.45">
      <c r="B50" t="s">
        <v>13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-12.83066186688027</v>
      </c>
      <c r="T50">
        <f t="shared" si="44"/>
        <v>-2.6374377736203259E-2</v>
      </c>
      <c r="U50">
        <f t="shared" si="44"/>
        <v>-16.088266315515291</v>
      </c>
      <c r="V50">
        <f t="shared" si="44"/>
        <v>-5.2513499167175413</v>
      </c>
      <c r="W50">
        <f t="shared" si="44"/>
        <v>-9.5634807852276591</v>
      </c>
      <c r="X50">
        <f t="shared" si="44"/>
        <v>-3.2813059040028749</v>
      </c>
      <c r="Y50">
        <f t="shared" si="44"/>
        <v>-6.2615712887239264E-19</v>
      </c>
      <c r="Z50">
        <f t="shared" si="44"/>
        <v>-65.303516690524887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0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-0.69537095710366059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3.9549962971719095E-2</v>
      </c>
      <c r="BN50">
        <f t="shared" si="45"/>
        <v>72.81304494672851</v>
      </c>
      <c r="BO50">
        <f t="shared" ref="BO50:CT50" si="46">BO12/$B$27*$B$28</f>
        <v>3.4720546293763636E-2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12.768457977349387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-99.013158429882267</v>
      </c>
      <c r="CR50">
        <f t="shared" si="46"/>
        <v>0</v>
      </c>
      <c r="CS50">
        <f t="shared" si="46"/>
        <v>-1.0543210876303921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-2.9823826692391975E-4</v>
      </c>
      <c r="CX50">
        <f t="shared" si="47"/>
        <v>0</v>
      </c>
      <c r="CY50">
        <f t="shared" si="47"/>
        <v>0</v>
      </c>
      <c r="CZ50">
        <f t="shared" si="47"/>
        <v>8.9063465966399889E-5</v>
      </c>
      <c r="DA50" s="14">
        <f t="shared" si="47"/>
        <v>-127.45224207267867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abSelected="1" topLeftCell="AT100" zoomScale="115" zoomScaleNormal="115" workbookViewId="0">
      <selection activeCell="BL151" sqref="BL151"/>
    </sheetView>
  </sheetViews>
  <sheetFormatPr defaultRowHeight="14.25" x14ac:dyDescent="0.45"/>
  <cols>
    <col min="3" max="3" width="11.59765625" bestFit="1" customWidth="1"/>
  </cols>
  <sheetData>
    <row r="2" spans="1:40" x14ac:dyDescent="0.45">
      <c r="A2" t="s">
        <v>139</v>
      </c>
    </row>
    <row r="3" spans="1:40" x14ac:dyDescent="0.45">
      <c r="B3" s="1" t="s">
        <v>18</v>
      </c>
      <c r="C3" s="3" t="s">
        <v>143</v>
      </c>
      <c r="D3" s="3" t="s">
        <v>144</v>
      </c>
      <c r="E3" s="3" t="s">
        <v>145</v>
      </c>
      <c r="F3" s="3" t="s">
        <v>146</v>
      </c>
      <c r="G3" s="3" t="s">
        <v>179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124</v>
      </c>
    </row>
    <row r="4" spans="1:40" x14ac:dyDescent="0.45">
      <c r="A4" t="s">
        <v>10</v>
      </c>
      <c r="B4" t="s">
        <v>11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12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13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14</v>
      </c>
      <c r="B8" t="s">
        <v>11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12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13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15</v>
      </c>
      <c r="B12" t="s">
        <v>11</v>
      </c>
      <c r="C12">
        <v>55.292722517087988</v>
      </c>
      <c r="D12">
        <v>0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7.6920369451727312E-16</v>
      </c>
      <c r="AI12">
        <v>0</v>
      </c>
      <c r="AJ12">
        <v>0</v>
      </c>
      <c r="AK12">
        <v>-66.700604320000039</v>
      </c>
      <c r="AL12">
        <v>0</v>
      </c>
      <c r="AM12">
        <v>-6.9873067032854372</v>
      </c>
      <c r="AN12">
        <v>78.338171164153792</v>
      </c>
    </row>
    <row r="13" spans="1:40" x14ac:dyDescent="0.45">
      <c r="B13" t="s">
        <v>12</v>
      </c>
      <c r="C13">
        <v>3.1041337588185249</v>
      </c>
      <c r="D13">
        <v>0</v>
      </c>
      <c r="E13">
        <v>3.5083736188233614E-2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-1.1692214846448221E-12</v>
      </c>
      <c r="O13">
        <v>4.8114360359391686</v>
      </c>
      <c r="P13">
        <v>0</v>
      </c>
      <c r="Q13">
        <v>0</v>
      </c>
      <c r="R13">
        <v>1.0415039999999993</v>
      </c>
      <c r="S13">
        <v>-0.53455512559001706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0.27588699767228708</v>
      </c>
      <c r="AE13">
        <v>1.2737922450214116E-11</v>
      </c>
      <c r="AF13">
        <v>1.5940751214422162E-11</v>
      </c>
      <c r="AG13">
        <v>1.1272130836624687E-13</v>
      </c>
      <c r="AH13">
        <v>1.6459172658027661E-12</v>
      </c>
      <c r="AI13">
        <v>0</v>
      </c>
      <c r="AJ13">
        <v>0</v>
      </c>
      <c r="AK13">
        <v>-3.7445723200000027</v>
      </c>
      <c r="AL13">
        <v>0</v>
      </c>
      <c r="AM13">
        <v>-0.39226744032088345</v>
      </c>
      <c r="AN13">
        <v>4.5995967153445791</v>
      </c>
    </row>
    <row r="14" spans="1:40" x14ac:dyDescent="0.45">
      <c r="B14" t="s">
        <v>13</v>
      </c>
      <c r="C14">
        <v>303.6373278647302</v>
      </c>
      <c r="D14">
        <v>6.6868290596868343E-2</v>
      </c>
      <c r="E14">
        <v>2.58480658390225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4.4692768413542739E-3</v>
      </c>
      <c r="O14">
        <v>463.25028541986563</v>
      </c>
      <c r="P14">
        <v>0</v>
      </c>
      <c r="Q14">
        <v>4.6763531662443251E-18</v>
      </c>
      <c r="R14">
        <v>100.80062400000001</v>
      </c>
      <c r="S14">
        <v>-51.736229743351053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13.736304033574198</v>
      </c>
      <c r="AE14">
        <v>-4.8689921081121933E-2</v>
      </c>
      <c r="AF14">
        <v>-6.0932536026780997E-2</v>
      </c>
      <c r="AG14">
        <v>-4.308702325645822E-4</v>
      </c>
      <c r="AH14">
        <v>7.0921111798755881E-4</v>
      </c>
      <c r="AI14">
        <v>-3.3703595470058192E-21</v>
      </c>
      <c r="AJ14">
        <v>0</v>
      </c>
      <c r="AK14">
        <v>-362.41361191999999</v>
      </c>
      <c r="AL14">
        <v>-1.3497779527111543E-2</v>
      </c>
      <c r="AM14">
        <v>-37.767935034821328</v>
      </c>
      <c r="AN14">
        <v>432.32529550443661</v>
      </c>
    </row>
    <row r="16" spans="1:40" x14ac:dyDescent="0.45">
      <c r="A16" t="s">
        <v>16</v>
      </c>
      <c r="B16" t="s">
        <v>11</v>
      </c>
      <c r="C16">
        <v>1.551491632983008E-7</v>
      </c>
      <c r="D16">
        <v>-2.0471179741434751E-14</v>
      </c>
      <c r="E16">
        <v>0.54726284304110318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1.2181215531922498</v>
      </c>
      <c r="U16">
        <v>41.13660635167551</v>
      </c>
      <c r="V16">
        <v>0</v>
      </c>
      <c r="W16">
        <v>23.221386225454054</v>
      </c>
      <c r="X16">
        <v>-5.322244424979683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1.5529867868026808</v>
      </c>
      <c r="AE16">
        <v>-9.1816108961911009</v>
      </c>
      <c r="AF16">
        <v>-14.377117986484061</v>
      </c>
      <c r="AG16">
        <v>-0.20663391905933959</v>
      </c>
      <c r="AH16">
        <v>0.13675466934525479</v>
      </c>
      <c r="AI16">
        <v>0</v>
      </c>
      <c r="AJ16">
        <v>0</v>
      </c>
      <c r="AK16">
        <v>0</v>
      </c>
      <c r="AL16">
        <v>-8.822501466885152E-2</v>
      </c>
      <c r="AM16">
        <v>-2.2683745524114656</v>
      </c>
      <c r="AN16">
        <v>36.398075709425498</v>
      </c>
    </row>
    <row r="17" spans="1:40" x14ac:dyDescent="0.45">
      <c r="B17" t="s">
        <v>12</v>
      </c>
      <c r="C17">
        <v>0</v>
      </c>
      <c r="D17">
        <v>0</v>
      </c>
      <c r="E17">
        <v>4.8784938710093644E-2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6.8385351398355124E-2</v>
      </c>
      <c r="U17">
        <v>2.3094093232530537</v>
      </c>
      <c r="V17">
        <v>0</v>
      </c>
      <c r="W17">
        <v>1.3036487296000003</v>
      </c>
      <c r="X17">
        <v>-0.29879083353600011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0.27588699767224462</v>
      </c>
      <c r="AE17">
        <v>-0.51545568874808878</v>
      </c>
      <c r="AF17">
        <v>-0.80713148871130314</v>
      </c>
      <c r="AG17">
        <v>-1.1600429471640772E-2</v>
      </c>
      <c r="AH17">
        <v>7.6774079437754474E-3</v>
      </c>
      <c r="AI17">
        <v>0</v>
      </c>
      <c r="AJ17">
        <v>0</v>
      </c>
      <c r="AK17">
        <v>0</v>
      </c>
      <c r="AL17">
        <v>-4.9529528439591734E-3</v>
      </c>
      <c r="AM17">
        <v>-0.12734656075380552</v>
      </c>
      <c r="AN17">
        <v>2.2501520570727256</v>
      </c>
    </row>
    <row r="18" spans="1:40" x14ac:dyDescent="0.45">
      <c r="B18" t="s">
        <v>13</v>
      </c>
      <c r="C18">
        <v>0.5358332458139311</v>
      </c>
      <c r="D18">
        <v>2.1418005440793773E-2</v>
      </c>
      <c r="E18">
        <v>3.5937141254073941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6.6211049550376666</v>
      </c>
      <c r="U18">
        <v>223.11686416261324</v>
      </c>
      <c r="V18">
        <v>0</v>
      </c>
      <c r="W18">
        <v>126.21685335784829</v>
      </c>
      <c r="X18">
        <v>-28.917905579058761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13.819042264463695</v>
      </c>
      <c r="AE18">
        <v>-49.907932368264483</v>
      </c>
      <c r="AF18">
        <v>-78.14797863443674</v>
      </c>
      <c r="AG18">
        <v>-1.1231595580730345</v>
      </c>
      <c r="AH18">
        <v>0.74476891573398318</v>
      </c>
      <c r="AI18">
        <v>0</v>
      </c>
      <c r="AJ18">
        <v>0</v>
      </c>
      <c r="AK18">
        <v>0</v>
      </c>
      <c r="AL18">
        <v>-0.47968005498180188</v>
      </c>
      <c r="AM18">
        <v>-12.30321843295879</v>
      </c>
      <c r="AN18">
        <v>203.9481847539453</v>
      </c>
    </row>
    <row r="20" spans="1:40" x14ac:dyDescent="0.45">
      <c r="A20" t="s">
        <v>17</v>
      </c>
      <c r="B20" t="s">
        <v>11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12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13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140</v>
      </c>
    </row>
    <row r="25" spans="1:40" x14ac:dyDescent="0.45">
      <c r="B25" s="1" t="s">
        <v>18</v>
      </c>
    </row>
    <row r="26" spans="1:40" x14ac:dyDescent="0.45">
      <c r="A26" t="s">
        <v>10</v>
      </c>
      <c r="B26" t="s">
        <v>11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12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13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14</v>
      </c>
      <c r="B30" t="s">
        <v>11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12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13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15</v>
      </c>
      <c r="B34" t="s">
        <v>11</v>
      </c>
      <c r="C34">
        <v>1.3351011101789755E-3</v>
      </c>
      <c r="D34">
        <v>0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1.0225736843949564E-19</v>
      </c>
      <c r="AI34">
        <v>0</v>
      </c>
      <c r="AJ34">
        <v>0</v>
      </c>
      <c r="AK34">
        <v>0.3701593056000001</v>
      </c>
      <c r="AL34">
        <v>0</v>
      </c>
      <c r="AM34">
        <v>-1.3179355390936232E-3</v>
      </c>
      <c r="AN34">
        <v>0.57580777278688167</v>
      </c>
    </row>
    <row r="35" spans="1:40" x14ac:dyDescent="0.45">
      <c r="B35" t="s">
        <v>12</v>
      </c>
      <c r="C35">
        <v>7.4952583972725506E-5</v>
      </c>
      <c r="D35">
        <v>0</v>
      </c>
      <c r="E35">
        <v>5.3441807828763153E-6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-5.0794978130852549E-18</v>
      </c>
      <c r="O35">
        <v>1.0802062902428008E-2</v>
      </c>
      <c r="P35">
        <v>0</v>
      </c>
      <c r="Q35">
        <v>0</v>
      </c>
      <c r="R35">
        <v>0</v>
      </c>
      <c r="S35">
        <v>6.5315136878780252E-4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2.2594951689540403E-4</v>
      </c>
      <c r="AE35">
        <v>1.7366945035126951E-15</v>
      </c>
      <c r="AF35">
        <v>3.2906627537556697E-15</v>
      </c>
      <c r="AG35">
        <v>2.1716640503655076E-17</v>
      </c>
      <c r="AH35">
        <v>2.1880702012975218E-16</v>
      </c>
      <c r="AI35">
        <v>0</v>
      </c>
      <c r="AJ35">
        <v>0</v>
      </c>
      <c r="AK35">
        <v>2.078074559999999E-2</v>
      </c>
      <c r="AL35">
        <v>0</v>
      </c>
      <c r="AM35">
        <v>-7.3988909086399824E-5</v>
      </c>
      <c r="AN35">
        <v>3.2482376216585673E-2</v>
      </c>
    </row>
    <row r="36" spans="1:40" x14ac:dyDescent="0.45">
      <c r="B36" t="s">
        <v>13</v>
      </c>
      <c r="C36">
        <v>7.3316435702491583E-3</v>
      </c>
      <c r="D36">
        <v>1.2612598867975081E-5</v>
      </c>
      <c r="E36">
        <v>3.9373439587587133E-4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1.9416066365413869E-8</v>
      </c>
      <c r="O36">
        <v>1.0400343442779141</v>
      </c>
      <c r="P36">
        <v>0</v>
      </c>
      <c r="Q36">
        <v>2.9812210003564765E-22</v>
      </c>
      <c r="R36">
        <v>0</v>
      </c>
      <c r="S36">
        <v>6.3214414482495832E-2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1.1249936700537189E-2</v>
      </c>
      <c r="AE36">
        <v>-6.6384073736160922E-6</v>
      </c>
      <c r="AF36">
        <v>-1.2578354940625162E-5</v>
      </c>
      <c r="AG36">
        <v>-8.3010515757401829E-8</v>
      </c>
      <c r="AH36">
        <v>9.4281999827045597E-8</v>
      </c>
      <c r="AI36">
        <v>-1.5684120668879588E-24</v>
      </c>
      <c r="AJ36">
        <v>0</v>
      </c>
      <c r="AK36">
        <v>2.0112377136000008</v>
      </c>
      <c r="AL36">
        <v>-1.28077089991406E-3</v>
      </c>
      <c r="AM36">
        <v>-7.1237324958364238E-3</v>
      </c>
      <c r="AN36">
        <v>3.1264210681122258</v>
      </c>
    </row>
    <row r="38" spans="1:40" x14ac:dyDescent="0.45">
      <c r="A38" t="s">
        <v>16</v>
      </c>
      <c r="B38" t="s">
        <v>11</v>
      </c>
      <c r="C38">
        <v>3.7462402054607614E-12</v>
      </c>
      <c r="D38">
        <v>-3.8612438889686026E-18</v>
      </c>
      <c r="E38">
        <v>8.3362602924354424E-5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5.2919364267340878E-6</v>
      </c>
      <c r="U38">
        <v>9.2355976419921201E-2</v>
      </c>
      <c r="V38">
        <v>0</v>
      </c>
      <c r="W38">
        <v>0</v>
      </c>
      <c r="X38">
        <v>6.5032096561146585E-2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1.27188529065739E-3</v>
      </c>
      <c r="AE38">
        <v>-1.251825267356634E-3</v>
      </c>
      <c r="AF38">
        <v>-2.967880624199852E-3</v>
      </c>
      <c r="AG38">
        <v>-3.9809638489050217E-5</v>
      </c>
      <c r="AH38">
        <v>1.8180064277818015E-5</v>
      </c>
      <c r="AI38">
        <v>0</v>
      </c>
      <c r="AJ38">
        <v>0</v>
      </c>
      <c r="AK38">
        <v>0</v>
      </c>
      <c r="AL38">
        <v>-8.3714533346313114E-3</v>
      </c>
      <c r="AM38">
        <v>-4.2785748007783298E-4</v>
      </c>
      <c r="AN38">
        <v>0.14584808223034562</v>
      </c>
    </row>
    <row r="39" spans="1:40" x14ac:dyDescent="0.45">
      <c r="B39" t="s">
        <v>12</v>
      </c>
      <c r="C39">
        <v>0</v>
      </c>
      <c r="D39">
        <v>0</v>
      </c>
      <c r="E39">
        <v>7.4312362443233793E-6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2.9708934315428787E-7</v>
      </c>
      <c r="U39">
        <v>5.1848650610338371E-3</v>
      </c>
      <c r="V39">
        <v>0</v>
      </c>
      <c r="W39">
        <v>0</v>
      </c>
      <c r="X39">
        <v>3.6509022860544025E-3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2.2594951689536923E-4</v>
      </c>
      <c r="AE39">
        <v>-7.0277477740344455E-5</v>
      </c>
      <c r="AF39">
        <v>-1.6661683577889815E-4</v>
      </c>
      <c r="AG39">
        <v>-2.2349133466859526E-6</v>
      </c>
      <c r="AH39">
        <v>1.0206289158031689E-6</v>
      </c>
      <c r="AI39">
        <v>0</v>
      </c>
      <c r="AJ39">
        <v>0</v>
      </c>
      <c r="AK39">
        <v>0</v>
      </c>
      <c r="AL39">
        <v>-4.6997343959039999E-4</v>
      </c>
      <c r="AM39">
        <v>-2.4019921455554459E-5</v>
      </c>
      <c r="AN39">
        <v>8.3452093265750059E-3</v>
      </c>
    </row>
    <row r="40" spans="1:40" x14ac:dyDescent="0.45">
      <c r="B40" t="s">
        <v>13</v>
      </c>
      <c r="C40">
        <v>1.2938258938794235E-5</v>
      </c>
      <c r="D40">
        <v>4.0398327632662896E-6</v>
      </c>
      <c r="E40">
        <v>5.4741769420197923E-4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2.8764343266868924E-5</v>
      </c>
      <c r="U40">
        <v>0.50092065615057169</v>
      </c>
      <c r="V40">
        <v>0</v>
      </c>
      <c r="W40">
        <v>0</v>
      </c>
      <c r="X40">
        <v>0.35334567107384324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1.1317698731571606E-2</v>
      </c>
      <c r="AE40">
        <v>-6.8044716212094123E-3</v>
      </c>
      <c r="AF40">
        <v>-1.6132153316650119E-2</v>
      </c>
      <c r="AG40">
        <v>-2.1638546167034988E-4</v>
      </c>
      <c r="AH40">
        <v>9.90090270773958E-5</v>
      </c>
      <c r="AI40">
        <v>0</v>
      </c>
      <c r="AJ40">
        <v>0</v>
      </c>
      <c r="AK40">
        <v>0</v>
      </c>
      <c r="AL40">
        <v>-4.5515653478845827E-2</v>
      </c>
      <c r="AM40">
        <v>-2.3206150104165151E-3</v>
      </c>
      <c r="AN40">
        <v>0.79604822619944238</v>
      </c>
    </row>
    <row r="42" spans="1:40" x14ac:dyDescent="0.45">
      <c r="A42" t="s">
        <v>17</v>
      </c>
      <c r="B42" t="s">
        <v>11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12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13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141</v>
      </c>
    </row>
    <row r="47" spans="1:40" x14ac:dyDescent="0.45">
      <c r="B47" s="1" t="s">
        <v>18</v>
      </c>
    </row>
    <row r="48" spans="1:40" x14ac:dyDescent="0.45">
      <c r="A48" t="s">
        <v>10</v>
      </c>
      <c r="B48" t="s">
        <v>11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12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13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14</v>
      </c>
      <c r="B52" t="s">
        <v>11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12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13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15</v>
      </c>
      <c r="B56" t="s">
        <v>11</v>
      </c>
      <c r="C56">
        <v>10.963656787104004</v>
      </c>
      <c r="D56">
        <v>0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8.301801130983221E-16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128.02392937658038</v>
      </c>
    </row>
    <row r="57" spans="1:40" x14ac:dyDescent="0.45">
      <c r="B57" t="s">
        <v>12</v>
      </c>
      <c r="C57">
        <v>0.61549975482635566</v>
      </c>
      <c r="D57">
        <v>0</v>
      </c>
      <c r="E57">
        <v>3.3552431084460148E-2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-1.1692214846448221E-12</v>
      </c>
      <c r="O57">
        <v>4.8196028166776204</v>
      </c>
      <c r="P57">
        <v>0</v>
      </c>
      <c r="Q57">
        <v>0</v>
      </c>
      <c r="R57">
        <v>1.0415039999999993</v>
      </c>
      <c r="S57">
        <v>0.60780574638864904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0.23892036431212962</v>
      </c>
      <c r="AE57">
        <v>0</v>
      </c>
      <c r="AF57">
        <v>0</v>
      </c>
      <c r="AG57">
        <v>0</v>
      </c>
      <c r="AH57">
        <v>1.7763926403553408E-12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7.3631039610818219</v>
      </c>
    </row>
    <row r="58" spans="1:40" x14ac:dyDescent="0.45">
      <c r="B58" t="s">
        <v>13</v>
      </c>
      <c r="C58">
        <v>60.206394239919462</v>
      </c>
      <c r="D58">
        <v>0.11331558987133999</v>
      </c>
      <c r="E58">
        <v>2.4719871426386288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4.4692768413542739E-3</v>
      </c>
      <c r="O58">
        <v>464.03659193621365</v>
      </c>
      <c r="P58">
        <v>0</v>
      </c>
      <c r="Q58">
        <v>4.6763531662443251E-18</v>
      </c>
      <c r="R58">
        <v>100.80062400000001</v>
      </c>
      <c r="S58">
        <v>58.82569678811695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11.895750041479348</v>
      </c>
      <c r="AE58">
        <v>0</v>
      </c>
      <c r="AF58">
        <v>0</v>
      </c>
      <c r="AG58">
        <v>0</v>
      </c>
      <c r="AH58">
        <v>7.6543179698453426E-4</v>
      </c>
      <c r="AI58">
        <v>-2.7640043032128857E-21</v>
      </c>
      <c r="AJ58">
        <v>0</v>
      </c>
      <c r="AK58">
        <v>0</v>
      </c>
      <c r="AL58">
        <v>0</v>
      </c>
      <c r="AM58">
        <v>0</v>
      </c>
      <c r="AN58">
        <v>698.95747762542999</v>
      </c>
    </row>
    <row r="60" spans="1:40" x14ac:dyDescent="0.45">
      <c r="A60" t="s">
        <v>16</v>
      </c>
      <c r="B60" t="s">
        <v>11</v>
      </c>
      <c r="C60">
        <v>3.0763581530702066E-8</v>
      </c>
      <c r="D60">
        <v>-3.4690640168264511E-14</v>
      </c>
      <c r="E60">
        <v>0.52337637951971006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1.2181215531922498</v>
      </c>
      <c r="U60">
        <v>41.206680790722096</v>
      </c>
      <c r="V60">
        <v>0</v>
      </c>
      <c r="W60">
        <v>23.221386225454054</v>
      </c>
      <c r="X60">
        <v>6.0515568747322073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1.3448990782652281</v>
      </c>
      <c r="AE60">
        <v>0</v>
      </c>
      <c r="AF60">
        <v>0</v>
      </c>
      <c r="AG60">
        <v>0</v>
      </c>
      <c r="AH60">
        <v>0.14759550386067191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73.77515749594977</v>
      </c>
    </row>
    <row r="61" spans="1:40" x14ac:dyDescent="0.45">
      <c r="B61" t="s">
        <v>12</v>
      </c>
      <c r="C61">
        <v>0</v>
      </c>
      <c r="D61">
        <v>0</v>
      </c>
      <c r="E61">
        <v>4.665561516162002E-2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6.8385351398355124E-2</v>
      </c>
      <c r="U61">
        <v>2.3133433026745083</v>
      </c>
      <c r="V61">
        <v>0</v>
      </c>
      <c r="W61">
        <v>1.3036487296000003</v>
      </c>
      <c r="X61">
        <v>0.33973443878400006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0.23892036431209279</v>
      </c>
      <c r="AE61">
        <v>0</v>
      </c>
      <c r="AF61">
        <v>0</v>
      </c>
      <c r="AG61">
        <v>0</v>
      </c>
      <c r="AH61">
        <v>8.2860124574223974E-3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4.3224287298279993</v>
      </c>
    </row>
    <row r="62" spans="1:40" x14ac:dyDescent="0.45">
      <c r="B62" t="s">
        <v>13</v>
      </c>
      <c r="C62">
        <v>0.10624710693904285</v>
      </c>
      <c r="D62">
        <v>3.6295139276444732E-2</v>
      </c>
      <c r="E62">
        <v>3.4368587451191153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6.6211049550376666</v>
      </c>
      <c r="U62">
        <v>223.49693414126853</v>
      </c>
      <c r="V62">
        <v>0</v>
      </c>
      <c r="W62">
        <v>126.21685335784829</v>
      </c>
      <c r="X62">
        <v>32.880554956939591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11.967402016503343</v>
      </c>
      <c r="AE62">
        <v>0</v>
      </c>
      <c r="AF62">
        <v>0</v>
      </c>
      <c r="AG62">
        <v>0</v>
      </c>
      <c r="AH62">
        <v>0.80380833724956635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405.90043829982142</v>
      </c>
    </row>
    <row r="64" spans="1:40" x14ac:dyDescent="0.45">
      <c r="A64" t="s">
        <v>17</v>
      </c>
      <c r="B64" t="s">
        <v>11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12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13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142</v>
      </c>
    </row>
    <row r="69" spans="1:40" x14ac:dyDescent="0.45">
      <c r="B69" s="1" t="s">
        <v>18</v>
      </c>
    </row>
    <row r="70" spans="1:40" x14ac:dyDescent="0.45">
      <c r="A70" t="s">
        <v>10</v>
      </c>
      <c r="B70" t="s">
        <v>11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12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13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14</v>
      </c>
      <c r="B74" t="s">
        <v>11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12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13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15</v>
      </c>
      <c r="B78" t="s">
        <v>11</v>
      </c>
      <c r="C78">
        <v>1.889296942861438E-4</v>
      </c>
      <c r="D78">
        <v>0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2.6943164604631418E-19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0.3164232089576805</v>
      </c>
    </row>
    <row r="79" spans="1:40" x14ac:dyDescent="0.45">
      <c r="B79" t="s">
        <v>12</v>
      </c>
      <c r="C79">
        <v>1.0606514119387753E-5</v>
      </c>
      <c r="D79">
        <v>0</v>
      </c>
      <c r="E79">
        <v>4.6635667471803777E-6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-5.0794978130852549E-18</v>
      </c>
      <c r="O79">
        <v>1.0763553291970868E-2</v>
      </c>
      <c r="P79">
        <v>0</v>
      </c>
      <c r="Q79">
        <v>0</v>
      </c>
      <c r="R79">
        <v>0</v>
      </c>
      <c r="S79">
        <v>6.8977667918711828E-3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2.282793465443255E-4</v>
      </c>
      <c r="AE79">
        <v>0</v>
      </c>
      <c r="AF79">
        <v>0</v>
      </c>
      <c r="AG79">
        <v>0</v>
      </c>
      <c r="AH79">
        <v>5.7652114952410678E-16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1.7921866856533516E-2</v>
      </c>
    </row>
    <row r="80" spans="1:40" x14ac:dyDescent="0.45">
      <c r="B80" t="s">
        <v>13</v>
      </c>
      <c r="C80">
        <v>1.0374983346066267E-3</v>
      </c>
      <c r="D80">
        <v>1.4366067381546233E-5</v>
      </c>
      <c r="E80">
        <v>3.435899177870993E-4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1.9416066365413869E-8</v>
      </c>
      <c r="O80">
        <v>1.0363265971723874</v>
      </c>
      <c r="P80">
        <v>0</v>
      </c>
      <c r="Q80">
        <v>2.9812210003564765E-22</v>
      </c>
      <c r="R80">
        <v>0</v>
      </c>
      <c r="S80">
        <v>0.66759148004878732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1.136593799336374E-2</v>
      </c>
      <c r="AE80">
        <v>0</v>
      </c>
      <c r="AF80">
        <v>0</v>
      </c>
      <c r="AG80">
        <v>0</v>
      </c>
      <c r="AH80">
        <v>2.4841783818219E-7</v>
      </c>
      <c r="AI80">
        <v>-8.4627443941442941E-25</v>
      </c>
      <c r="AJ80">
        <v>0</v>
      </c>
      <c r="AK80">
        <v>0</v>
      </c>
      <c r="AL80">
        <v>0</v>
      </c>
      <c r="AM80">
        <v>0</v>
      </c>
      <c r="AN80">
        <v>1.7183248035518988</v>
      </c>
    </row>
    <row r="82" spans="1:64" x14ac:dyDescent="0.45">
      <c r="A82" t="s">
        <v>16</v>
      </c>
      <c r="B82" t="s">
        <v>11</v>
      </c>
      <c r="C82">
        <v>5.3012915002765794E-13</v>
      </c>
      <c r="D82">
        <v>-4.3980539194308207E-18</v>
      </c>
      <c r="E82">
        <v>7.2745866719572518E-5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5.2919364267340878E-6</v>
      </c>
      <c r="U82">
        <v>9.2026318680306821E-2</v>
      </c>
      <c r="V82">
        <v>0</v>
      </c>
      <c r="W82">
        <v>0</v>
      </c>
      <c r="X82">
        <v>6.8676922351695466E-2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1.2850000611641682E-3</v>
      </c>
      <c r="AE82">
        <v>0</v>
      </c>
      <c r="AF82">
        <v>0</v>
      </c>
      <c r="AG82">
        <v>0</v>
      </c>
      <c r="AH82">
        <v>4.7901532362419014E-5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0.16228238435880529</v>
      </c>
    </row>
    <row r="83" spans="1:64" x14ac:dyDescent="0.45">
      <c r="B83" t="s">
        <v>12</v>
      </c>
      <c r="C83">
        <v>0</v>
      </c>
      <c r="D83">
        <v>0</v>
      </c>
      <c r="E83">
        <v>6.4848229593041053E-6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2.9708934315428787E-7</v>
      </c>
      <c r="U83">
        <v>5.1663580735872017E-3</v>
      </c>
      <c r="V83">
        <v>0</v>
      </c>
      <c r="W83">
        <v>0</v>
      </c>
      <c r="X83">
        <v>3.855522827519998E-3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2.2827934654429032E-4</v>
      </c>
      <c r="AE83">
        <v>0</v>
      </c>
      <c r="AF83">
        <v>0</v>
      </c>
      <c r="AG83">
        <v>0</v>
      </c>
      <c r="AH83">
        <v>2.6891923094033143E-6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9.2690743218633524E-3</v>
      </c>
    </row>
    <row r="84" spans="1:64" x14ac:dyDescent="0.45">
      <c r="B84" t="s">
        <v>13</v>
      </c>
      <c r="C84">
        <v>1.8308885276664033E-6</v>
      </c>
      <c r="D84">
        <v>4.6014711396731518E-6</v>
      </c>
      <c r="E84">
        <v>4.7770071021521288E-4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2.8764343266868924E-5</v>
      </c>
      <c r="U84">
        <v>0.49913265739148849</v>
      </c>
      <c r="V84">
        <v>0</v>
      </c>
      <c r="W84">
        <v>0</v>
      </c>
      <c r="X84">
        <v>0.37314948308377649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1.1434398737947733E-2</v>
      </c>
      <c r="AE84">
        <v>0</v>
      </c>
      <c r="AF84">
        <v>0</v>
      </c>
      <c r="AG84">
        <v>0</v>
      </c>
      <c r="AH84">
        <v>2.6087279133034586E-4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0.8854042350752922</v>
      </c>
    </row>
    <row r="86" spans="1:64" x14ac:dyDescent="0.45">
      <c r="A86" t="s">
        <v>17</v>
      </c>
      <c r="B86" t="s">
        <v>11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12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13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123</v>
      </c>
    </row>
    <row r="93" spans="1:64" x14ac:dyDescent="0.45">
      <c r="A93" t="s">
        <v>121</v>
      </c>
      <c r="B93">
        <f>75*120</f>
        <v>9000</v>
      </c>
    </row>
    <row r="94" spans="1:64" x14ac:dyDescent="0.45">
      <c r="A94" t="s">
        <v>122</v>
      </c>
      <c r="B94">
        <f>1356.1*120</f>
        <v>162732</v>
      </c>
    </row>
    <row r="95" spans="1:64" x14ac:dyDescent="0.45">
      <c r="A95" t="s">
        <v>13</v>
      </c>
      <c r="B95">
        <v>884207.17930607987</v>
      </c>
    </row>
    <row r="96" spans="1:64" x14ac:dyDescent="0.45">
      <c r="A96" t="s">
        <v>124</v>
      </c>
      <c r="B96">
        <v>1000000</v>
      </c>
      <c r="BL96" t="s">
        <v>9</v>
      </c>
    </row>
    <row r="100" spans="1:40" x14ac:dyDescent="0.45">
      <c r="A100" t="s">
        <v>139</v>
      </c>
    </row>
    <row r="101" spans="1:40" x14ac:dyDescent="0.45">
      <c r="B101" s="1" t="s">
        <v>18</v>
      </c>
      <c r="C101" s="3" t="s">
        <v>143</v>
      </c>
      <c r="D101" s="3" t="s">
        <v>144</v>
      </c>
      <c r="E101" s="3" t="s">
        <v>145</v>
      </c>
      <c r="F101" s="3" t="s">
        <v>146</v>
      </c>
      <c r="G101" s="3" t="s">
        <v>185</v>
      </c>
      <c r="H101" s="3" t="s">
        <v>186</v>
      </c>
      <c r="I101" s="3" t="s">
        <v>283</v>
      </c>
      <c r="J101" s="3" t="s">
        <v>187</v>
      </c>
      <c r="K101" s="3" t="s">
        <v>188</v>
      </c>
      <c r="L101" s="3" t="s">
        <v>189</v>
      </c>
      <c r="M101" s="3" t="s">
        <v>190</v>
      </c>
      <c r="N101" s="3" t="s">
        <v>153</v>
      </c>
      <c r="O101" s="3" t="s">
        <v>154</v>
      </c>
      <c r="P101" s="3" t="s">
        <v>155</v>
      </c>
      <c r="Q101" s="3" t="s">
        <v>156</v>
      </c>
      <c r="R101" s="3" t="s">
        <v>157</v>
      </c>
      <c r="S101" s="3" t="s">
        <v>158</v>
      </c>
      <c r="T101" s="3" t="s">
        <v>159</v>
      </c>
      <c r="U101" s="3" t="s">
        <v>160</v>
      </c>
      <c r="V101" s="3" t="s">
        <v>161</v>
      </c>
      <c r="W101" s="3" t="s">
        <v>162</v>
      </c>
      <c r="X101" s="3" t="s">
        <v>163</v>
      </c>
      <c r="Y101" s="3" t="s">
        <v>164</v>
      </c>
      <c r="Z101" s="3" t="s">
        <v>165</v>
      </c>
      <c r="AA101" s="3" t="s">
        <v>166</v>
      </c>
      <c r="AB101" s="3" t="s">
        <v>167</v>
      </c>
      <c r="AC101" s="3" t="s">
        <v>168</v>
      </c>
      <c r="AD101" s="3" t="s">
        <v>169</v>
      </c>
      <c r="AE101" s="3" t="s">
        <v>170</v>
      </c>
      <c r="AF101" s="3" t="s">
        <v>171</v>
      </c>
      <c r="AG101" s="3" t="s">
        <v>172</v>
      </c>
      <c r="AH101" s="3" t="s">
        <v>184</v>
      </c>
      <c r="AI101" s="3" t="s">
        <v>183</v>
      </c>
      <c r="AJ101" s="3" t="s">
        <v>175</v>
      </c>
      <c r="AK101" s="3" t="s">
        <v>176</v>
      </c>
      <c r="AL101" s="3" t="s">
        <v>177</v>
      </c>
      <c r="AM101" s="3" t="s">
        <v>178</v>
      </c>
      <c r="AN101" s="3" t="s">
        <v>124</v>
      </c>
    </row>
    <row r="102" spans="1:40" x14ac:dyDescent="0.45">
      <c r="A102" t="s">
        <v>14</v>
      </c>
      <c r="B102" t="s">
        <v>11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12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13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10</v>
      </c>
      <c r="B106" t="s">
        <v>11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12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13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16</v>
      </c>
      <c r="B110" t="s">
        <v>11</v>
      </c>
      <c r="C110">
        <f t="shared" ref="C110:AN110" si="6">C16*$B$96/$B$94/1000</f>
        <v>9.5340291582664015E-10</v>
      </c>
      <c r="D110">
        <f t="shared" si="6"/>
        <v>-1.2579689146224927E-16</v>
      </c>
      <c r="E110">
        <f t="shared" si="6"/>
        <v>3.3629700553124355E-3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7.4854457217526345E-3</v>
      </c>
      <c r="U110">
        <f t="shared" si="6"/>
        <v>0.25278744409013293</v>
      </c>
      <c r="V110">
        <f t="shared" si="6"/>
        <v>0</v>
      </c>
      <c r="W110">
        <f t="shared" si="6"/>
        <v>0.14269711074314859</v>
      </c>
      <c r="X110">
        <f t="shared" si="6"/>
        <v>-3.2705579879677524E-2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9.5432169874559436E-3</v>
      </c>
      <c r="AE110">
        <f t="shared" si="6"/>
        <v>-5.6421668118078201E-2</v>
      </c>
      <c r="AF110">
        <f t="shared" si="6"/>
        <v>-8.8348437839417329E-2</v>
      </c>
      <c r="AG110">
        <f t="shared" si="6"/>
        <v>-1.2697804922162793E-3</v>
      </c>
      <c r="AH110">
        <f t="shared" si="6"/>
        <v>8.4036740988407195E-4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-5.4214914502895262E-4</v>
      </c>
      <c r="AM110">
        <f t="shared" si="6"/>
        <v>-1.3939326944986024E-2</v>
      </c>
      <c r="AN110">
        <f t="shared" si="6"/>
        <v>0.22366882794671913</v>
      </c>
    </row>
    <row r="111" spans="1:40" x14ac:dyDescent="0.45">
      <c r="B111" t="s">
        <v>12</v>
      </c>
      <c r="C111">
        <f t="shared" ref="C111:AN111" si="7">C17*$B$96/$B$93/1000</f>
        <v>0</v>
      </c>
      <c r="D111">
        <f t="shared" si="7"/>
        <v>0</v>
      </c>
      <c r="E111">
        <f t="shared" si="7"/>
        <v>5.4205487455659604E-3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7.5983723775950134E-3</v>
      </c>
      <c r="U111">
        <f t="shared" si="7"/>
        <v>0.25660103591700595</v>
      </c>
      <c r="V111">
        <f t="shared" si="7"/>
        <v>0</v>
      </c>
      <c r="W111">
        <f t="shared" si="7"/>
        <v>0.14484985884444448</v>
      </c>
      <c r="X111">
        <f t="shared" si="7"/>
        <v>-3.3198981504000011E-2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3.0654110852471626E-2</v>
      </c>
      <c r="AE111">
        <f t="shared" si="7"/>
        <v>-5.7272854305343193E-2</v>
      </c>
      <c r="AF111">
        <f t="shared" si="7"/>
        <v>-8.9681276523478112E-2</v>
      </c>
      <c r="AG111">
        <f t="shared" si="7"/>
        <v>-1.288936607960086E-3</v>
      </c>
      <c r="AH111">
        <f t="shared" si="7"/>
        <v>8.5304532708616076E-4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-5.5032809377324144E-4</v>
      </c>
      <c r="AM111">
        <f t="shared" si="7"/>
        <v>-1.4149617861533948E-2</v>
      </c>
      <c r="AN111">
        <f t="shared" si="7"/>
        <v>0.25001689523030285</v>
      </c>
    </row>
    <row r="112" spans="1:40" x14ac:dyDescent="0.45">
      <c r="B112" t="s">
        <v>13</v>
      </c>
      <c r="C112">
        <f t="shared" ref="C112:AN112" si="8">C18*$B$96/$B$95/1000</f>
        <v>6.0600417905953851E-4</v>
      </c>
      <c r="D112">
        <f t="shared" si="8"/>
        <v>2.4222835939425973E-5</v>
      </c>
      <c r="E112">
        <f t="shared" si="8"/>
        <v>4.0643349313536654E-3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7.4881827585180508E-3</v>
      </c>
      <c r="U112">
        <f t="shared" si="8"/>
        <v>0.25233550392308951</v>
      </c>
      <c r="V112">
        <f t="shared" si="8"/>
        <v>0</v>
      </c>
      <c r="W112">
        <f t="shared" si="8"/>
        <v>0.14274579115824695</v>
      </c>
      <c r="X112">
        <f t="shared" si="8"/>
        <v>-3.2704897964924179E-2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1.5628737911072822E-2</v>
      </c>
      <c r="AE112">
        <f t="shared" si="8"/>
        <v>-5.6443708597154696E-2</v>
      </c>
      <c r="AF112">
        <f t="shared" si="8"/>
        <v>-8.838197705628989E-2</v>
      </c>
      <c r="AG112">
        <f t="shared" si="8"/>
        <v>-1.2702447846606299E-3</v>
      </c>
      <c r="AH112">
        <f t="shared" si="8"/>
        <v>8.423013668792794E-4</v>
      </c>
      <c r="AI112">
        <f t="shared" si="8"/>
        <v>0</v>
      </c>
      <c r="AJ112">
        <f t="shared" si="8"/>
        <v>0</v>
      </c>
      <c r="AK112">
        <f t="shared" si="8"/>
        <v>0</v>
      </c>
      <c r="AL112">
        <f t="shared" si="8"/>
        <v>-5.424973537969367E-4</v>
      </c>
      <c r="AM112">
        <f t="shared" si="8"/>
        <v>-1.3914406850455882E-2</v>
      </c>
      <c r="AN112">
        <f t="shared" si="8"/>
        <v>0.23065655824464412</v>
      </c>
    </row>
    <row r="114" spans="1:41" x14ac:dyDescent="0.45">
      <c r="A114" t="s">
        <v>17</v>
      </c>
      <c r="B114" t="s">
        <v>11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12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13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15</v>
      </c>
      <c r="B118" t="s">
        <v>11</v>
      </c>
      <c r="C118">
        <f t="shared" ref="C118:AN118" si="12">C12*$B$96/$B$94/1000</f>
        <v>0.33977780963232795</v>
      </c>
      <c r="D118">
        <f t="shared" si="12"/>
        <v>0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4.7268127628080108E-18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-4.2937508930544932E-2</v>
      </c>
      <c r="AN118">
        <f t="shared" si="12"/>
        <v>0.48139377113385062</v>
      </c>
    </row>
    <row r="119" spans="1:41" x14ac:dyDescent="0.45">
      <c r="B119" t="s">
        <v>12</v>
      </c>
      <c r="C119">
        <f t="shared" ref="C119:AN119" si="13">C13*$B$96/$B$93/1000</f>
        <v>0.34490375097983611</v>
      </c>
      <c r="D119">
        <f t="shared" si="13"/>
        <v>0</v>
      </c>
      <c r="E119">
        <f t="shared" si="13"/>
        <v>3.8981929098037345E-3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-1.2991349829386913E-13</v>
      </c>
      <c r="O119">
        <f t="shared" si="13"/>
        <v>0.53460400399324093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-5.9395013954446338E-2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3.0654110852476348E-2</v>
      </c>
      <c r="AE119">
        <f t="shared" si="13"/>
        <v>1.4153247166904574E-12</v>
      </c>
      <c r="AF119">
        <f t="shared" si="13"/>
        <v>1.7711945793802405E-12</v>
      </c>
      <c r="AG119">
        <f t="shared" si="13"/>
        <v>1.2524589818471874E-14</v>
      </c>
      <c r="AH119">
        <f t="shared" si="13"/>
        <v>1.8287969620030736E-13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0</v>
      </c>
      <c r="AM119">
        <f t="shared" si="13"/>
        <v>-4.3585271146764831E-2</v>
      </c>
      <c r="AN119">
        <f t="shared" si="13"/>
        <v>0.51106630170495326</v>
      </c>
    </row>
    <row r="120" spans="1:41" x14ac:dyDescent="0.45">
      <c r="B120" t="s">
        <v>13</v>
      </c>
      <c r="C120">
        <f t="shared" ref="C120:AN120" si="14">C14*$B$96/$B$95/1000</f>
        <v>0.34340065877210224</v>
      </c>
      <c r="D120">
        <f t="shared" si="14"/>
        <v>7.5625138725231967E-5</v>
      </c>
      <c r="E120">
        <f t="shared" si="14"/>
        <v>2.9233042259742673E-3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5.0545584179284016E-6</v>
      </c>
      <c r="O120">
        <f t="shared" si="14"/>
        <v>0.52391599645619424</v>
      </c>
      <c r="P120">
        <f t="shared" si="14"/>
        <v>0</v>
      </c>
      <c r="Q120">
        <f t="shared" si="14"/>
        <v>5.2887527670995577E-21</v>
      </c>
      <c r="R120">
        <f t="shared" si="14"/>
        <v>0.11400113724377096</v>
      </c>
      <c r="S120">
        <f t="shared" si="14"/>
        <v>-5.8511433693575428E-2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1.5535164557648537E-2</v>
      </c>
      <c r="AE120">
        <f t="shared" si="14"/>
        <v>-5.5066190617603297E-5</v>
      </c>
      <c r="AF120">
        <f t="shared" si="14"/>
        <v>-6.89120575503588E-5</v>
      </c>
      <c r="AG120">
        <f t="shared" si="14"/>
        <v>-4.8729555996449425E-7</v>
      </c>
      <c r="AH120">
        <f t="shared" si="14"/>
        <v>8.0208703863289508E-7</v>
      </c>
      <c r="AI120">
        <f t="shared" si="14"/>
        <v>-3.8117305829283766E-24</v>
      </c>
      <c r="AJ120">
        <f t="shared" si="14"/>
        <v>0</v>
      </c>
      <c r="AK120">
        <f t="shared" si="14"/>
        <v>-0.40987408879038945</v>
      </c>
      <c r="AL120">
        <f t="shared" si="14"/>
        <v>-1.5265403678020929E-5</v>
      </c>
      <c r="AM120">
        <f t="shared" si="14"/>
        <v>-4.2713897736570465E-2</v>
      </c>
      <c r="AN120">
        <f t="shared" si="14"/>
        <v>0.48894117308991175</v>
      </c>
    </row>
    <row r="122" spans="1:41" x14ac:dyDescent="0.45">
      <c r="A122" t="s">
        <v>140</v>
      </c>
    </row>
    <row r="124" spans="1:41" x14ac:dyDescent="0.45">
      <c r="A124" t="s">
        <v>14</v>
      </c>
      <c r="B124" t="s">
        <v>11</v>
      </c>
      <c r="C124">
        <f t="shared" ref="C124:AN124" si="15">C30*$B$96/$B$94</f>
        <v>0</v>
      </c>
      <c r="D124">
        <f t="shared" si="15"/>
        <v>0</v>
      </c>
      <c r="E124">
        <f t="shared" si="15"/>
        <v>3.6839894513088982E-4</v>
      </c>
      <c r="F124">
        <f t="shared" si="15"/>
        <v>0</v>
      </c>
      <c r="G124">
        <f t="shared" si="15"/>
        <v>0.39960332212472072</v>
      </c>
      <c r="H124">
        <f t="shared" si="15"/>
        <v>-2.2187597559687992E-21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</v>
      </c>
      <c r="AD124">
        <f t="shared" si="15"/>
        <v>6.9063415494104372E-3</v>
      </c>
      <c r="AE124">
        <f t="shared" si="15"/>
        <v>4.4291260195620138E-19</v>
      </c>
      <c r="AF124">
        <f t="shared" si="15"/>
        <v>6.7600921132882306E-20</v>
      </c>
      <c r="AG124">
        <f t="shared" si="15"/>
        <v>1.3642755861267537E-19</v>
      </c>
      <c r="AH124">
        <f t="shared" si="15"/>
        <v>1.4108768361345685E-18</v>
      </c>
      <c r="AI124">
        <f t="shared" si="15"/>
        <v>0</v>
      </c>
      <c r="AJ124">
        <f t="shared" si="15"/>
        <v>0</v>
      </c>
      <c r="AK124">
        <f t="shared" si="15"/>
        <v>2.1408526214880901</v>
      </c>
      <c r="AL124">
        <f t="shared" si="15"/>
        <v>0</v>
      </c>
      <c r="AM124">
        <f t="shared" si="15"/>
        <v>-2.064330071307734E-2</v>
      </c>
      <c r="AN124">
        <f t="shared" si="15"/>
        <v>2.5270873833942749</v>
      </c>
    </row>
    <row r="125" spans="1:41" x14ac:dyDescent="0.45">
      <c r="B125" t="s">
        <v>12</v>
      </c>
      <c r="C125">
        <f t="shared" ref="C125:AN125" si="16">C31*$B$96/$B$93</f>
        <v>2.1649972778879703E-6</v>
      </c>
      <c r="D125">
        <f t="shared" si="16"/>
        <v>0</v>
      </c>
      <c r="E125">
        <f t="shared" si="16"/>
        <v>8.4945517910313341E-4</v>
      </c>
      <c r="F125">
        <f t="shared" si="16"/>
        <v>0</v>
      </c>
      <c r="G125">
        <f t="shared" si="16"/>
        <v>2.5031804225188598E-2</v>
      </c>
      <c r="H125">
        <f t="shared" si="16"/>
        <v>3.6392450987886297E-5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</v>
      </c>
      <c r="AD125">
        <f t="shared" si="16"/>
        <v>2.097866572205195E-2</v>
      </c>
      <c r="AE125">
        <f t="shared" si="16"/>
        <v>-7.2647230576661486E-3</v>
      </c>
      <c r="AF125">
        <f t="shared" si="16"/>
        <v>-1.1088010779202997E-3</v>
      </c>
      <c r="AG125">
        <f t="shared" si="16"/>
        <v>-2.2377065506314297E-3</v>
      </c>
      <c r="AH125">
        <f t="shared" si="16"/>
        <v>1.5053863000000071E-4</v>
      </c>
      <c r="AI125">
        <f t="shared" si="16"/>
        <v>0</v>
      </c>
      <c r="AJ125">
        <f t="shared" si="16"/>
        <v>0</v>
      </c>
      <c r="AK125">
        <f t="shared" si="16"/>
        <v>3.3853600266665369</v>
      </c>
      <c r="AL125">
        <f t="shared" si="16"/>
        <v>0</v>
      </c>
      <c r="AM125">
        <f t="shared" si="16"/>
        <v>-4.5421514055679806E-3</v>
      </c>
      <c r="AN125">
        <f t="shared" si="16"/>
        <v>3.4172556657793605</v>
      </c>
    </row>
    <row r="126" spans="1:41" x14ac:dyDescent="0.45">
      <c r="B126" t="s">
        <v>13</v>
      </c>
      <c r="C126">
        <f t="shared" ref="C126:AN126" si="17">C32*$B$96/$B$95</f>
        <v>5.7288425375961E-6</v>
      </c>
      <c r="D126">
        <f t="shared" si="17"/>
        <v>0</v>
      </c>
      <c r="E126">
        <f t="shared" si="17"/>
        <v>4.7767689438743061E-4</v>
      </c>
      <c r="F126">
        <f t="shared" si="17"/>
        <v>0</v>
      </c>
      <c r="G126">
        <f t="shared" si="17"/>
        <v>0.33055823296081166</v>
      </c>
      <c r="H126">
        <f t="shared" si="17"/>
        <v>6.6181450385056739E-6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</v>
      </c>
      <c r="AD126">
        <f t="shared" si="17"/>
        <v>1.0932312109932642E-2</v>
      </c>
      <c r="AE126">
        <f t="shared" si="17"/>
        <v>-1.3230968066569575E-3</v>
      </c>
      <c r="AF126">
        <f t="shared" si="17"/>
        <v>-2.017809704380529E-4</v>
      </c>
      <c r="AG126">
        <f t="shared" si="17"/>
        <v>-4.0722415391456228E-4</v>
      </c>
      <c r="AH126">
        <f t="shared" si="17"/>
        <v>4.4089971767665025E-5</v>
      </c>
      <c r="AI126">
        <f t="shared" si="17"/>
        <v>0</v>
      </c>
      <c r="AJ126">
        <f t="shared" si="17"/>
        <v>0</v>
      </c>
      <c r="AK126">
        <f t="shared" si="17"/>
        <v>2.3563870678987668</v>
      </c>
      <c r="AL126">
        <f t="shared" si="17"/>
        <v>0</v>
      </c>
      <c r="AM126">
        <f t="shared" si="17"/>
        <v>-1.7662393313618695E-2</v>
      </c>
      <c r="AN126">
        <f t="shared" si="17"/>
        <v>2.6788172315786158</v>
      </c>
    </row>
    <row r="128" spans="1:41" x14ac:dyDescent="0.45">
      <c r="A128" t="s">
        <v>10</v>
      </c>
      <c r="B128" t="s">
        <v>11</v>
      </c>
      <c r="C128">
        <f t="shared" ref="C128:AN128" si="18">C26*$B$96/$B$94</f>
        <v>0</v>
      </c>
      <c r="D128">
        <f t="shared" si="18"/>
        <v>0</v>
      </c>
      <c r="E128">
        <f t="shared" si="18"/>
        <v>7.0916796937696316E-4</v>
      </c>
      <c r="F128">
        <f t="shared" si="18"/>
        <v>0</v>
      </c>
      <c r="G128">
        <f t="shared" si="18"/>
        <v>0</v>
      </c>
      <c r="H128">
        <f t="shared" si="18"/>
        <v>0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0.52371087264950966</v>
      </c>
      <c r="AD128">
        <f t="shared" si="18"/>
        <v>0</v>
      </c>
      <c r="AE128">
        <f t="shared" si="18"/>
        <v>-8.60154592330949E-3</v>
      </c>
      <c r="AF128">
        <f t="shared" si="18"/>
        <v>-1.1733913415923112E-2</v>
      </c>
      <c r="AG128">
        <f t="shared" si="18"/>
        <v>-6.4751591573876076E-3</v>
      </c>
      <c r="AH128">
        <f t="shared" si="18"/>
        <v>3.5871881719637112E-4</v>
      </c>
      <c r="AI128">
        <f t="shared" si="18"/>
        <v>0</v>
      </c>
      <c r="AJ128">
        <f t="shared" si="18"/>
        <v>0</v>
      </c>
      <c r="AK128">
        <f t="shared" si="18"/>
        <v>0</v>
      </c>
      <c r="AL128">
        <f t="shared" si="18"/>
        <v>0</v>
      </c>
      <c r="AM128">
        <f t="shared" si="18"/>
        <v>0</v>
      </c>
      <c r="AN128">
        <f t="shared" si="18"/>
        <v>0.49796814093946279</v>
      </c>
    </row>
    <row r="129" spans="1:40" x14ac:dyDescent="0.45">
      <c r="B129" t="s">
        <v>12</v>
      </c>
      <c r="C129">
        <f t="shared" ref="C129:AN129" si="19">C27*$B$96/$B$93</f>
        <v>0</v>
      </c>
      <c r="D129">
        <f t="shared" si="19"/>
        <v>0</v>
      </c>
      <c r="E129">
        <f t="shared" si="19"/>
        <v>1.1430608896784002E-3</v>
      </c>
      <c r="F129">
        <f t="shared" si="19"/>
        <v>0</v>
      </c>
      <c r="G129">
        <f t="shared" si="19"/>
        <v>0</v>
      </c>
      <c r="H129">
        <f t="shared" si="19"/>
        <v>0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0.53161165866666671</v>
      </c>
      <c r="AD129">
        <f t="shared" si="19"/>
        <v>0</v>
      </c>
      <c r="AE129">
        <f t="shared" si="19"/>
        <v>-8.7313102213333327E-3</v>
      </c>
      <c r="AF129">
        <f t="shared" si="19"/>
        <v>-1.191093311111111E-2</v>
      </c>
      <c r="AG129">
        <f t="shared" si="19"/>
        <v>-6.5728444444444435E-3</v>
      </c>
      <c r="AH129">
        <f t="shared" si="19"/>
        <v>3.6413050666666576E-4</v>
      </c>
      <c r="AI129">
        <f t="shared" si="19"/>
        <v>0</v>
      </c>
      <c r="AJ129">
        <f t="shared" si="19"/>
        <v>0</v>
      </c>
      <c r="AK129">
        <f t="shared" si="19"/>
        <v>0</v>
      </c>
      <c r="AL129">
        <f t="shared" si="19"/>
        <v>0</v>
      </c>
      <c r="AM129">
        <f t="shared" si="19"/>
        <v>0</v>
      </c>
      <c r="AN129">
        <f t="shared" si="19"/>
        <v>0.50590376228612266</v>
      </c>
    </row>
    <row r="130" spans="1:40" x14ac:dyDescent="0.45">
      <c r="B130" t="s">
        <v>13</v>
      </c>
      <c r="C130">
        <f t="shared" ref="C130:AN130" si="20">C28*$B$96/$B$95</f>
        <v>0</v>
      </c>
      <c r="D130">
        <f t="shared" si="20"/>
        <v>0</v>
      </c>
      <c r="E130">
        <f t="shared" si="20"/>
        <v>8.5699814956862797E-4</v>
      </c>
      <c r="F130">
        <f t="shared" si="20"/>
        <v>0</v>
      </c>
      <c r="G130">
        <f t="shared" si="20"/>
        <v>0</v>
      </c>
      <c r="H130">
        <f t="shared" si="20"/>
        <v>0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0.52370322431831895</v>
      </c>
      <c r="AD130">
        <f t="shared" si="20"/>
        <v>0</v>
      </c>
      <c r="AE130">
        <f t="shared" si="20"/>
        <v>-8.6014203053866849E-3</v>
      </c>
      <c r="AF130">
        <f t="shared" si="20"/>
        <v>-1.1733742052560893E-2</v>
      </c>
      <c r="AG130">
        <f t="shared" si="20"/>
        <v>-6.4750645934510288E-3</v>
      </c>
      <c r="AH130">
        <f t="shared" si="20"/>
        <v>3.5871357842730701E-4</v>
      </c>
      <c r="AI130">
        <f t="shared" si="20"/>
        <v>0</v>
      </c>
      <c r="AJ130">
        <f t="shared" si="20"/>
        <v>0</v>
      </c>
      <c r="AK130">
        <f t="shared" si="20"/>
        <v>0</v>
      </c>
      <c r="AL130">
        <f t="shared" si="20"/>
        <v>-3.3266742899230026E-19</v>
      </c>
      <c r="AM130">
        <f t="shared" si="20"/>
        <v>0</v>
      </c>
      <c r="AN130">
        <f t="shared" si="20"/>
        <v>0.49810870909491606</v>
      </c>
    </row>
    <row r="132" spans="1:40" x14ac:dyDescent="0.45">
      <c r="A132" t="s">
        <v>16</v>
      </c>
      <c r="B132" t="s">
        <v>11</v>
      </c>
      <c r="C132">
        <f t="shared" ref="C132:AN132" si="21">C38*$B$96/$B$94</f>
        <v>2.3020919090656794E-11</v>
      </c>
      <c r="D132">
        <f t="shared" si="21"/>
        <v>-2.3727625107345833E-17</v>
      </c>
      <c r="E132">
        <f t="shared" si="21"/>
        <v>5.1226927048370584E-4</v>
      </c>
      <c r="F132">
        <f t="shared" si="21"/>
        <v>8.6102116363100166E-4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0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0</v>
      </c>
      <c r="T132">
        <f t="shared" si="21"/>
        <v>3.2519335021594327E-5</v>
      </c>
      <c r="U132">
        <f t="shared" si="21"/>
        <v>0.56753420605609961</v>
      </c>
      <c r="V132">
        <f t="shared" si="21"/>
        <v>0</v>
      </c>
      <c r="W132">
        <f t="shared" si="21"/>
        <v>0</v>
      </c>
      <c r="X132">
        <f t="shared" si="21"/>
        <v>0.3996269729441449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7.8158278068074499E-3</v>
      </c>
      <c r="AE132">
        <f t="shared" si="21"/>
        <v>-7.6925575016384851E-3</v>
      </c>
      <c r="AF132">
        <f t="shared" si="21"/>
        <v>-1.8237842736522944E-2</v>
      </c>
      <c r="AG132">
        <f t="shared" si="21"/>
        <v>-2.4463312986413378E-4</v>
      </c>
      <c r="AH132">
        <f t="shared" si="21"/>
        <v>1.1171781996053644E-4</v>
      </c>
      <c r="AI132">
        <f t="shared" si="21"/>
        <v>0</v>
      </c>
      <c r="AJ132">
        <f t="shared" si="21"/>
        <v>0</v>
      </c>
      <c r="AK132">
        <f t="shared" si="21"/>
        <v>0</v>
      </c>
      <c r="AL132">
        <f t="shared" si="21"/>
        <v>-5.144319085755298E-2</v>
      </c>
      <c r="AM132">
        <f t="shared" si="21"/>
        <v>-2.6292153975728989E-3</v>
      </c>
      <c r="AN132">
        <f t="shared" si="21"/>
        <v>0.89624709479601805</v>
      </c>
    </row>
    <row r="133" spans="1:40" x14ac:dyDescent="0.45">
      <c r="B133" t="s">
        <v>12</v>
      </c>
      <c r="C133">
        <f t="shared" ref="C133:AN133" si="22">C39*$B$96/$B$93</f>
        <v>0</v>
      </c>
      <c r="D133">
        <f t="shared" si="22"/>
        <v>0</v>
      </c>
      <c r="E133">
        <f t="shared" si="22"/>
        <v>8.2569291603593108E-4</v>
      </c>
      <c r="F133">
        <f t="shared" si="22"/>
        <v>8.7401066666666582E-4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0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0</v>
      </c>
      <c r="T133">
        <f t="shared" si="22"/>
        <v>3.3009927017143097E-5</v>
      </c>
      <c r="U133">
        <f t="shared" si="22"/>
        <v>0.57609611789264858</v>
      </c>
      <c r="V133">
        <f t="shared" si="22"/>
        <v>0</v>
      </c>
      <c r="W133">
        <f t="shared" si="22"/>
        <v>0</v>
      </c>
      <c r="X133">
        <f t="shared" si="22"/>
        <v>0.40565580956160024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2.5105501877263247E-2</v>
      </c>
      <c r="AE133">
        <f t="shared" si="22"/>
        <v>-7.8086086378160498E-3</v>
      </c>
      <c r="AF133">
        <f t="shared" si="22"/>
        <v>-1.8512981753210905E-2</v>
      </c>
      <c r="AG133">
        <f t="shared" si="22"/>
        <v>-2.4832370518732807E-4</v>
      </c>
      <c r="AH133">
        <f t="shared" si="22"/>
        <v>1.1340321286701877E-4</v>
      </c>
      <c r="AI133">
        <f t="shared" si="22"/>
        <v>0</v>
      </c>
      <c r="AJ133">
        <f t="shared" si="22"/>
        <v>0</v>
      </c>
      <c r="AK133">
        <f t="shared" si="22"/>
        <v>0</v>
      </c>
      <c r="AL133">
        <f t="shared" si="22"/>
        <v>-5.2219271065600002E-2</v>
      </c>
      <c r="AM133">
        <f t="shared" si="22"/>
        <v>-2.6688801617282733E-3</v>
      </c>
      <c r="AN133">
        <f t="shared" si="22"/>
        <v>0.92724548073055624</v>
      </c>
    </row>
    <row r="134" spans="1:40" x14ac:dyDescent="0.45">
      <c r="B134" t="s">
        <v>13</v>
      </c>
      <c r="C134">
        <f t="shared" ref="C134:AN134" si="23">C40*$B$96/$B$95</f>
        <v>1.4632610141152776E-5</v>
      </c>
      <c r="D134">
        <f t="shared" si="23"/>
        <v>4.5688757768702177E-6</v>
      </c>
      <c r="E134">
        <f t="shared" si="23"/>
        <v>6.1910568813927647E-4</v>
      </c>
      <c r="F134">
        <f t="shared" si="23"/>
        <v>8.6100858918321797E-4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0</v>
      </c>
      <c r="O134">
        <f t="shared" si="23"/>
        <v>0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0</v>
      </c>
      <c r="T134">
        <f t="shared" si="23"/>
        <v>3.2531225644925207E-5</v>
      </c>
      <c r="U134">
        <f t="shared" si="23"/>
        <v>0.56651955319305491</v>
      </c>
      <c r="V134">
        <f t="shared" si="23"/>
        <v>0</v>
      </c>
      <c r="W134">
        <f t="shared" si="23"/>
        <v>0</v>
      </c>
      <c r="X134">
        <f t="shared" si="23"/>
        <v>0.3996186406800572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1.2799826778667036E-2</v>
      </c>
      <c r="AE134">
        <f t="shared" si="23"/>
        <v>-7.6955625112086496E-3</v>
      </c>
      <c r="AF134">
        <f t="shared" si="23"/>
        <v>-1.8244766265424955E-2</v>
      </c>
      <c r="AG134">
        <f t="shared" si="23"/>
        <v>-2.4472257943004692E-4</v>
      </c>
      <c r="AH134">
        <f t="shared" si="23"/>
        <v>1.1197491876858254E-4</v>
      </c>
      <c r="AI134">
        <f t="shared" si="23"/>
        <v>0</v>
      </c>
      <c r="AJ134">
        <f t="shared" si="23"/>
        <v>0</v>
      </c>
      <c r="AK134">
        <f t="shared" si="23"/>
        <v>0</v>
      </c>
      <c r="AL134">
        <f t="shared" si="23"/>
        <v>-5.1476231525926112E-2</v>
      </c>
      <c r="AM134">
        <f t="shared" si="23"/>
        <v>-2.6245150059036153E-3</v>
      </c>
      <c r="AN134">
        <f t="shared" si="23"/>
        <v>0.90029604467153945</v>
      </c>
    </row>
    <row r="136" spans="1:40" x14ac:dyDescent="0.45">
      <c r="A136" t="s">
        <v>17</v>
      </c>
      <c r="B136" t="s">
        <v>11</v>
      </c>
      <c r="C136">
        <f t="shared" ref="C136:AN136" si="24">C42*$B$96/$B$94</f>
        <v>3.9213696335395614E-5</v>
      </c>
      <c r="D136">
        <f t="shared" si="24"/>
        <v>0</v>
      </c>
      <c r="E136">
        <f t="shared" si="24"/>
        <v>6.5157800427937665E-4</v>
      </c>
      <c r="F136">
        <f t="shared" si="24"/>
        <v>0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0</v>
      </c>
      <c r="V136">
        <f t="shared" si="24"/>
        <v>0</v>
      </c>
      <c r="W136">
        <f t="shared" si="24"/>
        <v>0</v>
      </c>
      <c r="X136">
        <f t="shared" si="24"/>
        <v>0</v>
      </c>
      <c r="Y136">
        <f t="shared" si="24"/>
        <v>6.2264205434702435E-4</v>
      </c>
      <c r="Z136">
        <f t="shared" si="24"/>
        <v>0</v>
      </c>
      <c r="AA136">
        <f t="shared" si="24"/>
        <v>0</v>
      </c>
      <c r="AB136">
        <f t="shared" si="24"/>
        <v>0.68512496515743615</v>
      </c>
      <c r="AC136">
        <f t="shared" si="24"/>
        <v>0</v>
      </c>
      <c r="AD136">
        <f t="shared" si="24"/>
        <v>0.4673504873288597</v>
      </c>
      <c r="AE136">
        <f t="shared" si="24"/>
        <v>-1.9073370989995573E-3</v>
      </c>
      <c r="AF136">
        <f t="shared" si="24"/>
        <v>-1.2335999615013644E-3</v>
      </c>
      <c r="AG136">
        <f t="shared" si="24"/>
        <v>-6.7337585136789332E-4</v>
      </c>
      <c r="AH136">
        <f t="shared" si="24"/>
        <v>2.3145140476366061E-4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-9.5468507072159828E-3</v>
      </c>
      <c r="AN136">
        <f t="shared" si="24"/>
        <v>1.1406591740269367</v>
      </c>
    </row>
    <row r="137" spans="1:40" x14ac:dyDescent="0.45">
      <c r="B137" t="s">
        <v>12</v>
      </c>
      <c r="C137">
        <f t="shared" ref="C137:AN137" si="25">C43*$B$96/$B$93</f>
        <v>3.9805280432400001E-5</v>
      </c>
      <c r="D137">
        <f t="shared" si="25"/>
        <v>0</v>
      </c>
      <c r="E137">
        <f t="shared" si="25"/>
        <v>1.0502354384685428E-3</v>
      </c>
      <c r="F137">
        <f t="shared" si="25"/>
        <v>0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0</v>
      </c>
      <c r="V137">
        <f t="shared" si="25"/>
        <v>0</v>
      </c>
      <c r="W137">
        <f t="shared" si="25"/>
        <v>0</v>
      </c>
      <c r="X137">
        <f t="shared" si="25"/>
        <v>0</v>
      </c>
      <c r="Y137">
        <f t="shared" si="25"/>
        <v>6.3203533199999973E-4</v>
      </c>
      <c r="Z137">
        <f t="shared" si="25"/>
        <v>0</v>
      </c>
      <c r="AA137">
        <f t="shared" si="25"/>
        <v>0</v>
      </c>
      <c r="AB137">
        <f t="shared" si="25"/>
        <v>0.69546086999999956</v>
      </c>
      <c r="AC137">
        <f t="shared" si="25"/>
        <v>0</v>
      </c>
      <c r="AD137">
        <f t="shared" si="25"/>
        <v>0.47440101155555559</v>
      </c>
      <c r="AE137">
        <f t="shared" si="25"/>
        <v>-1.9361114916439999E-3</v>
      </c>
      <c r="AF137">
        <f t="shared" si="25"/>
        <v>-1.2522102478933334E-3</v>
      </c>
      <c r="AG137">
        <f t="shared" si="25"/>
        <v>-6.8353450719999974E-4</v>
      </c>
      <c r="AH137">
        <f t="shared" si="25"/>
        <v>2.2694433827999985E-4</v>
      </c>
      <c r="AI137">
        <f t="shared" si="25"/>
        <v>-1.4390243450179697E-15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-9.6908760244561257E-3</v>
      </c>
      <c r="AN137">
        <f t="shared" si="25"/>
        <v>1.1582481696735412</v>
      </c>
    </row>
    <row r="138" spans="1:40" x14ac:dyDescent="0.45">
      <c r="B138" t="s">
        <v>13</v>
      </c>
      <c r="C138">
        <f t="shared" ref="C138:AN138" si="26">C44*$B$96/$B$95</f>
        <v>4.1233259217343177E-5</v>
      </c>
      <c r="D138">
        <f t="shared" si="26"/>
        <v>0</v>
      </c>
      <c r="E138">
        <f t="shared" si="26"/>
        <v>7.8740292731263465E-4</v>
      </c>
      <c r="F138">
        <f t="shared" si="26"/>
        <v>0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0</v>
      </c>
      <c r="V138">
        <f t="shared" si="26"/>
        <v>0</v>
      </c>
      <c r="W138">
        <f t="shared" si="26"/>
        <v>0</v>
      </c>
      <c r="X138">
        <f t="shared" si="26"/>
        <v>0</v>
      </c>
      <c r="Y138">
        <f t="shared" si="26"/>
        <v>6.22630905817173E-4</v>
      </c>
      <c r="Z138">
        <f t="shared" si="26"/>
        <v>0</v>
      </c>
      <c r="AA138">
        <f t="shared" si="26"/>
        <v>0</v>
      </c>
      <c r="AB138">
        <f t="shared" si="26"/>
        <v>0.6842099608837624</v>
      </c>
      <c r="AC138">
        <f t="shared" si="26"/>
        <v>0</v>
      </c>
      <c r="AD138">
        <f t="shared" si="26"/>
        <v>0.46734366209093559</v>
      </c>
      <c r="AE138">
        <f t="shared" si="26"/>
        <v>-1.9073029477493543E-3</v>
      </c>
      <c r="AF138">
        <f t="shared" si="26"/>
        <v>-1.2335778736486411E-3</v>
      </c>
      <c r="AG138">
        <f t="shared" si="26"/>
        <v>-6.733637944393129E-4</v>
      </c>
      <c r="AH138">
        <f t="shared" si="26"/>
        <v>2.8965438892211476E-4</v>
      </c>
      <c r="AI138">
        <f t="shared" si="26"/>
        <v>2.1837756700453169E-13</v>
      </c>
      <c r="AJ138">
        <f t="shared" si="26"/>
        <v>0</v>
      </c>
      <c r="AK138">
        <f t="shared" si="26"/>
        <v>0</v>
      </c>
      <c r="AL138">
        <f t="shared" si="26"/>
        <v>0</v>
      </c>
      <c r="AM138">
        <f t="shared" si="26"/>
        <v>-9.534100611041596E-3</v>
      </c>
      <c r="AN138">
        <f t="shared" si="26"/>
        <v>1.1399461992293067</v>
      </c>
    </row>
    <row r="140" spans="1:40" x14ac:dyDescent="0.45">
      <c r="A140" t="s">
        <v>15</v>
      </c>
      <c r="B140" t="s">
        <v>11</v>
      </c>
      <c r="C140">
        <f t="shared" ref="C140:AN140" si="27">C34*$B$96/$B$94</f>
        <v>8.2042936249721969E-3</v>
      </c>
      <c r="D140">
        <f t="shared" si="27"/>
        <v>0</v>
      </c>
      <c r="E140">
        <f t="shared" si="27"/>
        <v>3.6839894513088982E-4</v>
      </c>
      <c r="F140">
        <f t="shared" si="27"/>
        <v>1.5498380945358004E-3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1.1823914628124761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7.1493807295430575E-2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7.81582780680741E-3</v>
      </c>
      <c r="AE140">
        <f t="shared" si="27"/>
        <v>0</v>
      </c>
      <c r="AF140">
        <f t="shared" si="27"/>
        <v>0</v>
      </c>
      <c r="AG140">
        <f t="shared" si="27"/>
        <v>0</v>
      </c>
      <c r="AH140">
        <f t="shared" si="27"/>
        <v>6.2837898163542281E-19</v>
      </c>
      <c r="AI140">
        <f t="shared" si="27"/>
        <v>0</v>
      </c>
      <c r="AJ140">
        <f t="shared" si="27"/>
        <v>0</v>
      </c>
      <c r="AK140">
        <f t="shared" si="27"/>
        <v>2.2746559103310968</v>
      </c>
      <c r="AL140">
        <f t="shared" si="27"/>
        <v>0</v>
      </c>
      <c r="AM140">
        <f t="shared" si="27"/>
        <v>-8.0988099396161993E-3</v>
      </c>
      <c r="AN140">
        <f t="shared" si="27"/>
        <v>3.5383807289708336</v>
      </c>
    </row>
    <row r="141" spans="1:40" x14ac:dyDescent="0.45">
      <c r="B141" t="s">
        <v>12</v>
      </c>
      <c r="C141">
        <f t="shared" ref="C141:AN141" si="28">C35*$B$96/$B$93</f>
        <v>8.3280648858583897E-3</v>
      </c>
      <c r="D141">
        <f t="shared" si="28"/>
        <v>0</v>
      </c>
      <c r="E141">
        <f t="shared" si="28"/>
        <v>5.9379786476403509E-4</v>
      </c>
      <c r="F141">
        <f t="shared" si="28"/>
        <v>1.573219200000001E-3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-5.6438864589836173E-16</v>
      </c>
      <c r="O141">
        <f t="shared" si="28"/>
        <v>1.2002292113808897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7.2572374309755841E-2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0</v>
      </c>
      <c r="Z141">
        <f t="shared" si="28"/>
        <v>0</v>
      </c>
      <c r="AA141">
        <f t="shared" si="28"/>
        <v>0</v>
      </c>
      <c r="AB141">
        <f t="shared" si="28"/>
        <v>0</v>
      </c>
      <c r="AC141">
        <f t="shared" si="28"/>
        <v>0</v>
      </c>
      <c r="AD141">
        <f t="shared" si="28"/>
        <v>2.5105501877267115E-2</v>
      </c>
      <c r="AE141">
        <f t="shared" si="28"/>
        <v>1.92966055945855E-13</v>
      </c>
      <c r="AF141">
        <f t="shared" si="28"/>
        <v>3.6562919486174106E-13</v>
      </c>
      <c r="AG141">
        <f t="shared" si="28"/>
        <v>2.4129600559616751E-15</v>
      </c>
      <c r="AH141">
        <f t="shared" si="28"/>
        <v>2.4311891125528018E-14</v>
      </c>
      <c r="AI141">
        <f t="shared" si="28"/>
        <v>0</v>
      </c>
      <c r="AJ141">
        <f t="shared" si="28"/>
        <v>0</v>
      </c>
      <c r="AK141">
        <f t="shared" si="28"/>
        <v>2.3089717333333324</v>
      </c>
      <c r="AL141">
        <f t="shared" si="28"/>
        <v>0</v>
      </c>
      <c r="AM141">
        <f t="shared" si="28"/>
        <v>-8.2209898984888698E-3</v>
      </c>
      <c r="AN141">
        <f t="shared" si="28"/>
        <v>3.6091529129539635</v>
      </c>
    </row>
    <row r="142" spans="1:40" x14ac:dyDescent="0.45">
      <c r="B142" t="s">
        <v>13</v>
      </c>
      <c r="C142">
        <f t="shared" ref="C142:AN142" si="29">C36*$B$96/$B$95</f>
        <v>8.2917711389801033E-3</v>
      </c>
      <c r="D142">
        <f t="shared" si="29"/>
        <v>1.4264302714521462E-5</v>
      </c>
      <c r="E142">
        <f t="shared" si="29"/>
        <v>4.4529653806347916E-4</v>
      </c>
      <c r="F142">
        <f t="shared" si="29"/>
        <v>1.5498154605297916E-3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2.195872960526228E-8</v>
      </c>
      <c r="O142">
        <f t="shared" si="29"/>
        <v>1.1762337703411618</v>
      </c>
      <c r="P142">
        <f t="shared" si="29"/>
        <v>0</v>
      </c>
      <c r="Q142">
        <f t="shared" si="29"/>
        <v>3.3716317511650604E-22</v>
      </c>
      <c r="R142">
        <f t="shared" si="29"/>
        <v>0</v>
      </c>
      <c r="S142">
        <f t="shared" si="29"/>
        <v>7.1492763191660688E-2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0</v>
      </c>
      <c r="Z142">
        <f t="shared" si="29"/>
        <v>0</v>
      </c>
      <c r="AA142">
        <f t="shared" si="29"/>
        <v>0</v>
      </c>
      <c r="AB142">
        <f t="shared" si="29"/>
        <v>0</v>
      </c>
      <c r="AC142">
        <f t="shared" si="29"/>
        <v>0</v>
      </c>
      <c r="AD142">
        <f t="shared" si="29"/>
        <v>1.2723190858239884E-2</v>
      </c>
      <c r="AE142">
        <f t="shared" si="29"/>
        <v>-7.5077510440775562E-6</v>
      </c>
      <c r="AF142">
        <f t="shared" si="29"/>
        <v>-1.4225574316752975E-5</v>
      </c>
      <c r="AG142">
        <f t="shared" si="29"/>
        <v>-9.3881295809595153E-8</v>
      </c>
      <c r="AH142">
        <f t="shared" si="29"/>
        <v>1.066288558084741E-7</v>
      </c>
      <c r="AI142">
        <f t="shared" si="29"/>
        <v>-1.7738060757647753E-24</v>
      </c>
      <c r="AJ142">
        <f t="shared" si="29"/>
        <v>0</v>
      </c>
      <c r="AK142">
        <f t="shared" si="29"/>
        <v>2.2746226910059781</v>
      </c>
      <c r="AL142">
        <f t="shared" si="29"/>
        <v>-1.4484963817181407E-3</v>
      </c>
      <c r="AM142">
        <f t="shared" si="29"/>
        <v>-8.0566327242751895E-3</v>
      </c>
      <c r="AN142">
        <f t="shared" si="29"/>
        <v>3.5358467351122629</v>
      </c>
    </row>
    <row r="144" spans="1:40" x14ac:dyDescent="0.45">
      <c r="A144" t="s">
        <v>141</v>
      </c>
    </row>
    <row r="146" spans="1:41" x14ac:dyDescent="0.45">
      <c r="A146" t="s">
        <v>17</v>
      </c>
      <c r="B146" t="s">
        <v>11</v>
      </c>
      <c r="C146">
        <f>C64*$B$96/$B$94/1000</f>
        <v>3.2201719008185235E-4</v>
      </c>
      <c r="D146">
        <f t="shared" ref="D146:AN146" si="30">D64*$B$96/$B$94/1000</f>
        <v>0</v>
      </c>
      <c r="E146">
        <f t="shared" si="30"/>
        <v>4.0908096063635409E-3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2.2487371182552909E-2</v>
      </c>
      <c r="Z146">
        <f t="shared" si="30"/>
        <v>3.9473470245557111E-3</v>
      </c>
      <c r="AA146">
        <f t="shared" si="30"/>
        <v>1.3662339406206536E-16</v>
      </c>
      <c r="AB146">
        <f t="shared" si="30"/>
        <v>4.3650072780141602E-2</v>
      </c>
      <c r="AC146">
        <f t="shared" si="30"/>
        <v>0</v>
      </c>
      <c r="AD146">
        <f t="shared" si="30"/>
        <v>3.7212556332250003E-3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1.8790465304918526E-3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8.0097919947412596E-2</v>
      </c>
      <c r="AO146">
        <f>AD146/AN146</f>
        <v>4.6458829838129996E-2</v>
      </c>
    </row>
    <row r="147" spans="1:41" x14ac:dyDescent="0.45">
      <c r="B147" t="s">
        <v>12</v>
      </c>
      <c r="C147">
        <f>C65*$B$96/$B$93/1000</f>
        <v>3.2687519293333339E-4</v>
      </c>
      <c r="D147">
        <f t="shared" ref="D147:AN147" si="31">D65*$B$96/$B$93/1000</f>
        <v>0</v>
      </c>
      <c r="E147">
        <f t="shared" si="31"/>
        <v>6.5937051165226449E-3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2.2826619262133335E-2</v>
      </c>
      <c r="Z147">
        <f t="shared" si="31"/>
        <v>4.0068973333333329E-3</v>
      </c>
      <c r="AA147">
        <f t="shared" si="31"/>
        <v>-7.7197910286486152E-16</v>
      </c>
      <c r="AB147">
        <f t="shared" si="31"/>
        <v>4.4308584762000003E-2</v>
      </c>
      <c r="AC147">
        <f t="shared" si="31"/>
        <v>0</v>
      </c>
      <c r="AD147">
        <f t="shared" si="31"/>
        <v>3.7773950910989776E-3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1.8424557495999982E-3</v>
      </c>
      <c r="AI147">
        <f t="shared" si="31"/>
        <v>-2.5359850042150358E-15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8.3682532507618299E-2</v>
      </c>
    </row>
    <row r="148" spans="1:41" x14ac:dyDescent="0.45">
      <c r="B148" t="s">
        <v>13</v>
      </c>
      <c r="C148">
        <f>C66*$B$96/$B$95/1000</f>
        <v>3.3860154772251015E-4</v>
      </c>
      <c r="D148">
        <f t="shared" ref="D148:AN148" si="32">D66*$B$96/$B$95/1000</f>
        <v>0</v>
      </c>
      <c r="E148">
        <f t="shared" si="32"/>
        <v>4.9435607678189469E-3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2.2486968541698252E-2</v>
      </c>
      <c r="Z148">
        <f t="shared" si="32"/>
        <v>3.9477893638888498E-3</v>
      </c>
      <c r="AA148">
        <f t="shared" si="32"/>
        <v>5.6900951110853484E-3</v>
      </c>
      <c r="AB148">
        <f t="shared" si="32"/>
        <v>4.3591776841194391E-2</v>
      </c>
      <c r="AC148">
        <f t="shared" si="32"/>
        <v>0</v>
      </c>
      <c r="AD148">
        <f t="shared" si="32"/>
        <v>3.7212012875984077E-3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2.3515695448105235E-3</v>
      </c>
      <c r="AI148">
        <f t="shared" si="32"/>
        <v>3.8484563315260722E-13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8.7071563006202085E-2</v>
      </c>
    </row>
    <row r="150" spans="1:41" x14ac:dyDescent="0.45">
      <c r="A150" t="s">
        <v>10</v>
      </c>
      <c r="B150" t="s">
        <v>11</v>
      </c>
      <c r="C150">
        <f>C48*$B$96/$B$94/1000</f>
        <v>0</v>
      </c>
      <c r="D150">
        <f t="shared" ref="D150:AN150" si="33">D48*$B$96/$B$94/1000</f>
        <v>0</v>
      </c>
      <c r="E150">
        <f t="shared" si="33"/>
        <v>4.4523773402404699E-3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9.9458444657473638E-2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2.9122715827249643E-3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0.10682309358043907</v>
      </c>
    </row>
    <row r="151" spans="1:41" x14ac:dyDescent="0.45">
      <c r="B151" t="s">
        <v>12</v>
      </c>
      <c r="C151">
        <f>C49*$B$96/$B$93/1000</f>
        <v>0</v>
      </c>
      <c r="D151">
        <f t="shared" ref="D151:AN151" si="34">D49*$B$96/$B$93/1000</f>
        <v>0</v>
      </c>
      <c r="E151">
        <f t="shared" si="34"/>
        <v>7.1764922042241164E-3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0.10095889066666668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2.9562065777777699E-3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0.11109158944866855</v>
      </c>
    </row>
    <row r="152" spans="1:41" x14ac:dyDescent="0.45">
      <c r="B152" t="s">
        <v>13</v>
      </c>
      <c r="C152">
        <f>C50*$B$96/$B$95/1000</f>
        <v>0</v>
      </c>
      <c r="D152">
        <f t="shared" ref="D152:AN152" si="35">D50*$B$96/$B$95/1000</f>
        <v>0</v>
      </c>
      <c r="E152">
        <f t="shared" si="35"/>
        <v>5.3805012444648635E-3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9.9456992155407709E-2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2.9122290515904321E-3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0.10774972245146297</v>
      </c>
    </row>
    <row r="154" spans="1:41" x14ac:dyDescent="0.45">
      <c r="A154" t="s">
        <v>14</v>
      </c>
      <c r="B154" t="s">
        <v>11</v>
      </c>
      <c r="C154">
        <f>C52*$B$96/$B$94/1000</f>
        <v>0</v>
      </c>
      <c r="D154">
        <f t="shared" ref="D154:AN154" si="36">D52*$B$96/$B$94/1000</f>
        <v>0</v>
      </c>
      <c r="E154">
        <f t="shared" si="36"/>
        <v>2.3129232936314127E-3</v>
      </c>
      <c r="F154">
        <f t="shared" si="36"/>
        <v>0</v>
      </c>
      <c r="G154">
        <f t="shared" si="36"/>
        <v>0.86224427369466439</v>
      </c>
      <c r="H154">
        <f t="shared" si="36"/>
        <v>6.1676714276172133E-17</v>
      </c>
      <c r="I154">
        <f t="shared" si="36"/>
        <v>0</v>
      </c>
      <c r="J154">
        <f t="shared" si="36"/>
        <v>0</v>
      </c>
      <c r="K154">
        <f t="shared" si="36"/>
        <v>0.20881513261067261</v>
      </c>
      <c r="L154">
        <f t="shared" si="36"/>
        <v>4.6832634944449895E-17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7.3028066699208014E-3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1.1454254194728584E-17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1.0806751362688891</v>
      </c>
    </row>
    <row r="155" spans="1:41" x14ac:dyDescent="0.45">
      <c r="B155" t="s">
        <v>12</v>
      </c>
      <c r="C155">
        <f>C53*$B$96/$B$93/1000</f>
        <v>1.7778643818666424E-5</v>
      </c>
      <c r="D155">
        <f t="shared" ref="D155:AN155" si="37">D53*$B$96/$B$93/1000</f>
        <v>0</v>
      </c>
      <c r="E155">
        <f t="shared" si="37"/>
        <v>5.3331441270697095E-3</v>
      </c>
      <c r="F155">
        <f t="shared" si="37"/>
        <v>0</v>
      </c>
      <c r="G155">
        <f t="shared" si="37"/>
        <v>5.4011482138487783E-2</v>
      </c>
      <c r="H155">
        <f t="shared" si="37"/>
        <v>-1.0116312932714939</v>
      </c>
      <c r="I155">
        <f t="shared" si="37"/>
        <v>0</v>
      </c>
      <c r="J155">
        <f t="shared" si="37"/>
        <v>0</v>
      </c>
      <c r="K155">
        <f t="shared" si="37"/>
        <v>0.22529714164046827</v>
      </c>
      <c r="L155">
        <f t="shared" si="37"/>
        <v>3.5538323645167113E-3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2.218296602694347E-2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1.2221532666666722E-3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-0.70001279506352265</v>
      </c>
    </row>
    <row r="156" spans="1:41" x14ac:dyDescent="0.45">
      <c r="B156" t="s">
        <v>13</v>
      </c>
      <c r="C156">
        <f>C54*$B$96/$B$95/1000</f>
        <v>4.7044424493921492E-5</v>
      </c>
      <c r="D156">
        <f t="shared" ref="D156:AN156" si="38">D54*$B$96/$B$95/1000</f>
        <v>0</v>
      </c>
      <c r="E156">
        <f t="shared" si="38"/>
        <v>2.9990042872290535E-3</v>
      </c>
      <c r="F156">
        <f t="shared" si="38"/>
        <v>0</v>
      </c>
      <c r="G156">
        <f t="shared" si="38"/>
        <v>0.71326205527727182</v>
      </c>
      <c r="H156">
        <f t="shared" si="38"/>
        <v>-0.18344981314372871</v>
      </c>
      <c r="I156">
        <f t="shared" si="38"/>
        <v>0</v>
      </c>
      <c r="J156">
        <f t="shared" si="38"/>
        <v>0</v>
      </c>
      <c r="K156">
        <f t="shared" si="38"/>
        <v>0.21093527244444479</v>
      </c>
      <c r="L156">
        <f t="shared" si="38"/>
        <v>1.4326899497229672E-3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1.1559891908457288E-2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3.5794601706613734E-4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0.75714409116495662</v>
      </c>
    </row>
    <row r="158" spans="1:41" x14ac:dyDescent="0.45">
      <c r="A158" t="s">
        <v>15</v>
      </c>
      <c r="B158" t="s">
        <v>11</v>
      </c>
      <c r="C158">
        <f>C56*$B$96/$B$94/1000</f>
        <v>6.737246999424823E-2</v>
      </c>
      <c r="D158">
        <f t="shared" ref="D158:AN158" si="39">D56*$B$96/$B$94/1000</f>
        <v>0</v>
      </c>
      <c r="E158">
        <f t="shared" si="39"/>
        <v>2.3129232936314127E-3</v>
      </c>
      <c r="F158">
        <f t="shared" si="39"/>
        <v>6.8071373173069806E-4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0.52755267915591253</v>
      </c>
      <c r="P158">
        <f t="shared" si="39"/>
        <v>0</v>
      </c>
      <c r="Q158">
        <f t="shared" si="39"/>
        <v>0</v>
      </c>
      <c r="R158">
        <f t="shared" si="39"/>
        <v>0.11400280215323352</v>
      </c>
      <c r="S158">
        <f t="shared" si="39"/>
        <v>6.653028529361163E-2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8.2645028529436202E-3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5.1015172989843555E-18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0.78671637647531145</v>
      </c>
    </row>
    <row r="159" spans="1:41" x14ac:dyDescent="0.45">
      <c r="B159" t="s">
        <v>12</v>
      </c>
      <c r="C159">
        <f>C57*$B$96/$B$93/1000</f>
        <v>6.8388861647372845E-2</v>
      </c>
      <c r="D159">
        <f t="shared" ref="D159:AN159" si="40">D57*$B$96/$B$93/1000</f>
        <v>0</v>
      </c>
      <c r="E159">
        <f t="shared" si="40"/>
        <v>3.7280478982733502E-3</v>
      </c>
      <c r="F159">
        <f t="shared" si="40"/>
        <v>6.9098308800000046E-4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-1.2991349829386913E-13</v>
      </c>
      <c r="O159">
        <f t="shared" si="40"/>
        <v>0.53551142407529118</v>
      </c>
      <c r="P159">
        <f t="shared" si="40"/>
        <v>0</v>
      </c>
      <c r="Q159">
        <f t="shared" si="40"/>
        <v>0</v>
      </c>
      <c r="R159">
        <f t="shared" si="40"/>
        <v>0.11572266666666658</v>
      </c>
      <c r="S159">
        <f t="shared" si="40"/>
        <v>6.7533971820961006E-2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2.654670714579218E-2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1.973769600394823E-13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0.81812266234242459</v>
      </c>
    </row>
    <row r="160" spans="1:41" x14ac:dyDescent="0.45">
      <c r="B160" t="s">
        <v>13</v>
      </c>
      <c r="C160">
        <f>C58*$B$96/$B$95/1000</f>
        <v>6.8090822658971234E-2</v>
      </c>
      <c r="D160">
        <f t="shared" ref="D160:AN160" si="41">D58*$B$96/$B$95/1000</f>
        <v>1.2815502127031965E-4</v>
      </c>
      <c r="E160">
        <f t="shared" si="41"/>
        <v>2.7957103272771757E-3</v>
      </c>
      <c r="F160">
        <f t="shared" si="41"/>
        <v>6.8070379051248387E-4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5.0545584179284016E-6</v>
      </c>
      <c r="O160">
        <f t="shared" si="41"/>
        <v>0.52480527504921026</v>
      </c>
      <c r="P160">
        <f t="shared" si="41"/>
        <v>0</v>
      </c>
      <c r="Q160">
        <f t="shared" si="41"/>
        <v>5.2887527670995577E-21</v>
      </c>
      <c r="R160">
        <f t="shared" si="41"/>
        <v>0.11400113724377096</v>
      </c>
      <c r="S160">
        <f t="shared" si="41"/>
        <v>6.6529313677686913E-2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1.3453577758569046E-2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8.656701900851339E-7</v>
      </c>
      <c r="AI160">
        <f t="shared" si="41"/>
        <v>-3.1259690804388838E-24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0.79049061575587676</v>
      </c>
    </row>
    <row r="162" spans="1:40" x14ac:dyDescent="0.45">
      <c r="A162" t="s">
        <v>16</v>
      </c>
      <c r="B162" t="s">
        <v>11</v>
      </c>
      <c r="C162">
        <f>C60*$B$96/$B$94/1000</f>
        <v>1.8904445057334799E-10</v>
      </c>
      <c r="D162">
        <f t="shared" ref="D162:AN162" si="42">D60*$B$96/$B$94/1000</f>
        <v>-2.1317651210741904E-16</v>
      </c>
      <c r="E162">
        <f t="shared" si="42"/>
        <v>3.2161859961145323E-3</v>
      </c>
      <c r="F162">
        <f t="shared" si="42"/>
        <v>3.7817429540594379E-4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7.4854457217526345E-3</v>
      </c>
      <c r="U162">
        <f t="shared" si="42"/>
        <v>0.25321805662513885</v>
      </c>
      <c r="V162">
        <f t="shared" si="42"/>
        <v>0</v>
      </c>
      <c r="W162">
        <f t="shared" si="42"/>
        <v>0.14269711074314859</v>
      </c>
      <c r="X162">
        <f t="shared" si="42"/>
        <v>3.7187258036109727E-2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8.2645028529436618E-3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9.0698512806744783E-4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0.45335371958772569</v>
      </c>
    </row>
    <row r="163" spans="1:40" x14ac:dyDescent="0.45">
      <c r="B163" t="s">
        <v>12</v>
      </c>
      <c r="C163">
        <f>C61*$B$96/$B$93/1000</f>
        <v>0</v>
      </c>
      <c r="D163">
        <f t="shared" ref="D163:AN163" si="43">D61*$B$96/$B$93/1000</f>
        <v>0</v>
      </c>
      <c r="E163">
        <f t="shared" si="43"/>
        <v>5.1839572401800021E-3</v>
      </c>
      <c r="F163">
        <f t="shared" si="43"/>
        <v>3.8387949333333366E-4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7.5983723775950134E-3</v>
      </c>
      <c r="U163">
        <f t="shared" si="43"/>
        <v>0.25703814474161202</v>
      </c>
      <c r="V163">
        <f t="shared" si="43"/>
        <v>0</v>
      </c>
      <c r="W163">
        <f t="shared" si="43"/>
        <v>0.14484985884444448</v>
      </c>
      <c r="X163">
        <f t="shared" si="43"/>
        <v>3.774827097600001E-2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2.6546707145788089E-2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9.2066805082471079E-4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0.48026985886977769</v>
      </c>
    </row>
    <row r="164" spans="1:40" x14ac:dyDescent="0.45">
      <c r="B164" t="s">
        <v>13</v>
      </c>
      <c r="C164">
        <f>C62*$B$96/$B$95/1000</f>
        <v>1.2016087340800026E-4</v>
      </c>
      <c r="D164">
        <f t="shared" ref="D164:AN164" si="44">D62*$B$96/$B$95/1000</f>
        <v>4.104822956190983E-5</v>
      </c>
      <c r="E164">
        <f t="shared" si="44"/>
        <v>3.886938294050428E-3</v>
      </c>
      <c r="F164">
        <f t="shared" si="44"/>
        <v>3.7816877250693544E-4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7.4881827585180508E-3</v>
      </c>
      <c r="U164">
        <f t="shared" si="44"/>
        <v>0.25276534659746541</v>
      </c>
      <c r="V164">
        <f t="shared" si="44"/>
        <v>0</v>
      </c>
      <c r="W164">
        <f t="shared" si="44"/>
        <v>0.14274579115824695</v>
      </c>
      <c r="X164">
        <f t="shared" si="44"/>
        <v>3.7186482677899126E-2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1.353461303706591E-2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9.0907239396132247E-4</v>
      </c>
      <c r="AI164">
        <f t="shared" si="44"/>
        <v>0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0.45905580479268387</v>
      </c>
    </row>
    <row r="166" spans="1:40" x14ac:dyDescent="0.45">
      <c r="A166" t="s">
        <v>142</v>
      </c>
    </row>
    <row r="168" spans="1:40" x14ac:dyDescent="0.45">
      <c r="A168" t="s">
        <v>10</v>
      </c>
      <c r="B168" t="s">
        <v>11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12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13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14</v>
      </c>
      <c r="B172" t="s">
        <v>11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12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13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16</v>
      </c>
      <c r="B176" t="s">
        <v>11</v>
      </c>
      <c r="C176">
        <f>C82*$B$96/$B$94</f>
        <v>3.2576822630315976E-12</v>
      </c>
      <c r="D176">
        <f>D82*$B$96/$B$94</f>
        <v>-2.7026361867554143E-17</v>
      </c>
      <c r="E176">
        <f>E82*$B$96/$B$94</f>
        <v>4.4702865275159478E-4</v>
      </c>
      <c r="F176">
        <f>F82*$B$96/$B$94</f>
        <v>1.0336254061893179E-3</v>
      </c>
      <c r="G176">
        <f>G82*$B$96/$B$94</f>
        <v>0</v>
      </c>
      <c r="H176">
        <f>H82*$B$96/$B$94</f>
        <v>0</v>
      </c>
      <c r="I176">
        <f>I82*$B$96/$B$94</f>
        <v>0</v>
      </c>
      <c r="J176">
        <f>J82*$B$96/$B$94</f>
        <v>0</v>
      </c>
      <c r="K176">
        <f>K82*$B$96/$B$94</f>
        <v>0</v>
      </c>
      <c r="L176">
        <f>L82*$B$96/$B$94</f>
        <v>0</v>
      </c>
      <c r="M176">
        <f>M82*$B$96/$B$94</f>
        <v>0</v>
      </c>
      <c r="N176">
        <f>N82*$B$96/$B$94</f>
        <v>0</v>
      </c>
      <c r="O176">
        <f>O82*$B$96/$B$94</f>
        <v>0</v>
      </c>
      <c r="P176">
        <f>P82*$B$96/$B$94</f>
        <v>0</v>
      </c>
      <c r="Q176">
        <f>Q82*$B$96/$B$94</f>
        <v>0</v>
      </c>
      <c r="R176">
        <f>R82*$B$96/$B$94</f>
        <v>0</v>
      </c>
      <c r="S176">
        <f>S82*$B$96/$B$94</f>
        <v>0</v>
      </c>
      <c r="T176">
        <f>T82*$B$96/$B$94</f>
        <v>3.2519335021594327E-5</v>
      </c>
      <c r="U176">
        <f>U82*$B$96/$B$94</f>
        <v>0.56550843522052718</v>
      </c>
      <c r="V176">
        <f>V82*$B$96/$B$94</f>
        <v>0</v>
      </c>
      <c r="W176">
        <f>W82*$B$96/$B$94</f>
        <v>0</v>
      </c>
      <c r="X176">
        <f>X82*$B$96/$B$94</f>
        <v>0.4220246930640284</v>
      </c>
      <c r="Y176">
        <f>Y82*$B$96/$B$94</f>
        <v>0</v>
      </c>
      <c r="Z176">
        <f>Z82*$B$96/$B$94</f>
        <v>0</v>
      </c>
      <c r="AA176">
        <f>AA82*$B$96/$B$94</f>
        <v>0</v>
      </c>
      <c r="AB176">
        <f>AB82*$B$96/$B$94</f>
        <v>0</v>
      </c>
      <c r="AC176">
        <f>AC82*$B$96/$B$94</f>
        <v>0</v>
      </c>
      <c r="AD176">
        <f>AD82*$B$96/$B$94</f>
        <v>7.8964190273834792E-3</v>
      </c>
      <c r="AE176">
        <f>AE82*$B$96/$B$94</f>
        <v>0</v>
      </c>
      <c r="AF176">
        <f>AF82*$B$96/$B$94</f>
        <v>0</v>
      </c>
      <c r="AG176">
        <f>AG82*$B$96/$B$94</f>
        <v>0</v>
      </c>
      <c r="AH176">
        <f>AH82*$B$96/$B$94</f>
        <v>2.9435840745777725E-4</v>
      </c>
      <c r="AI176">
        <f>AI82*$B$96/$B$94</f>
        <v>0</v>
      </c>
      <c r="AJ176">
        <f>AJ82*$B$96/$B$94</f>
        <v>0</v>
      </c>
      <c r="AK176">
        <f>AK82*$B$96/$B$94</f>
        <v>0</v>
      </c>
      <c r="AL176">
        <f>AL82*$B$96/$B$94</f>
        <v>0</v>
      </c>
      <c r="AM176">
        <f>AM82*$B$96/$B$94</f>
        <v>0</v>
      </c>
      <c r="AN176">
        <f>AN82*$B$96/$B$94</f>
        <v>0.99723707911661674</v>
      </c>
    </row>
    <row r="177" spans="1:40" x14ac:dyDescent="0.45">
      <c r="B177" t="s">
        <v>12</v>
      </c>
      <c r="C177">
        <f>C83*$B$96/$B$93</f>
        <v>0</v>
      </c>
      <c r="D177">
        <f>D83*$B$96/$B$93</f>
        <v>0</v>
      </c>
      <c r="E177">
        <f>E83*$B$96/$B$93</f>
        <v>7.2053588436712273E-4</v>
      </c>
      <c r="F177">
        <f>F83*$B$96/$B$93</f>
        <v>1.0492188444444443E-3</v>
      </c>
      <c r="G177">
        <f>G83*$B$96/$B$93</f>
        <v>0</v>
      </c>
      <c r="H177">
        <f>H83*$B$96/$B$93</f>
        <v>0</v>
      </c>
      <c r="I177">
        <f>I83*$B$96/$B$93</f>
        <v>0</v>
      </c>
      <c r="J177">
        <f>J83*$B$96/$B$93</f>
        <v>0</v>
      </c>
      <c r="K177">
        <f>K83*$B$96/$B$93</f>
        <v>0</v>
      </c>
      <c r="L177">
        <f>L83*$B$96/$B$93</f>
        <v>0</v>
      </c>
      <c r="M177">
        <f>M83*$B$96/$B$93</f>
        <v>0</v>
      </c>
      <c r="N177">
        <f>N83*$B$96/$B$93</f>
        <v>0</v>
      </c>
      <c r="O177">
        <f>O83*$B$96/$B$93</f>
        <v>0</v>
      </c>
      <c r="P177">
        <f>P83*$B$96/$B$93</f>
        <v>0</v>
      </c>
      <c r="Q177">
        <f>Q83*$B$96/$B$93</f>
        <v>0</v>
      </c>
      <c r="R177">
        <f>R83*$B$96/$B$93</f>
        <v>0</v>
      </c>
      <c r="S177">
        <f>S83*$B$96/$B$93</f>
        <v>0</v>
      </c>
      <c r="T177">
        <f>T83*$B$96/$B$93</f>
        <v>3.3009927017143097E-5</v>
      </c>
      <c r="U177">
        <f>U83*$B$96/$B$93</f>
        <v>0.57403978595413352</v>
      </c>
      <c r="V177">
        <f>V83*$B$96/$B$93</f>
        <v>0</v>
      </c>
      <c r="W177">
        <f>W83*$B$96/$B$93</f>
        <v>0</v>
      </c>
      <c r="X177">
        <f>X83*$B$96/$B$93</f>
        <v>0.42839142527999979</v>
      </c>
      <c r="Y177">
        <f>Y83*$B$96/$B$93</f>
        <v>0</v>
      </c>
      <c r="Z177">
        <f>Z83*$B$96/$B$93</f>
        <v>0</v>
      </c>
      <c r="AA177">
        <f>AA83*$B$96/$B$93</f>
        <v>0</v>
      </c>
      <c r="AB177">
        <f>AB83*$B$96/$B$93</f>
        <v>0</v>
      </c>
      <c r="AC177">
        <f>AC83*$B$96/$B$93</f>
        <v>0</v>
      </c>
      <c r="AD177">
        <f>AD83*$B$96/$B$93</f>
        <v>2.536437183825448E-2</v>
      </c>
      <c r="AE177">
        <f>AE83*$B$96/$B$93</f>
        <v>0</v>
      </c>
      <c r="AF177">
        <f>AF83*$B$96/$B$93</f>
        <v>0</v>
      </c>
      <c r="AG177">
        <f>AG83*$B$96/$B$93</f>
        <v>0</v>
      </c>
      <c r="AH177">
        <f>AH83*$B$96/$B$93</f>
        <v>2.9879914548925713E-4</v>
      </c>
      <c r="AI177">
        <f>AI83*$B$96/$B$93</f>
        <v>0</v>
      </c>
      <c r="AJ177">
        <f>AJ83*$B$96/$B$93</f>
        <v>0</v>
      </c>
      <c r="AK177">
        <f>AK83*$B$96/$B$93</f>
        <v>0</v>
      </c>
      <c r="AL177">
        <f>AL83*$B$96/$B$93</f>
        <v>0</v>
      </c>
      <c r="AM177">
        <f>AM83*$B$96/$B$93</f>
        <v>0</v>
      </c>
      <c r="AN177">
        <f>AN83*$B$96/$B$93</f>
        <v>1.0298971468737059</v>
      </c>
    </row>
    <row r="178" spans="1:40" x14ac:dyDescent="0.45">
      <c r="B178" t="s">
        <v>13</v>
      </c>
      <c r="C178">
        <f>C84*$B$96/$B$95</f>
        <v>2.0706555776930843E-6</v>
      </c>
      <c r="D178">
        <f>D84*$B$96/$B$95</f>
        <v>5.204064440286899E-6</v>
      </c>
      <c r="E178">
        <f>E84*$B$96/$B$95</f>
        <v>5.4025880064682277E-4</v>
      </c>
      <c r="F178">
        <f>F84*$B$96/$B$95</f>
        <v>1.03361031101019E-3</v>
      </c>
      <c r="G178">
        <f>G84*$B$96/$B$95</f>
        <v>0</v>
      </c>
      <c r="H178">
        <f>H84*$B$96/$B$95</f>
        <v>0</v>
      </c>
      <c r="I178">
        <f>I84*$B$96/$B$95</f>
        <v>0</v>
      </c>
      <c r="J178">
        <f>J84*$B$96/$B$95</f>
        <v>0</v>
      </c>
      <c r="K178">
        <f>K84*$B$96/$B$95</f>
        <v>0</v>
      </c>
      <c r="L178">
        <f>L84*$B$96/$B$95</f>
        <v>0</v>
      </c>
      <c r="M178">
        <f>M84*$B$96/$B$95</f>
        <v>0</v>
      </c>
      <c r="N178">
        <f>N84*$B$96/$B$95</f>
        <v>0</v>
      </c>
      <c r="O178">
        <f>O84*$B$96/$B$95</f>
        <v>0</v>
      </c>
      <c r="P178">
        <f>P84*$B$96/$B$95</f>
        <v>0</v>
      </c>
      <c r="Q178">
        <f>Q84*$B$96/$B$95</f>
        <v>0</v>
      </c>
      <c r="R178">
        <f>R84*$B$96/$B$95</f>
        <v>0</v>
      </c>
      <c r="S178">
        <f>S84*$B$96/$B$95</f>
        <v>0</v>
      </c>
      <c r="T178">
        <f>T84*$B$96/$B$95</f>
        <v>3.2531225644925207E-5</v>
      </c>
      <c r="U178">
        <f>U84*$B$96/$B$95</f>
        <v>0.56449740408487137</v>
      </c>
      <c r="V178">
        <f>V84*$B$96/$B$95</f>
        <v>0</v>
      </c>
      <c r="W178">
        <f>W84*$B$96/$B$95</f>
        <v>0</v>
      </c>
      <c r="X178">
        <f>X84*$B$96/$B$95</f>
        <v>0.42201589380513943</v>
      </c>
      <c r="Y178">
        <f>Y84*$B$96/$B$95</f>
        <v>0</v>
      </c>
      <c r="Z178">
        <f>Z84*$B$96/$B$95</f>
        <v>0</v>
      </c>
      <c r="AA178">
        <f>AA84*$B$96/$B$95</f>
        <v>0</v>
      </c>
      <c r="AB178">
        <f>AB84*$B$96/$B$95</f>
        <v>0</v>
      </c>
      <c r="AC178">
        <f>AC84*$B$96/$B$95</f>
        <v>0</v>
      </c>
      <c r="AD178">
        <f>AD84*$B$96/$B$95</f>
        <v>1.2931809428330334E-2</v>
      </c>
      <c r="AE178">
        <f>AE84*$B$96/$B$95</f>
        <v>0</v>
      </c>
      <c r="AF178">
        <f>AF84*$B$96/$B$95</f>
        <v>0</v>
      </c>
      <c r="AG178">
        <f>AG84*$B$96/$B$95</f>
        <v>0</v>
      </c>
      <c r="AH178">
        <f>AH84*$B$96/$B$95</f>
        <v>2.9503582128237996E-4</v>
      </c>
      <c r="AI178">
        <f>AI84*$B$96/$B$95</f>
        <v>0</v>
      </c>
      <c r="AJ178">
        <f>AJ84*$B$96/$B$95</f>
        <v>0</v>
      </c>
      <c r="AK178">
        <f>AK84*$B$96/$B$95</f>
        <v>0</v>
      </c>
      <c r="AL178">
        <f>AL84*$B$96/$B$95</f>
        <v>0</v>
      </c>
      <c r="AM178">
        <f>AM84*$B$96/$B$95</f>
        <v>0</v>
      </c>
      <c r="AN178">
        <f>AN84*$B$96/$B$95</f>
        <v>1.001353818196943</v>
      </c>
    </row>
    <row r="180" spans="1:40" x14ac:dyDescent="0.45">
      <c r="A180" t="s">
        <v>15</v>
      </c>
      <c r="B180" t="s">
        <v>11</v>
      </c>
      <c r="C180">
        <f>C78*$B$96/$B$94</f>
        <v>1.1609867406910984E-3</v>
      </c>
      <c r="D180">
        <f>D78*$B$96/$B$94</f>
        <v>0</v>
      </c>
      <c r="E180">
        <f>E78*$B$96/$B$94</f>
        <v>3.2148109130471187E-4</v>
      </c>
      <c r="F180">
        <f>F78*$B$96/$B$94</f>
        <v>1.8605257311407714E-3</v>
      </c>
      <c r="G180">
        <f>G78*$B$96/$B$94</f>
        <v>0</v>
      </c>
      <c r="H180">
        <f>H78*$B$96/$B$94</f>
        <v>0</v>
      </c>
      <c r="I180">
        <f>I78*$B$96/$B$94</f>
        <v>0</v>
      </c>
      <c r="J180">
        <f>J78*$B$96/$B$94</f>
        <v>0</v>
      </c>
      <c r="K180">
        <f>K78*$B$96/$B$94</f>
        <v>0</v>
      </c>
      <c r="L180">
        <f>L78*$B$96/$B$94</f>
        <v>0</v>
      </c>
      <c r="M180">
        <f>M78*$B$96/$B$94</f>
        <v>0</v>
      </c>
      <c r="N180">
        <f>N78*$B$96/$B$94</f>
        <v>0</v>
      </c>
      <c r="O180">
        <f>O78*$B$96/$B$94</f>
        <v>1.1781762092028618</v>
      </c>
      <c r="P180">
        <f>P78*$B$96/$B$94</f>
        <v>0</v>
      </c>
      <c r="Q180">
        <f>Q78*$B$96/$B$94</f>
        <v>0</v>
      </c>
      <c r="R180">
        <f>R78*$B$96/$B$94</f>
        <v>0</v>
      </c>
      <c r="S180">
        <f>S78*$B$96/$B$94</f>
        <v>0.75502805835361131</v>
      </c>
      <c r="T180">
        <f>T78*$B$96/$B$94</f>
        <v>0</v>
      </c>
      <c r="U180">
        <f>U78*$B$96/$B$94</f>
        <v>0</v>
      </c>
      <c r="V180">
        <f>V78*$B$96/$B$94</f>
        <v>0</v>
      </c>
      <c r="W180">
        <f>W78*$B$96/$B$94</f>
        <v>0</v>
      </c>
      <c r="X180">
        <f>X78*$B$96/$B$94</f>
        <v>0</v>
      </c>
      <c r="Y180">
        <f>Y78*$B$96/$B$94</f>
        <v>0</v>
      </c>
      <c r="Z180">
        <f>Z78*$B$96/$B$94</f>
        <v>0</v>
      </c>
      <c r="AA180">
        <f>AA78*$B$96/$B$94</f>
        <v>0</v>
      </c>
      <c r="AB180">
        <f>AB78*$B$96/$B$94</f>
        <v>0</v>
      </c>
      <c r="AC180">
        <f>AC78*$B$96/$B$94</f>
        <v>0</v>
      </c>
      <c r="AD180">
        <f>AD78*$B$96/$B$94</f>
        <v>7.8964190273834393E-3</v>
      </c>
      <c r="AE180">
        <f>AE78*$B$96/$B$94</f>
        <v>0</v>
      </c>
      <c r="AF180">
        <f>AF78*$B$96/$B$94</f>
        <v>0</v>
      </c>
      <c r="AG180">
        <f>AG78*$B$96/$B$94</f>
        <v>0</v>
      </c>
      <c r="AH180">
        <f>AH78*$B$96/$B$94</f>
        <v>1.6556771012850219E-18</v>
      </c>
      <c r="AI180">
        <f>AI78*$B$96/$B$94</f>
        <v>0</v>
      </c>
      <c r="AJ180">
        <f>AJ78*$B$96/$B$94</f>
        <v>0</v>
      </c>
      <c r="AK180">
        <f>AK78*$B$96/$B$94</f>
        <v>0</v>
      </c>
      <c r="AL180">
        <f>AL78*$B$96/$B$94</f>
        <v>0</v>
      </c>
      <c r="AM180">
        <f>AM78*$B$96/$B$94</f>
        <v>0</v>
      </c>
      <c r="AN180">
        <f>AN78*$B$96/$B$94</f>
        <v>1.9444436801469933</v>
      </c>
    </row>
    <row r="181" spans="1:40" x14ac:dyDescent="0.45">
      <c r="B181" t="s">
        <v>12</v>
      </c>
      <c r="C181">
        <f>C79*$B$96/$B$93</f>
        <v>1.1785015688208615E-3</v>
      </c>
      <c r="D181">
        <f>D79*$B$96/$B$93</f>
        <v>0</v>
      </c>
      <c r="E181">
        <f>E79*$B$96/$B$93</f>
        <v>5.1817408302004195E-4</v>
      </c>
      <c r="F181">
        <f>F79*$B$96/$B$93</f>
        <v>1.8885939199999998E-3</v>
      </c>
      <c r="G181">
        <f>G79*$B$96/$B$93</f>
        <v>0</v>
      </c>
      <c r="H181">
        <f>H79*$B$96/$B$93</f>
        <v>0</v>
      </c>
      <c r="I181">
        <f>I79*$B$96/$B$93</f>
        <v>0</v>
      </c>
      <c r="J181">
        <f>J79*$B$96/$B$93</f>
        <v>0</v>
      </c>
      <c r="K181">
        <f>K79*$B$96/$B$93</f>
        <v>0</v>
      </c>
      <c r="L181">
        <f>L79*$B$96/$B$93</f>
        <v>0</v>
      </c>
      <c r="M181">
        <f>M79*$B$96/$B$93</f>
        <v>0</v>
      </c>
      <c r="N181">
        <f>N79*$B$96/$B$93</f>
        <v>-5.6438864589836173E-16</v>
      </c>
      <c r="O181">
        <f>O79*$B$96/$B$93</f>
        <v>1.1959503657745409</v>
      </c>
      <c r="P181">
        <f>P79*$B$96/$B$93</f>
        <v>0</v>
      </c>
      <c r="Q181">
        <f>Q79*$B$96/$B$93</f>
        <v>0</v>
      </c>
      <c r="R181">
        <f>R79*$B$96/$B$93</f>
        <v>0</v>
      </c>
      <c r="S181">
        <f>S79*$B$96/$B$93</f>
        <v>0.76641853243013147</v>
      </c>
      <c r="T181">
        <f>T79*$B$96/$B$93</f>
        <v>0</v>
      </c>
      <c r="U181">
        <f>U79*$B$96/$B$93</f>
        <v>0</v>
      </c>
      <c r="V181">
        <f>V79*$B$96/$B$93</f>
        <v>0</v>
      </c>
      <c r="W181">
        <f>W79*$B$96/$B$93</f>
        <v>0</v>
      </c>
      <c r="X181">
        <f>X79*$B$96/$B$93</f>
        <v>0</v>
      </c>
      <c r="Y181">
        <f>Y79*$B$96/$B$93</f>
        <v>0</v>
      </c>
      <c r="Z181">
        <f>Z79*$B$96/$B$93</f>
        <v>0</v>
      </c>
      <c r="AA181">
        <f>AA79*$B$96/$B$93</f>
        <v>0</v>
      </c>
      <c r="AB181">
        <f>AB79*$B$96/$B$93</f>
        <v>0</v>
      </c>
      <c r="AC181">
        <f>AC79*$B$96/$B$93</f>
        <v>0</v>
      </c>
      <c r="AD181">
        <f>AD79*$B$96/$B$93</f>
        <v>2.536437183825839E-2</v>
      </c>
      <c r="AE181">
        <f>AE79*$B$96/$B$93</f>
        <v>0</v>
      </c>
      <c r="AF181">
        <f>AF79*$B$96/$B$93</f>
        <v>0</v>
      </c>
      <c r="AG181">
        <f>AG79*$B$96/$B$93</f>
        <v>0</v>
      </c>
      <c r="AH181">
        <f>AH79*$B$96/$B$93</f>
        <v>6.4057905502678538E-14</v>
      </c>
      <c r="AI181">
        <f>AI79*$B$96/$B$93</f>
        <v>0</v>
      </c>
      <c r="AJ181">
        <f>AJ79*$B$96/$B$93</f>
        <v>0</v>
      </c>
      <c r="AK181">
        <f>AK79*$B$96/$B$93</f>
        <v>0</v>
      </c>
      <c r="AL181">
        <f>AL79*$B$96/$B$93</f>
        <v>0</v>
      </c>
      <c r="AM181">
        <f>AM79*$B$96/$B$93</f>
        <v>0</v>
      </c>
      <c r="AN181">
        <f>AN79*$B$96/$B$93</f>
        <v>1.9913185396148352</v>
      </c>
    </row>
    <row r="182" spans="1:40" x14ac:dyDescent="0.45">
      <c r="B182" t="s">
        <v>13</v>
      </c>
      <c r="C182">
        <f>C80*$B$96/$B$95</f>
        <v>1.173365653308593E-3</v>
      </c>
      <c r="D182">
        <f>D80*$B$96/$B$95</f>
        <v>1.6247399611503527E-5</v>
      </c>
      <c r="E182">
        <f>E80*$B$96/$B$95</f>
        <v>3.8858530650785539E-4</v>
      </c>
      <c r="F182">
        <f>F80*$B$96/$B$95</f>
        <v>1.8604985598183424E-3</v>
      </c>
      <c r="G182">
        <f>G80*$B$96/$B$95</f>
        <v>0</v>
      </c>
      <c r="H182">
        <f>H80*$B$96/$B$95</f>
        <v>0</v>
      </c>
      <c r="I182">
        <f>I80*$B$96/$B$95</f>
        <v>0</v>
      </c>
      <c r="J182">
        <f>J80*$B$96/$B$95</f>
        <v>0</v>
      </c>
      <c r="K182">
        <f>K80*$B$96/$B$95</f>
        <v>0</v>
      </c>
      <c r="L182">
        <f>L80*$B$96/$B$95</f>
        <v>0</v>
      </c>
      <c r="M182">
        <f>M80*$B$96/$B$95</f>
        <v>0</v>
      </c>
      <c r="N182">
        <f>N80*$B$96/$B$95</f>
        <v>2.195872960526228E-8</v>
      </c>
      <c r="O182">
        <f>O80*$B$96/$B$95</f>
        <v>1.1720404690512578</v>
      </c>
      <c r="P182">
        <f>P80*$B$96/$B$95</f>
        <v>0</v>
      </c>
      <c r="Q182">
        <f>Q80*$B$96/$B$95</f>
        <v>3.3716317511650604E-22</v>
      </c>
      <c r="R182">
        <f>R80*$B$96/$B$95</f>
        <v>0</v>
      </c>
      <c r="S182">
        <f>S80*$B$96/$B$95</f>
        <v>0.75501703183716384</v>
      </c>
      <c r="T182">
        <f>T80*$B$96/$B$95</f>
        <v>0</v>
      </c>
      <c r="U182">
        <f>U80*$B$96/$B$95</f>
        <v>0</v>
      </c>
      <c r="V182">
        <f>V80*$B$96/$B$95</f>
        <v>0</v>
      </c>
      <c r="W182">
        <f>W80*$B$96/$B$95</f>
        <v>0</v>
      </c>
      <c r="X182">
        <f>X80*$B$96/$B$95</f>
        <v>0</v>
      </c>
      <c r="Y182">
        <f>Y80*$B$96/$B$95</f>
        <v>0</v>
      </c>
      <c r="Z182">
        <f>Z80*$B$96/$B$95</f>
        <v>0</v>
      </c>
      <c r="AA182">
        <f>AA80*$B$96/$B$95</f>
        <v>0</v>
      </c>
      <c r="AB182">
        <f>AB80*$B$96/$B$95</f>
        <v>0</v>
      </c>
      <c r="AC182">
        <f>AC80*$B$96/$B$95</f>
        <v>0</v>
      </c>
      <c r="AD182">
        <f>AD80*$B$96/$B$95</f>
        <v>1.2854383293159476E-2</v>
      </c>
      <c r="AE182">
        <f>AE80*$B$96/$B$95</f>
        <v>0</v>
      </c>
      <c r="AF182">
        <f>AF80*$B$96/$B$95</f>
        <v>0</v>
      </c>
      <c r="AG182">
        <f>AG80*$B$96/$B$95</f>
        <v>0</v>
      </c>
      <c r="AH182">
        <f>AH80*$B$96/$B$95</f>
        <v>2.8094980904491946E-7</v>
      </c>
      <c r="AI182">
        <f>AI80*$B$96/$B$95</f>
        <v>-9.5709971511267314E-25</v>
      </c>
      <c r="AJ182">
        <f>AJ80*$B$96/$B$95</f>
        <v>0</v>
      </c>
      <c r="AK182">
        <f>AK80*$B$96/$B$95</f>
        <v>0</v>
      </c>
      <c r="AL182">
        <f>AL80*$B$96/$B$95</f>
        <v>0</v>
      </c>
      <c r="AM182">
        <f>AM80*$B$96/$B$95</f>
        <v>0</v>
      </c>
      <c r="AN182">
        <f>AN80*$B$96/$B$95</f>
        <v>1.9433508840093665</v>
      </c>
    </row>
    <row r="184" spans="1:40" x14ac:dyDescent="0.45">
      <c r="A184" t="s">
        <v>17</v>
      </c>
      <c r="B184" t="s">
        <v>11</v>
      </c>
      <c r="C184">
        <f>C86*$B$96/$B$94</f>
        <v>5.5491165455497381E-6</v>
      </c>
      <c r="D184">
        <f t="shared" ref="D184:AN184" si="51">D86*$B$96/$B$94</f>
        <v>0</v>
      </c>
      <c r="E184">
        <f t="shared" si="51"/>
        <v>5.6859556916336149E-4</v>
      </c>
      <c r="F184">
        <f t="shared" si="51"/>
        <v>0</v>
      </c>
      <c r="G184">
        <f t="shared" si="51"/>
        <v>0</v>
      </c>
      <c r="H184">
        <f t="shared" si="51"/>
        <v>0</v>
      </c>
      <c r="I184">
        <f t="shared" si="51"/>
        <v>0</v>
      </c>
      <c r="J184">
        <f t="shared" si="51"/>
        <v>0</v>
      </c>
      <c r="K184">
        <f t="shared" si="51"/>
        <v>0</v>
      </c>
      <c r="L184">
        <f t="shared" si="51"/>
        <v>0</v>
      </c>
      <c r="M184">
        <f t="shared" si="51"/>
        <v>0</v>
      </c>
      <c r="N184">
        <f t="shared" si="51"/>
        <v>0</v>
      </c>
      <c r="O184">
        <f t="shared" si="51"/>
        <v>0</v>
      </c>
      <c r="P184">
        <f t="shared" si="51"/>
        <v>0</v>
      </c>
      <c r="Q184">
        <f t="shared" si="51"/>
        <v>0</v>
      </c>
      <c r="R184">
        <f t="shared" si="51"/>
        <v>0</v>
      </c>
      <c r="S184">
        <f t="shared" si="51"/>
        <v>0</v>
      </c>
      <c r="T184">
        <f t="shared" si="51"/>
        <v>0</v>
      </c>
      <c r="U184">
        <f t="shared" si="51"/>
        <v>0</v>
      </c>
      <c r="V184">
        <f t="shared" si="51"/>
        <v>0</v>
      </c>
      <c r="W184">
        <f t="shared" si="51"/>
        <v>0</v>
      </c>
      <c r="X184">
        <f t="shared" si="51"/>
        <v>0</v>
      </c>
      <c r="Y184">
        <f t="shared" si="51"/>
        <v>6.2264205434702435E-4</v>
      </c>
      <c r="Z184">
        <f t="shared" si="51"/>
        <v>0</v>
      </c>
      <c r="AA184">
        <f t="shared" si="51"/>
        <v>0</v>
      </c>
      <c r="AB184">
        <f t="shared" si="51"/>
        <v>7.0289456925374917E-3</v>
      </c>
      <c r="AC184">
        <f t="shared" si="51"/>
        <v>0</v>
      </c>
      <c r="AD184">
        <f t="shared" si="51"/>
        <v>1.0856783448842759E-3</v>
      </c>
      <c r="AE184">
        <f t="shared" si="51"/>
        <v>0</v>
      </c>
      <c r="AF184">
        <f t="shared" si="51"/>
        <v>0</v>
      </c>
      <c r="AG184">
        <f t="shared" si="51"/>
        <v>0</v>
      </c>
      <c r="AH184">
        <f t="shared" si="51"/>
        <v>6.0983706032003587E-4</v>
      </c>
      <c r="AI184">
        <f t="shared" si="51"/>
        <v>0</v>
      </c>
      <c r="AJ184">
        <f t="shared" si="51"/>
        <v>0</v>
      </c>
      <c r="AK184">
        <f t="shared" si="51"/>
        <v>0</v>
      </c>
      <c r="AL184">
        <f t="shared" si="51"/>
        <v>0</v>
      </c>
      <c r="AM184">
        <f t="shared" si="51"/>
        <v>0</v>
      </c>
      <c r="AN184">
        <f t="shared" si="51"/>
        <v>9.9212478377977368E-3</v>
      </c>
    </row>
    <row r="185" spans="1:40" x14ac:dyDescent="0.45">
      <c r="B185" t="s">
        <v>12</v>
      </c>
      <c r="C185">
        <f>C87*$B$96/$B$93</f>
        <v>5.6328314056000017E-6</v>
      </c>
      <c r="D185">
        <f t="shared" ref="D185:AN185" si="52">D87*$B$96/$B$93</f>
        <v>0</v>
      </c>
      <c r="E185">
        <f t="shared" si="52"/>
        <v>9.164815462915925E-4</v>
      </c>
      <c r="F185">
        <f t="shared" si="52"/>
        <v>0</v>
      </c>
      <c r="G185">
        <f t="shared" si="52"/>
        <v>0</v>
      </c>
      <c r="H185">
        <f t="shared" si="52"/>
        <v>0</v>
      </c>
      <c r="I185">
        <f t="shared" si="52"/>
        <v>0</v>
      </c>
      <c r="J185">
        <f t="shared" si="52"/>
        <v>0</v>
      </c>
      <c r="K185">
        <f t="shared" si="52"/>
        <v>0</v>
      </c>
      <c r="L185">
        <f t="shared" si="52"/>
        <v>0</v>
      </c>
      <c r="M185">
        <f t="shared" si="52"/>
        <v>0</v>
      </c>
      <c r="N185">
        <f t="shared" si="52"/>
        <v>0</v>
      </c>
      <c r="O185">
        <f t="shared" si="52"/>
        <v>0</v>
      </c>
      <c r="P185">
        <f t="shared" si="52"/>
        <v>0</v>
      </c>
      <c r="Q185">
        <f t="shared" si="52"/>
        <v>0</v>
      </c>
      <c r="R185">
        <f t="shared" si="52"/>
        <v>0</v>
      </c>
      <c r="S185">
        <f t="shared" si="52"/>
        <v>0</v>
      </c>
      <c r="T185">
        <f t="shared" si="52"/>
        <v>0</v>
      </c>
      <c r="U185">
        <f t="shared" si="52"/>
        <v>0</v>
      </c>
      <c r="V185">
        <f t="shared" si="52"/>
        <v>0</v>
      </c>
      <c r="W185">
        <f t="shared" si="52"/>
        <v>0</v>
      </c>
      <c r="X185">
        <f t="shared" si="52"/>
        <v>0</v>
      </c>
      <c r="Y185">
        <f t="shared" si="52"/>
        <v>6.3203533199999973E-4</v>
      </c>
      <c r="Z185">
        <f t="shared" si="52"/>
        <v>0</v>
      </c>
      <c r="AA185">
        <f t="shared" si="52"/>
        <v>0</v>
      </c>
      <c r="AB185">
        <f t="shared" si="52"/>
        <v>7.1349854918679985E-3</v>
      </c>
      <c r="AC185">
        <f t="shared" si="52"/>
        <v>0</v>
      </c>
      <c r="AD185">
        <f t="shared" si="52"/>
        <v>1.1020570621008889E-3</v>
      </c>
      <c r="AE185">
        <f t="shared" si="52"/>
        <v>0</v>
      </c>
      <c r="AF185">
        <f t="shared" si="52"/>
        <v>0</v>
      </c>
      <c r="AG185">
        <f t="shared" si="52"/>
        <v>0</v>
      </c>
      <c r="AH185">
        <f t="shared" si="52"/>
        <v>5.9796166825719951E-4</v>
      </c>
      <c r="AI185">
        <f t="shared" si="52"/>
        <v>-7.7646018326049669E-16</v>
      </c>
      <c r="AJ185">
        <f t="shared" si="52"/>
        <v>0</v>
      </c>
      <c r="AK185">
        <f t="shared" si="52"/>
        <v>0</v>
      </c>
      <c r="AL185">
        <f t="shared" si="52"/>
        <v>0</v>
      </c>
      <c r="AM185">
        <f t="shared" si="52"/>
        <v>0</v>
      </c>
      <c r="AN185">
        <f t="shared" si="52"/>
        <v>1.0389153931922503E-2</v>
      </c>
    </row>
    <row r="186" spans="1:40" x14ac:dyDescent="0.45">
      <c r="B186" t="s">
        <v>13</v>
      </c>
      <c r="C186">
        <f>C88*$B$96/$B$95</f>
        <v>5.8349041873762375E-6</v>
      </c>
      <c r="D186">
        <f t="shared" ref="D186:AN186" si="53">D88*$B$96/$B$95</f>
        <v>0</v>
      </c>
      <c r="E186">
        <f t="shared" si="53"/>
        <v>6.8712235937335006E-4</v>
      </c>
      <c r="F186">
        <f t="shared" si="53"/>
        <v>0</v>
      </c>
      <c r="G186">
        <f t="shared" si="53"/>
        <v>0</v>
      </c>
      <c r="H186">
        <f t="shared" si="53"/>
        <v>0</v>
      </c>
      <c r="I186">
        <f t="shared" si="53"/>
        <v>0</v>
      </c>
      <c r="J186">
        <f t="shared" si="53"/>
        <v>0</v>
      </c>
      <c r="K186">
        <f t="shared" si="53"/>
        <v>0</v>
      </c>
      <c r="L186">
        <f t="shared" si="53"/>
        <v>0</v>
      </c>
      <c r="M186">
        <f t="shared" si="53"/>
        <v>0</v>
      </c>
      <c r="N186">
        <f t="shared" si="53"/>
        <v>0</v>
      </c>
      <c r="O186">
        <f t="shared" si="53"/>
        <v>0</v>
      </c>
      <c r="P186">
        <f t="shared" si="53"/>
        <v>0</v>
      </c>
      <c r="Q186">
        <f t="shared" si="53"/>
        <v>0</v>
      </c>
      <c r="R186">
        <f t="shared" si="53"/>
        <v>0</v>
      </c>
      <c r="S186">
        <f t="shared" si="53"/>
        <v>0</v>
      </c>
      <c r="T186">
        <f t="shared" si="53"/>
        <v>0</v>
      </c>
      <c r="U186">
        <f t="shared" si="53"/>
        <v>0</v>
      </c>
      <c r="V186">
        <f t="shared" si="53"/>
        <v>0</v>
      </c>
      <c r="W186">
        <f t="shared" si="53"/>
        <v>0</v>
      </c>
      <c r="X186">
        <f t="shared" si="53"/>
        <v>0</v>
      </c>
      <c r="Y186">
        <f t="shared" si="53"/>
        <v>6.22630905817173E-4</v>
      </c>
      <c r="Z186">
        <f t="shared" si="53"/>
        <v>0</v>
      </c>
      <c r="AA186">
        <f t="shared" si="53"/>
        <v>0</v>
      </c>
      <c r="AB186">
        <f t="shared" si="53"/>
        <v>7.0195583315812143E-3</v>
      </c>
      <c r="AC186">
        <f t="shared" si="53"/>
        <v>0</v>
      </c>
      <c r="AD186">
        <f t="shared" si="53"/>
        <v>1.0856624895183061E-3</v>
      </c>
      <c r="AE186">
        <f t="shared" si="53"/>
        <v>0</v>
      </c>
      <c r="AF186">
        <f t="shared" si="53"/>
        <v>0</v>
      </c>
      <c r="AG186">
        <f t="shared" si="53"/>
        <v>0</v>
      </c>
      <c r="AH186">
        <f t="shared" si="53"/>
        <v>7.6319252082065081E-4</v>
      </c>
      <c r="AI186">
        <f t="shared" si="53"/>
        <v>1.1783086664472147E-13</v>
      </c>
      <c r="AJ186">
        <f t="shared" si="53"/>
        <v>0</v>
      </c>
      <c r="AK186">
        <f t="shared" si="53"/>
        <v>0</v>
      </c>
      <c r="AL186">
        <f t="shared" si="53"/>
        <v>0</v>
      </c>
      <c r="AM186">
        <f t="shared" si="53"/>
        <v>0</v>
      </c>
      <c r="AN186">
        <f t="shared" si="53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A10" zoomScale="130" zoomScaleNormal="130" workbookViewId="0">
      <selection activeCell="Q27" sqref="Q27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topLeftCell="N1" zoomScale="145" zoomScaleNormal="145" workbookViewId="0">
      <selection activeCell="V4" sqref="V4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238</v>
      </c>
      <c r="G1" t="s">
        <v>239</v>
      </c>
      <c r="L1" t="s">
        <v>240</v>
      </c>
      <c r="R1" t="s">
        <v>241</v>
      </c>
      <c r="U1" t="s">
        <v>242</v>
      </c>
    </row>
    <row r="2" spans="1:23" x14ac:dyDescent="0.45">
      <c r="A2" t="s">
        <v>243</v>
      </c>
      <c r="B2" t="s">
        <v>244</v>
      </c>
      <c r="D2" t="s">
        <v>245</v>
      </c>
      <c r="E2" t="s">
        <v>246</v>
      </c>
      <c r="G2" t="s">
        <v>244</v>
      </c>
      <c r="I2" t="s">
        <v>245</v>
      </c>
      <c r="J2" t="s">
        <v>246</v>
      </c>
      <c r="L2" t="s">
        <v>244</v>
      </c>
      <c r="N2" t="s">
        <v>245</v>
      </c>
      <c r="O2" t="s">
        <v>246</v>
      </c>
      <c r="P2" t="s">
        <v>247</v>
      </c>
      <c r="R2" t="s">
        <v>244</v>
      </c>
      <c r="S2" t="s">
        <v>248</v>
      </c>
      <c r="T2" t="s">
        <v>245</v>
      </c>
      <c r="U2" t="s">
        <v>244</v>
      </c>
      <c r="V2" t="s">
        <v>248</v>
      </c>
      <c r="W2" t="s">
        <v>245</v>
      </c>
    </row>
    <row r="3" spans="1:23" x14ac:dyDescent="0.45">
      <c r="A3" t="s">
        <v>255</v>
      </c>
      <c r="B3">
        <v>-3971685.7359243156</v>
      </c>
      <c r="C3">
        <v>18172432.187790003</v>
      </c>
      <c r="D3">
        <v>21272608.697110008</v>
      </c>
      <c r="E3">
        <f t="shared" ref="E3:E11" si="0">(C3-B3)/C3</f>
        <v>1.2185555403306376</v>
      </c>
      <c r="G3">
        <v>-50449044.718610235</v>
      </c>
      <c r="H3">
        <v>-37354081.556383103</v>
      </c>
      <c r="I3">
        <v>-35520786.713671319</v>
      </c>
      <c r="J3">
        <f t="shared" ref="J3:J11" si="1">(G3-H3)/H3</f>
        <v>0.35056311430014137</v>
      </c>
      <c r="L3">
        <v>-77801103.828648433</v>
      </c>
      <c r="M3">
        <v>-65446979.157139212</v>
      </c>
      <c r="N3">
        <v>-63717401.703127943</v>
      </c>
      <c r="O3">
        <f t="shared" ref="O3:O11" si="2">(L3-M3)/M3</f>
        <v>0.18876539193423697</v>
      </c>
      <c r="P3">
        <f t="shared" ref="P3:P11" si="3">MAX(ABS(E3),ABS(J3),ABS(O3))</f>
        <v>1.2185555403306376</v>
      </c>
      <c r="R3" s="4">
        <v>0.18</v>
      </c>
      <c r="S3" s="4">
        <v>7.0000000000000007E-2</v>
      </c>
      <c r="T3" s="4">
        <v>0.05</v>
      </c>
      <c r="U3" t="s">
        <v>250</v>
      </c>
      <c r="V3" t="s">
        <v>251</v>
      </c>
      <c r="W3" t="s">
        <v>252</v>
      </c>
    </row>
    <row r="4" spans="1:23" x14ac:dyDescent="0.45">
      <c r="A4" t="s">
        <v>253</v>
      </c>
      <c r="B4">
        <v>1633920.1232046713</v>
      </c>
      <c r="C4">
        <v>18172432.187790003</v>
      </c>
      <c r="D4">
        <v>38371503.620056674</v>
      </c>
      <c r="E4">
        <f t="shared" si="0"/>
        <v>0.91008797797014229</v>
      </c>
      <c r="G4">
        <v>-47221926.965285271</v>
      </c>
      <c r="H4">
        <v>-37354081.556383103</v>
      </c>
      <c r="I4">
        <v>-25303021.852632269</v>
      </c>
      <c r="J4">
        <f t="shared" si="1"/>
        <v>0.26417047341954902</v>
      </c>
      <c r="L4">
        <v>-70875754.857045934</v>
      </c>
      <c r="M4">
        <v>-65446979.157139212</v>
      </c>
      <c r="N4">
        <v>-58818764.070850894</v>
      </c>
      <c r="O4">
        <f t="shared" si="2"/>
        <v>8.2949217363755587E-2</v>
      </c>
      <c r="P4">
        <f t="shared" si="3"/>
        <v>0.91008797797014229</v>
      </c>
      <c r="R4">
        <v>5</v>
      </c>
      <c r="S4">
        <v>10</v>
      </c>
      <c r="T4">
        <v>20</v>
      </c>
      <c r="U4" t="s">
        <v>254</v>
      </c>
      <c r="W4" t="s">
        <v>252</v>
      </c>
    </row>
    <row r="5" spans="1:23" x14ac:dyDescent="0.45">
      <c r="A5" t="s">
        <v>249</v>
      </c>
      <c r="B5">
        <v>13512192.864522416</v>
      </c>
      <c r="C5">
        <v>18172432.187790003</v>
      </c>
      <c r="D5">
        <v>22832671.511057597</v>
      </c>
      <c r="E5">
        <f t="shared" si="0"/>
        <v>0.25644554758051519</v>
      </c>
      <c r="G5">
        <v>-63355537.35536091</v>
      </c>
      <c r="H5">
        <v>-37354081.556383103</v>
      </c>
      <c r="I5">
        <v>-11352625.757405329</v>
      </c>
      <c r="J5">
        <f t="shared" si="1"/>
        <v>0.69608071502790447</v>
      </c>
      <c r="L5">
        <v>-99553601.665271446</v>
      </c>
      <c r="M5">
        <v>-65446979.157139212</v>
      </c>
      <c r="N5">
        <v>-31340356.98073554</v>
      </c>
      <c r="O5">
        <f t="shared" si="2"/>
        <v>0.52113364050373823</v>
      </c>
      <c r="P5">
        <f t="shared" si="3"/>
        <v>0.69608071502790447</v>
      </c>
      <c r="R5">
        <v>0.67</v>
      </c>
      <c r="S5">
        <v>1</v>
      </c>
      <c r="T5">
        <f>2-R5</f>
        <v>1.33</v>
      </c>
      <c r="U5" t="s">
        <v>256</v>
      </c>
      <c r="V5" t="s">
        <v>257</v>
      </c>
      <c r="W5" t="s">
        <v>258</v>
      </c>
    </row>
    <row r="6" spans="1:23" x14ac:dyDescent="0.45">
      <c r="A6" t="s">
        <v>260</v>
      </c>
      <c r="B6">
        <v>5942908.4661313314</v>
      </c>
      <c r="C6">
        <v>18172432.187790003</v>
      </c>
      <c r="D6">
        <v>21475466.412649639</v>
      </c>
      <c r="E6">
        <f t="shared" si="0"/>
        <v>0.67297121239916624</v>
      </c>
      <c r="G6">
        <v>-44355390.929892264</v>
      </c>
      <c r="H6">
        <v>-37354081.556383103</v>
      </c>
      <c r="I6">
        <v>-35475932.787853047</v>
      </c>
      <c r="J6">
        <f t="shared" si="1"/>
        <v>0.18743090665851936</v>
      </c>
      <c r="L6">
        <v>-69034935.103632867</v>
      </c>
      <c r="M6">
        <v>-65446979.157139212</v>
      </c>
      <c r="N6">
        <v>-64493768.552493282</v>
      </c>
      <c r="O6">
        <f t="shared" si="2"/>
        <v>5.4822330880680031E-2</v>
      </c>
      <c r="P6">
        <f t="shared" si="3"/>
        <v>0.67297121239916624</v>
      </c>
      <c r="R6">
        <v>0.67</v>
      </c>
      <c r="S6">
        <v>1</v>
      </c>
      <c r="T6">
        <f t="shared" ref="T6:T7" si="4">2-R6</f>
        <v>1.33</v>
      </c>
      <c r="U6" t="s">
        <v>256</v>
      </c>
      <c r="V6" t="s">
        <v>257</v>
      </c>
      <c r="W6" t="s">
        <v>258</v>
      </c>
    </row>
    <row r="7" spans="1:23" x14ac:dyDescent="0.45">
      <c r="A7" t="s">
        <v>259</v>
      </c>
      <c r="B7">
        <v>18172432.187790003</v>
      </c>
      <c r="C7">
        <v>18172432.187790003</v>
      </c>
      <c r="D7">
        <v>18172432.187790003</v>
      </c>
      <c r="E7">
        <f t="shared" si="0"/>
        <v>0</v>
      </c>
      <c r="G7">
        <v>-53869392.112319291</v>
      </c>
      <c r="H7">
        <v>-37354081.556383103</v>
      </c>
      <c r="I7">
        <v>-23238415.439989954</v>
      </c>
      <c r="J7">
        <f t="shared" si="1"/>
        <v>0.44212867423892088</v>
      </c>
      <c r="L7">
        <v>-83314369.334707007</v>
      </c>
      <c r="M7">
        <v>-65446979.157139212</v>
      </c>
      <c r="N7">
        <v>-50175688.117006995</v>
      </c>
      <c r="O7">
        <f t="shared" si="2"/>
        <v>0.27300557501161227</v>
      </c>
      <c r="P7">
        <f t="shared" si="3"/>
        <v>0.44212867423892088</v>
      </c>
      <c r="R7">
        <v>0.67</v>
      </c>
      <c r="S7">
        <v>1</v>
      </c>
      <c r="T7">
        <f t="shared" si="4"/>
        <v>1.33</v>
      </c>
      <c r="U7" t="s">
        <v>256</v>
      </c>
      <c r="V7" t="s">
        <v>257</v>
      </c>
      <c r="W7" t="s">
        <v>258</v>
      </c>
    </row>
    <row r="8" spans="1:23" x14ac:dyDescent="0.45">
      <c r="A8" t="s">
        <v>261</v>
      </c>
      <c r="B8">
        <v>11901648.242250444</v>
      </c>
      <c r="C8">
        <v>18172432.187790003</v>
      </c>
      <c r="D8">
        <v>24443216.133329563</v>
      </c>
      <c r="E8">
        <f t="shared" si="0"/>
        <v>0.34507125302428571</v>
      </c>
      <c r="G8">
        <v>-42512787.406495601</v>
      </c>
      <c r="H8">
        <v>-37354081.556383103</v>
      </c>
      <c r="I8">
        <v>-32195363.592510827</v>
      </c>
      <c r="J8">
        <f t="shared" si="1"/>
        <v>0.13810286949033479</v>
      </c>
      <c r="L8">
        <v>-70514641.116469428</v>
      </c>
      <c r="M8">
        <v>-65446979.157139212</v>
      </c>
      <c r="N8">
        <v>-60359861.755123757</v>
      </c>
      <c r="O8">
        <f t="shared" si="2"/>
        <v>7.7431564062913905E-2</v>
      </c>
      <c r="P8">
        <f t="shared" si="3"/>
        <v>0.34507125302428571</v>
      </c>
      <c r="R8">
        <v>0.92</v>
      </c>
      <c r="S8">
        <v>1</v>
      </c>
      <c r="T8">
        <f>2-R8</f>
        <v>1.08</v>
      </c>
      <c r="U8" t="s">
        <v>262</v>
      </c>
      <c r="W8" t="s">
        <v>262</v>
      </c>
    </row>
    <row r="9" spans="1:23" x14ac:dyDescent="0.45">
      <c r="A9" t="s">
        <v>263</v>
      </c>
      <c r="B9">
        <v>18134922.101781506</v>
      </c>
      <c r="C9">
        <v>18172432.187790003</v>
      </c>
      <c r="D9">
        <v>18209942.273798503</v>
      </c>
      <c r="E9">
        <f t="shared" si="0"/>
        <v>2.0641202906069717E-3</v>
      </c>
      <c r="G9">
        <v>-47423455.987404548</v>
      </c>
      <c r="H9">
        <v>-37354081.556383103</v>
      </c>
      <c r="I9">
        <v>-27284707.125361882</v>
      </c>
      <c r="J9">
        <f t="shared" si="1"/>
        <v>0.26956557386700836</v>
      </c>
      <c r="L9">
        <v>-78832122.415437862</v>
      </c>
      <c r="M9">
        <v>-65446979.157139212</v>
      </c>
      <c r="N9">
        <v>-52061835.89884077</v>
      </c>
      <c r="O9">
        <f t="shared" si="2"/>
        <v>0.2045188858321591</v>
      </c>
      <c r="P9">
        <f t="shared" si="3"/>
        <v>0.26956557386700836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264</v>
      </c>
      <c r="V9" t="s">
        <v>252</v>
      </c>
      <c r="W9" t="s">
        <v>264</v>
      </c>
    </row>
    <row r="10" spans="1:23" x14ac:dyDescent="0.45">
      <c r="A10" t="s">
        <v>265</v>
      </c>
      <c r="B10">
        <v>13431913.462331509</v>
      </c>
      <c r="C10">
        <v>18172432.187790003</v>
      </c>
      <c r="D10">
        <v>22912950.913248498</v>
      </c>
      <c r="E10">
        <f t="shared" si="0"/>
        <v>0.26086319522180595</v>
      </c>
      <c r="G10">
        <v>-38459035.307650261</v>
      </c>
      <c r="H10">
        <v>-37354081.556383103</v>
      </c>
      <c r="I10">
        <v>-36249127.805115968</v>
      </c>
      <c r="J10">
        <f t="shared" si="1"/>
        <v>2.9580535920801992E-2</v>
      </c>
      <c r="L10">
        <v>-66254295.555595294</v>
      </c>
      <c r="M10">
        <v>-65446979.157139212</v>
      </c>
      <c r="N10">
        <v>-64639662.758683152</v>
      </c>
      <c r="O10">
        <f t="shared" si="2"/>
        <v>1.2335426460520089E-2</v>
      </c>
      <c r="P10">
        <f t="shared" si="3"/>
        <v>0.26086319522180595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264</v>
      </c>
      <c r="V10" t="s">
        <v>252</v>
      </c>
      <c r="W10" t="s">
        <v>264</v>
      </c>
    </row>
    <row r="11" spans="1:23" x14ac:dyDescent="0.45">
      <c r="A11" t="s">
        <v>266</v>
      </c>
      <c r="B11">
        <v>14568617.029136609</v>
      </c>
      <c r="C11">
        <v>18172432.187790003</v>
      </c>
      <c r="D11">
        <v>21776247.3464434</v>
      </c>
      <c r="E11">
        <f t="shared" si="0"/>
        <v>0.1983122083721289</v>
      </c>
      <c r="G11">
        <v>-39733097.6420734</v>
      </c>
      <c r="H11">
        <v>-37354081.556383103</v>
      </c>
      <c r="I11">
        <v>-34975065.470692813</v>
      </c>
      <c r="J11">
        <f t="shared" si="1"/>
        <v>6.368825002695773E-2</v>
      </c>
      <c r="L11">
        <v>-67725723.082549021</v>
      </c>
      <c r="M11">
        <v>-65446979.157139212</v>
      </c>
      <c r="N11">
        <v>-63168235.231729418</v>
      </c>
      <c r="O11">
        <f t="shared" si="2"/>
        <v>3.4818168153162722E-2</v>
      </c>
      <c r="P11">
        <f t="shared" si="3"/>
        <v>0.1983122083721289</v>
      </c>
      <c r="R11" s="7">
        <f>75/150</f>
        <v>0.5</v>
      </c>
      <c r="S11">
        <v>1</v>
      </c>
      <c r="T11" s="7">
        <f>160/150</f>
        <v>1.0666666666666667</v>
      </c>
      <c r="U11" s="11" t="s">
        <v>267</v>
      </c>
    </row>
    <row r="13" spans="1:23" x14ac:dyDescent="0.45">
      <c r="B13" t="s">
        <v>238</v>
      </c>
      <c r="G13" t="s">
        <v>239</v>
      </c>
      <c r="L13" t="s">
        <v>240</v>
      </c>
    </row>
    <row r="14" spans="1:23" x14ac:dyDescent="0.45">
      <c r="B14" t="s">
        <v>268</v>
      </c>
      <c r="C14" t="s">
        <v>248</v>
      </c>
      <c r="D14" t="s">
        <v>269</v>
      </c>
      <c r="E14" t="s">
        <v>246</v>
      </c>
      <c r="G14" t="s">
        <v>270</v>
      </c>
      <c r="H14" t="s">
        <v>248</v>
      </c>
      <c r="I14" t="s">
        <v>271</v>
      </c>
      <c r="J14" t="s">
        <v>246</v>
      </c>
      <c r="L14" t="s">
        <v>272</v>
      </c>
      <c r="M14" t="s">
        <v>248</v>
      </c>
      <c r="N14" t="s">
        <v>273</v>
      </c>
      <c r="O14" t="s">
        <v>246</v>
      </c>
    </row>
    <row r="15" spans="1:23" x14ac:dyDescent="0.45">
      <c r="A15" t="str">
        <f>A3</f>
        <v>Fertilizer Price</v>
      </c>
      <c r="B15" s="8">
        <f t="shared" ref="B15:B23" si="5">(B3-C3)/C3</f>
        <v>-1.2185555403306376</v>
      </c>
      <c r="C15" s="8">
        <v>0</v>
      </c>
      <c r="D15" s="8">
        <f t="shared" ref="D15:D23" si="6">(D3-C3)/C3</f>
        <v>0.17059777564628933</v>
      </c>
      <c r="E15" s="9">
        <f>E3</f>
        <v>1.2185555403306376</v>
      </c>
      <c r="F15" s="8"/>
      <c r="G15" s="8">
        <f t="shared" ref="G15:G23" si="7">-(G3-H3)/H3</f>
        <v>-0.35056311430014137</v>
      </c>
      <c r="H15" s="8">
        <v>0</v>
      </c>
      <c r="I15" s="8">
        <f t="shared" ref="I15:I23" si="8">-(I3-H3)/H3</f>
        <v>4.9078836002019399E-2</v>
      </c>
      <c r="J15" s="9">
        <f>J3</f>
        <v>0.35056311430014137</v>
      </c>
      <c r="K15" s="8"/>
      <c r="L15" s="8">
        <f t="shared" ref="L15:L23" si="9">-(L3-M3)/M3</f>
        <v>-0.18876539193423697</v>
      </c>
      <c r="M15" s="8">
        <v>0</v>
      </c>
      <c r="N15" s="8">
        <f t="shared" ref="N15:N23" si="10">-(N3-M3)/M3</f>
        <v>2.6427154870792838E-2</v>
      </c>
      <c r="O15" s="9">
        <f>O3</f>
        <v>0.18876539193423697</v>
      </c>
      <c r="P15">
        <f t="shared" ref="P15:P23" si="11">E15+J15+O15</f>
        <v>1.7578840465650158</v>
      </c>
    </row>
    <row r="16" spans="1:23" x14ac:dyDescent="0.45">
      <c r="A16" t="str">
        <f t="shared" ref="A16:A23" si="12">A4</f>
        <v>Time Horizon</v>
      </c>
      <c r="B16" s="8">
        <f t="shared" si="5"/>
        <v>-0.91008797797014229</v>
      </c>
      <c r="C16" s="8">
        <v>0</v>
      </c>
      <c r="D16" s="8">
        <f t="shared" si="6"/>
        <v>1.1115227297883858</v>
      </c>
      <c r="E16" s="9">
        <f t="shared" ref="E16:E23" si="13">E4</f>
        <v>0.91008797797014229</v>
      </c>
      <c r="F16" s="8"/>
      <c r="G16" s="8">
        <f t="shared" si="7"/>
        <v>-0.26417047341954902</v>
      </c>
      <c r="H16" s="8">
        <v>0</v>
      </c>
      <c r="I16" s="8">
        <f t="shared" si="8"/>
        <v>0.32261694576965277</v>
      </c>
      <c r="J16" s="9">
        <f t="shared" ref="J16:J23" si="14">J4</f>
        <v>0.26417047341954902</v>
      </c>
      <c r="K16" s="8"/>
      <c r="L16" s="8">
        <f t="shared" si="9"/>
        <v>-8.2949217363755587E-2</v>
      </c>
      <c r="M16" s="8">
        <v>0</v>
      </c>
      <c r="N16" s="8">
        <f t="shared" si="10"/>
        <v>0.10127610428548384</v>
      </c>
      <c r="O16" s="9">
        <f t="shared" ref="O16:O23" si="15">O4</f>
        <v>8.2949217363755587E-2</v>
      </c>
      <c r="P16">
        <f t="shared" si="11"/>
        <v>1.257207668753447</v>
      </c>
    </row>
    <row r="17" spans="1:16" x14ac:dyDescent="0.45">
      <c r="A17" t="str">
        <f t="shared" si="12"/>
        <v>CAPEX</v>
      </c>
      <c r="B17" s="8">
        <f t="shared" si="5"/>
        <v>-0.25644554758051519</v>
      </c>
      <c r="C17" s="8">
        <v>0</v>
      </c>
      <c r="D17" s="8">
        <f t="shared" si="6"/>
        <v>0.25644554758051558</v>
      </c>
      <c r="E17" s="9">
        <f t="shared" si="13"/>
        <v>0.25644554758051519</v>
      </c>
      <c r="F17" s="8"/>
      <c r="G17" s="8">
        <f t="shared" si="7"/>
        <v>-0.69608071502790447</v>
      </c>
      <c r="H17" s="8">
        <v>0</v>
      </c>
      <c r="I17" s="8">
        <f t="shared" si="8"/>
        <v>0.69608071502790347</v>
      </c>
      <c r="J17" s="9">
        <f t="shared" si="14"/>
        <v>0.69608071502790447</v>
      </c>
      <c r="K17" s="8"/>
      <c r="L17" s="8">
        <f t="shared" si="9"/>
        <v>-0.52113364050373823</v>
      </c>
      <c r="M17" s="8">
        <v>0</v>
      </c>
      <c r="N17" s="8">
        <f t="shared" si="10"/>
        <v>0.52113363543507707</v>
      </c>
      <c r="O17" s="9">
        <f t="shared" si="15"/>
        <v>0.52113364050373823</v>
      </c>
      <c r="P17">
        <f t="shared" si="11"/>
        <v>1.473659903112158</v>
      </c>
    </row>
    <row r="18" spans="1:16" x14ac:dyDescent="0.45">
      <c r="A18" t="str">
        <f t="shared" si="12"/>
        <v>Interest Rate</v>
      </c>
      <c r="B18" s="8">
        <f t="shared" si="5"/>
        <v>-0.67297121239916624</v>
      </c>
      <c r="C18" s="8">
        <v>0</v>
      </c>
      <c r="D18" s="8">
        <f t="shared" si="6"/>
        <v>0.18176071264026694</v>
      </c>
      <c r="E18" s="9">
        <f t="shared" si="13"/>
        <v>0.67297121239916624</v>
      </c>
      <c r="F18" s="8"/>
      <c r="G18" s="8">
        <f t="shared" si="7"/>
        <v>-0.18743090665851936</v>
      </c>
      <c r="H18" s="8">
        <v>0</v>
      </c>
      <c r="I18" s="8">
        <f t="shared" si="8"/>
        <v>5.0279613104531433E-2</v>
      </c>
      <c r="J18" s="9">
        <f t="shared" si="14"/>
        <v>0.18743090665851936</v>
      </c>
      <c r="K18" s="8"/>
      <c r="L18" s="8">
        <f t="shared" si="9"/>
        <v>-5.4822330880680031E-2</v>
      </c>
      <c r="M18" s="8">
        <v>0</v>
      </c>
      <c r="N18" s="8">
        <f t="shared" si="10"/>
        <v>1.4564623408473244E-2</v>
      </c>
      <c r="O18" s="9">
        <f t="shared" si="15"/>
        <v>5.4822330880680031E-2</v>
      </c>
      <c r="P18">
        <f t="shared" si="11"/>
        <v>0.9152244499383656</v>
      </c>
    </row>
    <row r="19" spans="1:16" x14ac:dyDescent="0.45">
      <c r="A19" t="str">
        <f t="shared" si="12"/>
        <v>Energy Content</v>
      </c>
      <c r="B19" s="8">
        <f t="shared" si="5"/>
        <v>0</v>
      </c>
      <c r="C19" s="8">
        <v>0</v>
      </c>
      <c r="D19" s="8">
        <f t="shared" si="6"/>
        <v>0</v>
      </c>
      <c r="E19" s="9">
        <f t="shared" si="13"/>
        <v>0</v>
      </c>
      <c r="F19" s="8"/>
      <c r="G19" s="8">
        <f t="shared" si="7"/>
        <v>-0.44212867423892088</v>
      </c>
      <c r="H19" s="8">
        <v>0</v>
      </c>
      <c r="I19" s="8">
        <f t="shared" si="8"/>
        <v>0.37788818592920403</v>
      </c>
      <c r="J19" s="9">
        <f t="shared" si="14"/>
        <v>0.44212867423892088</v>
      </c>
      <c r="K19" s="8"/>
      <c r="L19" s="8">
        <f t="shared" si="9"/>
        <v>-0.27300557501161227</v>
      </c>
      <c r="M19" s="8">
        <v>0</v>
      </c>
      <c r="N19" s="8">
        <f t="shared" si="10"/>
        <v>0.23333836392151286</v>
      </c>
      <c r="O19" s="9">
        <f t="shared" si="15"/>
        <v>0.27300557501161227</v>
      </c>
      <c r="P19">
        <f t="shared" si="11"/>
        <v>0.71513424925053315</v>
      </c>
    </row>
    <row r="20" spans="1:16" x14ac:dyDescent="0.45">
      <c r="A20" t="str">
        <f t="shared" si="12"/>
        <v>N content</v>
      </c>
      <c r="B20" s="8">
        <f t="shared" si="5"/>
        <v>-0.34507125302428571</v>
      </c>
      <c r="C20" s="8">
        <v>0</v>
      </c>
      <c r="D20" s="8">
        <f t="shared" si="6"/>
        <v>0.34507125302428582</v>
      </c>
      <c r="E20" s="9">
        <f t="shared" si="13"/>
        <v>0.34507125302428571</v>
      </c>
      <c r="F20" s="8"/>
      <c r="G20" s="8">
        <f t="shared" si="7"/>
        <v>-0.13810286949033479</v>
      </c>
      <c r="H20" s="8">
        <v>0</v>
      </c>
      <c r="I20" s="8">
        <f t="shared" si="8"/>
        <v>0.13810319378581401</v>
      </c>
      <c r="J20" s="9">
        <f t="shared" si="14"/>
        <v>0.13810286949033479</v>
      </c>
      <c r="K20" s="8"/>
      <c r="L20" s="8">
        <f t="shared" si="9"/>
        <v>-7.7431564062913905E-2</v>
      </c>
      <c r="M20" s="8">
        <v>0</v>
      </c>
      <c r="N20" s="8">
        <f t="shared" si="10"/>
        <v>7.7728834356146637E-2</v>
      </c>
      <c r="O20" s="9">
        <f t="shared" si="15"/>
        <v>7.7431564062913905E-2</v>
      </c>
      <c r="P20">
        <f t="shared" si="11"/>
        <v>0.5606056865775344</v>
      </c>
    </row>
    <row r="21" spans="1:16" x14ac:dyDescent="0.45">
      <c r="A21" t="str">
        <f t="shared" si="12"/>
        <v>OPEX</v>
      </c>
      <c r="B21" s="8">
        <f t="shared" si="5"/>
        <v>-2.0641202906069717E-3</v>
      </c>
      <c r="C21" s="8">
        <v>0</v>
      </c>
      <c r="D21" s="8">
        <f t="shared" si="6"/>
        <v>2.0641202906071764E-3</v>
      </c>
      <c r="E21" s="9">
        <f t="shared" si="13"/>
        <v>2.0641202906069717E-3</v>
      </c>
      <c r="F21" s="8"/>
      <c r="G21" s="8">
        <f t="shared" si="7"/>
        <v>-0.26956557386700836</v>
      </c>
      <c r="H21" s="8">
        <v>0</v>
      </c>
      <c r="I21" s="8">
        <f t="shared" si="8"/>
        <v>0.26956557386700242</v>
      </c>
      <c r="J21" s="9">
        <f t="shared" si="14"/>
        <v>0.26956557386700836</v>
      </c>
      <c r="K21" s="8"/>
      <c r="L21" s="8">
        <f t="shared" si="9"/>
        <v>-0.2045188858321591</v>
      </c>
      <c r="M21" s="8">
        <v>0</v>
      </c>
      <c r="N21" s="8">
        <f t="shared" si="10"/>
        <v>0.20451888583215591</v>
      </c>
      <c r="O21" s="9">
        <f t="shared" si="15"/>
        <v>0.2045188858321591</v>
      </c>
      <c r="P21">
        <f t="shared" si="11"/>
        <v>0.47614857998977445</v>
      </c>
    </row>
    <row r="22" spans="1:16" x14ac:dyDescent="0.45">
      <c r="A22" t="str">
        <f t="shared" si="12"/>
        <v>P Content</v>
      </c>
      <c r="B22" s="8">
        <f t="shared" si="5"/>
        <v>-0.26086319522180595</v>
      </c>
      <c r="C22" s="8">
        <v>0</v>
      </c>
      <c r="D22" s="8">
        <f t="shared" si="6"/>
        <v>0.26086319522180607</v>
      </c>
      <c r="E22" s="9">
        <f t="shared" si="13"/>
        <v>0.26086319522180595</v>
      </c>
      <c r="F22" s="8"/>
      <c r="G22" s="8">
        <f t="shared" si="7"/>
        <v>-2.9580535920801992E-2</v>
      </c>
      <c r="H22" s="8">
        <v>0</v>
      </c>
      <c r="I22" s="8">
        <f t="shared" si="8"/>
        <v>2.9580535920801392E-2</v>
      </c>
      <c r="J22" s="9">
        <f t="shared" si="14"/>
        <v>2.9580535920801992E-2</v>
      </c>
      <c r="K22" s="8"/>
      <c r="L22" s="8">
        <f t="shared" si="9"/>
        <v>-1.2335426460520089E-2</v>
      </c>
      <c r="M22" s="8">
        <v>0</v>
      </c>
      <c r="N22" s="8">
        <f t="shared" si="10"/>
        <v>1.2335426460519747E-2</v>
      </c>
      <c r="O22" s="9">
        <f t="shared" si="15"/>
        <v>1.2335426460520089E-2</v>
      </c>
      <c r="P22">
        <f t="shared" si="11"/>
        <v>0.30277915760312807</v>
      </c>
    </row>
    <row r="23" spans="1:16" x14ac:dyDescent="0.45">
      <c r="A23" t="str">
        <f t="shared" si="12"/>
        <v>K Content</v>
      </c>
      <c r="B23" s="8">
        <f t="shared" si="5"/>
        <v>-0.1983122083721289</v>
      </c>
      <c r="C23" s="8">
        <v>0</v>
      </c>
      <c r="D23" s="8">
        <f t="shared" si="6"/>
        <v>0.19831220837212912</v>
      </c>
      <c r="E23" s="9">
        <f t="shared" si="13"/>
        <v>0.1983122083721289</v>
      </c>
      <c r="F23" s="8"/>
      <c r="G23" s="8">
        <f t="shared" si="7"/>
        <v>-6.368825002695773E-2</v>
      </c>
      <c r="H23" s="8">
        <v>0</v>
      </c>
      <c r="I23" s="8">
        <f t="shared" si="8"/>
        <v>6.3688250026957521E-2</v>
      </c>
      <c r="J23" s="9">
        <f t="shared" si="14"/>
        <v>6.368825002695773E-2</v>
      </c>
      <c r="K23" s="8"/>
      <c r="L23" s="8">
        <f t="shared" si="9"/>
        <v>-3.4818168153162722E-2</v>
      </c>
      <c r="M23" s="8">
        <v>0</v>
      </c>
      <c r="N23" s="8">
        <f t="shared" si="10"/>
        <v>3.4818168153162493E-2</v>
      </c>
      <c r="O23" s="9">
        <f t="shared" si="15"/>
        <v>3.4818168153162722E-2</v>
      </c>
      <c r="P23">
        <f t="shared" si="11"/>
        <v>0.29681862655224939</v>
      </c>
    </row>
    <row r="42" spans="1:15" x14ac:dyDescent="0.45">
      <c r="B42" t="s">
        <v>238</v>
      </c>
      <c r="G42" t="s">
        <v>239</v>
      </c>
      <c r="L42" t="s">
        <v>240</v>
      </c>
    </row>
    <row r="43" spans="1:15" x14ac:dyDescent="0.45">
      <c r="A43">
        <f>A14</f>
        <v>0</v>
      </c>
      <c r="B43" t="str">
        <f t="shared" ref="B43:O52" si="16">B14</f>
        <v>NPV Max Worst</v>
      </c>
      <c r="C43" t="str">
        <f t="shared" si="16"/>
        <v>Level</v>
      </c>
      <c r="D43" t="str">
        <f t="shared" si="16"/>
        <v>NPV Max Best</v>
      </c>
      <c r="E43" t="str">
        <f t="shared" si="16"/>
        <v>Range</v>
      </c>
      <c r="F43">
        <f t="shared" si="16"/>
        <v>0</v>
      </c>
      <c r="G43" t="str">
        <f t="shared" si="16"/>
        <v>Tradeoff Worst</v>
      </c>
      <c r="H43" t="str">
        <f t="shared" si="16"/>
        <v>Level</v>
      </c>
      <c r="I43" t="str">
        <f t="shared" si="16"/>
        <v>Tradeoff Best</v>
      </c>
      <c r="J43" t="str">
        <f t="shared" si="16"/>
        <v>Range</v>
      </c>
      <c r="K43">
        <f t="shared" si="16"/>
        <v>0</v>
      </c>
      <c r="L43" t="str">
        <f t="shared" si="16"/>
        <v>GWP Min Worst</v>
      </c>
      <c r="M43" t="str">
        <f t="shared" si="16"/>
        <v>Level</v>
      </c>
      <c r="N43" t="str">
        <f t="shared" si="16"/>
        <v>GWP Min Best</v>
      </c>
      <c r="O43" t="str">
        <f t="shared" si="16"/>
        <v>Range</v>
      </c>
    </row>
    <row r="44" spans="1:15" x14ac:dyDescent="0.45">
      <c r="B44" s="10">
        <f>B15</f>
        <v>-1.2185555403306376</v>
      </c>
      <c r="C44" s="10">
        <f t="shared" si="16"/>
        <v>0</v>
      </c>
      <c r="D44" s="10">
        <f t="shared" si="16"/>
        <v>0.17059777564628933</v>
      </c>
      <c r="E44" s="10">
        <f t="shared" si="16"/>
        <v>1.2185555403306376</v>
      </c>
      <c r="F44" s="10">
        <f t="shared" si="16"/>
        <v>0</v>
      </c>
      <c r="G44" s="10"/>
      <c r="H44" s="10"/>
      <c r="I44" s="10"/>
      <c r="J44" s="10"/>
      <c r="K44" s="10">
        <f t="shared" si="16"/>
        <v>0</v>
      </c>
      <c r="L44" s="10"/>
      <c r="M44" s="10"/>
      <c r="N44" s="10"/>
      <c r="O44" s="10"/>
    </row>
    <row r="45" spans="1:15" x14ac:dyDescent="0.45">
      <c r="A45" s="10" t="str">
        <f>A15</f>
        <v>Fertilizer Price</v>
      </c>
      <c r="B45" s="10"/>
      <c r="C45" s="10"/>
      <c r="D45" s="10"/>
      <c r="E45" s="10"/>
      <c r="F45" s="10">
        <f t="shared" si="16"/>
        <v>0</v>
      </c>
      <c r="G45" s="10">
        <f>G15</f>
        <v>-0.35056311430014137</v>
      </c>
      <c r="H45" s="10">
        <f>H15</f>
        <v>0</v>
      </c>
      <c r="I45" s="10">
        <f>I15</f>
        <v>4.9078836002019399E-2</v>
      </c>
      <c r="J45" s="10">
        <f>J15</f>
        <v>0.35056311430014137</v>
      </c>
      <c r="K45" s="10">
        <f t="shared" si="16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6"/>
        <v>0</v>
      </c>
      <c r="G46" s="10"/>
      <c r="H46" s="10"/>
      <c r="I46" s="10"/>
      <c r="J46" s="10"/>
      <c r="K46" s="10">
        <f t="shared" si="16"/>
        <v>0</v>
      </c>
      <c r="L46" s="10">
        <f>L15</f>
        <v>-0.18876539193423697</v>
      </c>
      <c r="M46" s="10">
        <f>M15</f>
        <v>0</v>
      </c>
      <c r="N46" s="10">
        <f>N15</f>
        <v>2.6427154870792838E-2</v>
      </c>
      <c r="O46" s="10">
        <f>O15</f>
        <v>0.18876539193423697</v>
      </c>
    </row>
    <row r="47" spans="1:15" x14ac:dyDescent="0.45">
      <c r="A47" s="10"/>
      <c r="B47" s="10"/>
      <c r="C47" s="10"/>
      <c r="D47" s="10"/>
      <c r="E47" s="10"/>
      <c r="F47" s="10">
        <f t="shared" si="16"/>
        <v>0</v>
      </c>
      <c r="G47" s="10"/>
      <c r="H47" s="10"/>
      <c r="I47" s="10"/>
      <c r="J47" s="10"/>
      <c r="K47" s="10">
        <f t="shared" si="16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0.91008797797014229</v>
      </c>
      <c r="F48" s="10">
        <f t="shared" si="16"/>
        <v>0</v>
      </c>
      <c r="G48" s="10"/>
      <c r="H48" s="10"/>
      <c r="I48" s="10"/>
      <c r="J48" s="10"/>
      <c r="K48" s="10">
        <f t="shared" si="16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6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0.26417047341954902</v>
      </c>
      <c r="K49" s="10">
        <f t="shared" si="16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6"/>
        <v>0</v>
      </c>
      <c r="G50" s="10"/>
      <c r="H50" s="10"/>
      <c r="I50" s="10"/>
      <c r="J50" s="10"/>
      <c r="K50" s="10">
        <f t="shared" si="16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8.2949217363755587E-2</v>
      </c>
    </row>
    <row r="51" spans="1:15" x14ac:dyDescent="0.45">
      <c r="A51" s="10"/>
      <c r="B51" s="10"/>
      <c r="C51" s="10"/>
      <c r="D51" s="10"/>
      <c r="E51" s="10"/>
      <c r="F51" s="10">
        <f t="shared" si="16"/>
        <v>0</v>
      </c>
      <c r="G51" s="10"/>
      <c r="H51" s="10"/>
      <c r="I51" s="10"/>
      <c r="J51" s="10"/>
      <c r="K51" s="10">
        <f t="shared" si="16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-0.25644554758051519</v>
      </c>
      <c r="C52" s="10">
        <f>C17</f>
        <v>0</v>
      </c>
      <c r="D52" s="10">
        <f>D17</f>
        <v>0.25644554758051558</v>
      </c>
      <c r="E52" s="10">
        <f>E17</f>
        <v>0.25644554758051519</v>
      </c>
      <c r="F52" s="10">
        <f t="shared" si="16"/>
        <v>0</v>
      </c>
      <c r="G52" s="10"/>
      <c r="H52" s="10"/>
      <c r="I52" s="10"/>
      <c r="J52" s="10"/>
      <c r="K52" s="10">
        <f t="shared" si="16"/>
        <v>0</v>
      </c>
      <c r="L52" s="10"/>
      <c r="M52" s="10"/>
      <c r="N52" s="10"/>
      <c r="O52" s="10"/>
    </row>
    <row r="53" spans="1:15" x14ac:dyDescent="0.45">
      <c r="A53" s="10" t="str">
        <f>A17</f>
        <v>CAPEX</v>
      </c>
      <c r="B53" s="10"/>
      <c r="C53" s="10"/>
      <c r="D53" s="10"/>
      <c r="E53" s="10"/>
      <c r="F53" s="10"/>
      <c r="G53" s="10">
        <f>G17</f>
        <v>-0.69608071502790447</v>
      </c>
      <c r="H53" s="10">
        <f>H17</f>
        <v>0</v>
      </c>
      <c r="I53" s="10">
        <f>I17</f>
        <v>0.69608071502790347</v>
      </c>
      <c r="J53" s="10">
        <f>J17</f>
        <v>0.69608071502790447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-0.52113364050373823</v>
      </c>
      <c r="M54" s="10">
        <f>M17</f>
        <v>0</v>
      </c>
      <c r="N54" s="10">
        <f>N17</f>
        <v>0.52113363543507707</v>
      </c>
      <c r="O54" s="10">
        <f>O17</f>
        <v>0.52113364050373823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-0.67297121239916624</v>
      </c>
      <c r="C56" s="10">
        <f>C18</f>
        <v>0</v>
      </c>
      <c r="D56" s="10">
        <f>D18</f>
        <v>0.18176071264026694</v>
      </c>
      <c r="E56" s="10">
        <f>E18</f>
        <v>0.67297121239916624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Interest Rate</v>
      </c>
      <c r="B57" s="10"/>
      <c r="C57" s="10"/>
      <c r="D57" s="10"/>
      <c r="E57" s="10"/>
      <c r="F57" s="10"/>
      <c r="G57" s="10">
        <f>G18</f>
        <v>-0.18743090665851936</v>
      </c>
      <c r="H57" s="10">
        <f>H18</f>
        <v>0</v>
      </c>
      <c r="I57" s="10">
        <f>I18</f>
        <v>5.0279613104531433E-2</v>
      </c>
      <c r="J57" s="10">
        <f>J18</f>
        <v>0.18743090665851936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-5.4822330880680031E-2</v>
      </c>
      <c r="M58" s="10">
        <f>M18</f>
        <v>0</v>
      </c>
      <c r="N58" s="10">
        <f>N18</f>
        <v>1.4564623408473244E-2</v>
      </c>
      <c r="O58" s="10">
        <f>O18</f>
        <v>5.4822330880680031E-2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0</v>
      </c>
      <c r="C60" s="10">
        <f>C19</f>
        <v>0</v>
      </c>
      <c r="D60" s="10">
        <f>D19</f>
        <v>0</v>
      </c>
      <c r="E60" s="10">
        <f>E19</f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Energy Content</v>
      </c>
      <c r="B61" s="10"/>
      <c r="C61" s="10"/>
      <c r="D61" s="10"/>
      <c r="E61" s="10"/>
      <c r="F61" s="10"/>
      <c r="G61" s="10">
        <f>G19</f>
        <v>-0.44212867423892088</v>
      </c>
      <c r="H61" s="10">
        <f>H19</f>
        <v>0</v>
      </c>
      <c r="I61" s="10">
        <f>I19</f>
        <v>0.37788818592920403</v>
      </c>
      <c r="J61" s="10">
        <f>J19</f>
        <v>0.44212867423892088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-0.27300557501161227</v>
      </c>
      <c r="M62" s="10">
        <f>M19</f>
        <v>0</v>
      </c>
      <c r="N62" s="10">
        <f>N19</f>
        <v>0.23333836392151286</v>
      </c>
      <c r="O62" s="10">
        <f>O19</f>
        <v>0.27300557501161227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0.34507125302428571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0.13810286949033479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7.7431564062913905E-2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2.0641202906069717E-3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0.26956557386700836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0.2045188858321591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0.26086319522180595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2.9580535920801992E-2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1.2335426460520089E-2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0.1983122083721289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6.368825002695773E-2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3.4818168153162722E-2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W16" sqref="W1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67A6-EAC7-45B5-B2D5-6D1654BD8BB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27DA-B2A2-4DE4-9246-3BF9129F1AAB}">
  <dimension ref="A1:F16"/>
  <sheetViews>
    <sheetView workbookViewId="0">
      <selection activeCell="A17" sqref="A17"/>
    </sheetView>
  </sheetViews>
  <sheetFormatPr defaultRowHeight="14.25" x14ac:dyDescent="0.45"/>
  <cols>
    <col min="5" max="5" width="10.59765625" bestFit="1" customWidth="1"/>
    <col min="6" max="6" width="13.3984375" bestFit="1" customWidth="1"/>
  </cols>
  <sheetData>
    <row r="1" spans="1:6" x14ac:dyDescent="0.45">
      <c r="A1" t="s">
        <v>274</v>
      </c>
      <c r="B1" s="12">
        <v>86.35</v>
      </c>
    </row>
    <row r="2" spans="1:6" x14ac:dyDescent="0.45">
      <c r="A2" t="s">
        <v>275</v>
      </c>
      <c r="B2" s="12">
        <v>14.997</v>
      </c>
    </row>
    <row r="3" spans="1:6" x14ac:dyDescent="0.45">
      <c r="A3" t="s">
        <v>276</v>
      </c>
      <c r="B3" s="13">
        <f>PV(9%/4,40,1)/40</f>
        <v>-0.6548380551436761</v>
      </c>
      <c r="E3" t="s">
        <v>277</v>
      </c>
      <c r="F3">
        <v>3938.6015136228598</v>
      </c>
    </row>
    <row r="4" spans="1:6" x14ac:dyDescent="0.45">
      <c r="A4" t="s">
        <v>280</v>
      </c>
      <c r="B4" s="12">
        <v>12.08</v>
      </c>
      <c r="E4" t="s">
        <v>278</v>
      </c>
      <c r="F4" s="14">
        <f>(1-B3)*(77606*(F3*1000/(660))^(0.6194))/(F3*120)</f>
        <v>59.272992986236197</v>
      </c>
    </row>
    <row r="7" spans="1:6" x14ac:dyDescent="0.45">
      <c r="A7" t="s">
        <v>279</v>
      </c>
      <c r="B7" s="13">
        <f>B4-B1+B2+F4</f>
        <v>-7.0137637990796975E-6</v>
      </c>
    </row>
    <row r="10" spans="1:6" x14ac:dyDescent="0.45">
      <c r="A10" t="s">
        <v>281</v>
      </c>
    </row>
    <row r="15" spans="1:6" x14ac:dyDescent="0.45">
      <c r="A15" t="s">
        <v>282</v>
      </c>
    </row>
    <row r="16" spans="1:6" x14ac:dyDescent="0.45">
      <c r="A16">
        <f>'Figure 3'!AD114-'Figure 3'!AD146</f>
        <v>1.2690100277037955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5</vt:lpstr>
      <vt:lpstr>Figure 2</vt:lpstr>
      <vt:lpstr>Figure 3</vt:lpstr>
      <vt:lpstr>Figure 4</vt:lpstr>
      <vt:lpstr>Figure 6</vt:lpstr>
      <vt:lpstr>Figure1</vt:lpstr>
      <vt:lpstr>Sheet2</vt:lpstr>
      <vt:lpstr>Abstract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2023-06-06T20:30:31Z</dcterms:modified>
</cp:coreProperties>
</file>