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144C8BAE-8231-4520-96A4-73E2ADAD4533}" xr6:coauthVersionLast="47" xr6:coauthVersionMax="47" xr10:uidLastSave="{00000000-0000-0000-0000-000000000000}"/>
  <bookViews>
    <workbookView xWindow="58410" yWindow="-120" windowWidth="28110" windowHeight="18240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AO114" i="3"/>
  <c r="A16" i="7"/>
  <c r="B2" i="7"/>
  <c r="B1" i="7"/>
  <c r="C4" i="5" l="1"/>
  <c r="C5" i="5" s="1"/>
  <c r="C6" i="5" s="1"/>
  <c r="H4" i="5"/>
  <c r="H5" i="5" s="1"/>
  <c r="H6" i="5" s="1"/>
  <c r="M4" i="5"/>
  <c r="M5" i="5" s="1"/>
  <c r="M6" i="5" s="1"/>
  <c r="M84" i="5" l="1"/>
  <c r="H83" i="5"/>
  <c r="C82" i="5"/>
  <c r="A25" i="5"/>
  <c r="A83" i="5" s="1"/>
  <c r="AT7" i="1"/>
  <c r="AU7" i="1"/>
  <c r="AV7" i="1"/>
  <c r="AW7" i="1"/>
  <c r="AX7" i="1"/>
  <c r="AY7" i="1"/>
  <c r="AZ7" i="1"/>
  <c r="AT8" i="1"/>
  <c r="AU8" i="1"/>
  <c r="AV8" i="1"/>
  <c r="AW8" i="1"/>
  <c r="AX8" i="1"/>
  <c r="AY8" i="1"/>
  <c r="AZ8" i="1"/>
  <c r="AT9" i="1"/>
  <c r="AU9" i="1"/>
  <c r="AV9" i="1"/>
  <c r="AW9" i="1"/>
  <c r="AX9" i="1"/>
  <c r="AY9" i="1"/>
  <c r="AZ9" i="1"/>
  <c r="AT10" i="1"/>
  <c r="AU10" i="1"/>
  <c r="AV10" i="1"/>
  <c r="AW10" i="1"/>
  <c r="AX10" i="1"/>
  <c r="AY10" i="1"/>
  <c r="AZ10" i="1"/>
  <c r="AT11" i="1"/>
  <c r="AU11" i="1"/>
  <c r="AV11" i="1"/>
  <c r="AW11" i="1"/>
  <c r="AX11" i="1"/>
  <c r="AY11" i="1"/>
  <c r="AZ11" i="1"/>
  <c r="AT13" i="1"/>
  <c r="AU13" i="1"/>
  <c r="AV13" i="1"/>
  <c r="AW13" i="1"/>
  <c r="AX13" i="1"/>
  <c r="AY13" i="1"/>
  <c r="AZ13" i="1"/>
  <c r="AT14" i="1"/>
  <c r="AU14" i="1"/>
  <c r="AV14" i="1"/>
  <c r="AW14" i="1"/>
  <c r="AX14" i="1"/>
  <c r="AY14" i="1"/>
  <c r="AZ14" i="1"/>
  <c r="AT15" i="1"/>
  <c r="AU15" i="1"/>
  <c r="AV15" i="1"/>
  <c r="AW15" i="1"/>
  <c r="AX15" i="1"/>
  <c r="AY15" i="1"/>
  <c r="AZ15" i="1"/>
  <c r="AT16" i="1"/>
  <c r="AU16" i="1"/>
  <c r="AV16" i="1"/>
  <c r="AW16" i="1"/>
  <c r="AX16" i="1"/>
  <c r="AY16" i="1"/>
  <c r="AZ16" i="1"/>
  <c r="AT17" i="1"/>
  <c r="AU17" i="1"/>
  <c r="AV17" i="1"/>
  <c r="AW17" i="1"/>
  <c r="AX17" i="1"/>
  <c r="AY17" i="1"/>
  <c r="AZ17" i="1"/>
  <c r="AT18" i="1"/>
  <c r="AU18" i="1"/>
  <c r="AV18" i="1"/>
  <c r="AW18" i="1"/>
  <c r="AX18" i="1"/>
  <c r="AY18" i="1"/>
  <c r="AZ18" i="1"/>
  <c r="AT20" i="1"/>
  <c r="AU20" i="1"/>
  <c r="AV20" i="1"/>
  <c r="AW20" i="1"/>
  <c r="AX20" i="1"/>
  <c r="AY20" i="1"/>
  <c r="AZ20" i="1"/>
  <c r="AT21" i="1"/>
  <c r="AU21" i="1"/>
  <c r="AV21" i="1"/>
  <c r="AW21" i="1"/>
  <c r="AX21" i="1"/>
  <c r="AY21" i="1"/>
  <c r="AZ21" i="1"/>
  <c r="AT22" i="1"/>
  <c r="AU22" i="1"/>
  <c r="AV22" i="1"/>
  <c r="AW22" i="1"/>
  <c r="AX22" i="1"/>
  <c r="AY22" i="1"/>
  <c r="AZ22" i="1"/>
  <c r="AT23" i="1"/>
  <c r="AU23" i="1"/>
  <c r="AV23" i="1"/>
  <c r="AW23" i="1"/>
  <c r="AX23" i="1"/>
  <c r="AY23" i="1"/>
  <c r="AZ23" i="1"/>
  <c r="AT24" i="1"/>
  <c r="AU24" i="1"/>
  <c r="AV24" i="1"/>
  <c r="AW24" i="1"/>
  <c r="AX24" i="1"/>
  <c r="AY24" i="1"/>
  <c r="AZ24" i="1"/>
  <c r="AT25" i="1"/>
  <c r="AU25" i="1"/>
  <c r="AV25" i="1"/>
  <c r="AW25" i="1"/>
  <c r="AX25" i="1"/>
  <c r="AY25" i="1"/>
  <c r="AZ25" i="1"/>
  <c r="AT29" i="1"/>
  <c r="AU29" i="1"/>
  <c r="AV29" i="1"/>
  <c r="AW29" i="1"/>
  <c r="AX29" i="1"/>
  <c r="AY29" i="1"/>
  <c r="AZ29" i="1"/>
  <c r="AT30" i="1"/>
  <c r="AU30" i="1"/>
  <c r="AV30" i="1"/>
  <c r="AW30" i="1"/>
  <c r="AX30" i="1"/>
  <c r="AY30" i="1"/>
  <c r="AZ30" i="1"/>
  <c r="AT31" i="1"/>
  <c r="AU31" i="1"/>
  <c r="AV31" i="1"/>
  <c r="AW31" i="1"/>
  <c r="AX31" i="1"/>
  <c r="AY31" i="1"/>
  <c r="AZ31" i="1"/>
  <c r="AT32" i="1"/>
  <c r="AU32" i="1"/>
  <c r="AV32" i="1"/>
  <c r="AW32" i="1"/>
  <c r="AX32" i="1"/>
  <c r="AY32" i="1"/>
  <c r="AZ32" i="1"/>
  <c r="AT33" i="1"/>
  <c r="AU33" i="1"/>
  <c r="AV33" i="1"/>
  <c r="AW33" i="1"/>
  <c r="AX33" i="1"/>
  <c r="AY33" i="1"/>
  <c r="AZ33" i="1"/>
  <c r="AT34" i="1"/>
  <c r="AU34" i="1"/>
  <c r="AV34" i="1"/>
  <c r="AW34" i="1"/>
  <c r="AX34" i="1"/>
  <c r="AY34" i="1"/>
  <c r="AZ34" i="1"/>
  <c r="AT36" i="1"/>
  <c r="AU36" i="1"/>
  <c r="AV36" i="1"/>
  <c r="AW36" i="1"/>
  <c r="AX36" i="1"/>
  <c r="AY36" i="1"/>
  <c r="AZ36" i="1"/>
  <c r="AT37" i="1"/>
  <c r="AU37" i="1"/>
  <c r="AV37" i="1"/>
  <c r="AW37" i="1"/>
  <c r="AX37" i="1"/>
  <c r="AY37" i="1"/>
  <c r="AZ37" i="1"/>
  <c r="AT38" i="1"/>
  <c r="AU38" i="1"/>
  <c r="AV38" i="1"/>
  <c r="AW38" i="1"/>
  <c r="AX38" i="1"/>
  <c r="AY38" i="1"/>
  <c r="AZ38" i="1"/>
  <c r="AT39" i="1"/>
  <c r="AU39" i="1"/>
  <c r="AV39" i="1"/>
  <c r="AW39" i="1"/>
  <c r="AX39" i="1"/>
  <c r="AY39" i="1"/>
  <c r="AZ39" i="1"/>
  <c r="AT40" i="1"/>
  <c r="AU40" i="1"/>
  <c r="AV40" i="1"/>
  <c r="AW40" i="1"/>
  <c r="AX40" i="1"/>
  <c r="AY40" i="1"/>
  <c r="AZ40" i="1"/>
  <c r="AT41" i="1"/>
  <c r="AU41" i="1"/>
  <c r="AV41" i="1"/>
  <c r="AW41" i="1"/>
  <c r="AX41" i="1"/>
  <c r="AY41" i="1"/>
  <c r="AZ41" i="1"/>
  <c r="AT43" i="1"/>
  <c r="AU43" i="1"/>
  <c r="AV43" i="1"/>
  <c r="AW43" i="1"/>
  <c r="AX43" i="1"/>
  <c r="AY43" i="1"/>
  <c r="AZ43" i="1"/>
  <c r="AT44" i="1"/>
  <c r="AU44" i="1"/>
  <c r="AV44" i="1"/>
  <c r="AW44" i="1"/>
  <c r="AX44" i="1"/>
  <c r="AY44" i="1"/>
  <c r="AZ44" i="1"/>
  <c r="AT45" i="1"/>
  <c r="AU45" i="1"/>
  <c r="AV45" i="1"/>
  <c r="AW45" i="1"/>
  <c r="AX45" i="1"/>
  <c r="AY45" i="1"/>
  <c r="AZ45" i="1"/>
  <c r="AT46" i="1"/>
  <c r="AU46" i="1"/>
  <c r="AV46" i="1"/>
  <c r="AW46" i="1"/>
  <c r="AX46" i="1"/>
  <c r="AY46" i="1"/>
  <c r="AZ46" i="1"/>
  <c r="AT47" i="1"/>
  <c r="AU47" i="1"/>
  <c r="AV47" i="1"/>
  <c r="AW47" i="1"/>
  <c r="AX47" i="1"/>
  <c r="AY47" i="1"/>
  <c r="AZ47" i="1"/>
  <c r="AT48" i="1"/>
  <c r="AU48" i="1"/>
  <c r="AV48" i="1"/>
  <c r="AW48" i="1"/>
  <c r="AX48" i="1"/>
  <c r="AY48" i="1"/>
  <c r="AZ48" i="1"/>
  <c r="O6" i="5" l="1"/>
  <c r="O3" i="5"/>
  <c r="O5" i="5"/>
  <c r="O4" i="5"/>
  <c r="J5" i="5"/>
  <c r="J6" i="5"/>
  <c r="J4" i="5"/>
  <c r="E5" i="5"/>
  <c r="E3" i="5"/>
  <c r="E6" i="5"/>
  <c r="E4" i="5"/>
  <c r="F4" i="7" l="1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6" i="1"/>
  <c r="AO146" i="3" l="1"/>
  <c r="M80" i="5" l="1"/>
  <c r="H79" i="5"/>
  <c r="C78" i="5"/>
  <c r="M76" i="5"/>
  <c r="H75" i="5"/>
  <c r="C74" i="5"/>
  <c r="M72" i="5"/>
  <c r="H71" i="5"/>
  <c r="C70" i="5"/>
  <c r="M68" i="5"/>
  <c r="H67" i="5"/>
  <c r="C66" i="5"/>
  <c r="M64" i="5"/>
  <c r="H63" i="5"/>
  <c r="C62" i="5"/>
  <c r="M60" i="5"/>
  <c r="H59" i="5"/>
  <c r="C58" i="5"/>
  <c r="M56" i="5"/>
  <c r="H55" i="5"/>
  <c r="K54" i="5"/>
  <c r="F54" i="5"/>
  <c r="C54" i="5"/>
  <c r="K53" i="5"/>
  <c r="F53" i="5"/>
  <c r="M52" i="5"/>
  <c r="K52" i="5"/>
  <c r="F52" i="5"/>
  <c r="K51" i="5"/>
  <c r="H51" i="5"/>
  <c r="F51" i="5"/>
  <c r="K50" i="5"/>
  <c r="F50" i="5"/>
  <c r="C50" i="5"/>
  <c r="K49" i="5"/>
  <c r="F49" i="5"/>
  <c r="M48" i="5"/>
  <c r="K48" i="5"/>
  <c r="F48" i="5"/>
  <c r="K47" i="5"/>
  <c r="H47" i="5"/>
  <c r="F47" i="5"/>
  <c r="K46" i="5"/>
  <c r="F46" i="5"/>
  <c r="C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24" i="5"/>
  <c r="A79" i="5" s="1"/>
  <c r="A23" i="5"/>
  <c r="A75" i="5" s="1"/>
  <c r="A22" i="5"/>
  <c r="A71" i="5" s="1"/>
  <c r="A21" i="5"/>
  <c r="A67" i="5" s="1"/>
  <c r="A20" i="5"/>
  <c r="A63" i="5" s="1"/>
  <c r="N19" i="5"/>
  <c r="N60" i="5" s="1"/>
  <c r="L19" i="5"/>
  <c r="L60" i="5" s="1"/>
  <c r="I19" i="5"/>
  <c r="I59" i="5" s="1"/>
  <c r="G19" i="5"/>
  <c r="G59" i="5" s="1"/>
  <c r="D19" i="5"/>
  <c r="D58" i="5" s="1"/>
  <c r="B19" i="5"/>
  <c r="B58" i="5" s="1"/>
  <c r="A19" i="5"/>
  <c r="A59" i="5" s="1"/>
  <c r="N18" i="5"/>
  <c r="N56" i="5" s="1"/>
  <c r="L18" i="5"/>
  <c r="L56" i="5" s="1"/>
  <c r="I18" i="5"/>
  <c r="I55" i="5" s="1"/>
  <c r="G18" i="5"/>
  <c r="G55" i="5" s="1"/>
  <c r="D18" i="5"/>
  <c r="D54" i="5" s="1"/>
  <c r="B18" i="5"/>
  <c r="B54" i="5" s="1"/>
  <c r="A18" i="5"/>
  <c r="A55" i="5" s="1"/>
  <c r="N17" i="5"/>
  <c r="N52" i="5" s="1"/>
  <c r="L17" i="5"/>
  <c r="L52" i="5" s="1"/>
  <c r="J17" i="5"/>
  <c r="J51" i="5" s="1"/>
  <c r="I17" i="5"/>
  <c r="I51" i="5" s="1"/>
  <c r="G17" i="5"/>
  <c r="G51" i="5" s="1"/>
  <c r="D17" i="5"/>
  <c r="D50" i="5" s="1"/>
  <c r="B17" i="5"/>
  <c r="B50" i="5" s="1"/>
  <c r="A17" i="5"/>
  <c r="A51" i="5" s="1"/>
  <c r="N16" i="5"/>
  <c r="N48" i="5" s="1"/>
  <c r="L16" i="5"/>
  <c r="L48" i="5" s="1"/>
  <c r="I16" i="5"/>
  <c r="I47" i="5" s="1"/>
  <c r="G16" i="5"/>
  <c r="G47" i="5" s="1"/>
  <c r="D16" i="5"/>
  <c r="D46" i="5" s="1"/>
  <c r="B16" i="5"/>
  <c r="B46" i="5" s="1"/>
  <c r="A16" i="5"/>
  <c r="A47" i="5" s="1"/>
  <c r="U11" i="5"/>
  <c r="S11" i="5"/>
  <c r="U10" i="5"/>
  <c r="U9" i="5" s="1"/>
  <c r="S10" i="5"/>
  <c r="S9" i="5" s="1"/>
  <c r="U8" i="5"/>
  <c r="U7" i="5"/>
  <c r="P6" i="5"/>
  <c r="U6" i="5"/>
  <c r="O19" i="5"/>
  <c r="O60" i="5" s="1"/>
  <c r="U5" i="5"/>
  <c r="O18" i="5"/>
  <c r="O56" i="5" s="1"/>
  <c r="J18" i="5"/>
  <c r="J55" i="5" s="1"/>
  <c r="J16" i="5"/>
  <c r="J47" i="5" s="1"/>
  <c r="E16" i="5"/>
  <c r="E46" i="5" s="1"/>
  <c r="AY6" i="1"/>
  <c r="AU6" i="1"/>
  <c r="AV6" i="1"/>
  <c r="AW6" i="1"/>
  <c r="AX6" i="1"/>
  <c r="AT6" i="1"/>
  <c r="P5" i="5" l="1"/>
  <c r="O17" i="5"/>
  <c r="O52" i="5" s="1"/>
  <c r="E19" i="5"/>
  <c r="E58" i="5" s="1"/>
  <c r="E17" i="5"/>
  <c r="E50" i="5" s="1"/>
  <c r="P4" i="5"/>
  <c r="E18" i="5"/>
  <c r="E54" i="5" s="1"/>
  <c r="P3" i="5"/>
  <c r="O16" i="5"/>
  <c r="J19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7" i="5" l="1"/>
  <c r="P18" i="5"/>
  <c r="O48" i="5"/>
  <c r="P16" i="5"/>
  <c r="J59" i="5"/>
  <c r="P19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78" i="3"/>
  <c r="C176" i="3"/>
  <c r="C182" i="3"/>
  <c r="C174" i="3"/>
  <c r="C170" i="3"/>
  <c r="B94" i="3"/>
  <c r="B93" i="3"/>
  <c r="AF172" i="3" l="1"/>
  <c r="Q184" i="3"/>
  <c r="L184" i="3"/>
  <c r="E184" i="3"/>
  <c r="AI185" i="3"/>
  <c r="W185" i="3"/>
  <c r="AL177" i="3"/>
  <c r="Z177" i="3"/>
  <c r="K185" i="3"/>
  <c r="AM184" i="3"/>
  <c r="L177" i="3"/>
  <c r="AJ184" i="3"/>
  <c r="Z176" i="3"/>
  <c r="AC184" i="3"/>
  <c r="X176" i="3"/>
  <c r="C180" i="3"/>
  <c r="AA184" i="3"/>
  <c r="M176" i="3"/>
  <c r="X184" i="3"/>
  <c r="AC180" i="3"/>
  <c r="O184" i="3"/>
  <c r="AA180" i="3"/>
  <c r="AI168" i="3"/>
  <c r="U185" i="3"/>
  <c r="AJ177" i="3"/>
  <c r="X177" i="3"/>
  <c r="AN176" i="3"/>
  <c r="D176" i="3"/>
  <c r="Q180" i="3"/>
  <c r="T172" i="3"/>
  <c r="AG168" i="3"/>
  <c r="H169" i="3"/>
  <c r="AI184" i="3"/>
  <c r="Y177" i="3"/>
  <c r="AD172" i="3"/>
  <c r="H185" i="3"/>
  <c r="AI177" i="3"/>
  <c r="O180" i="3"/>
  <c r="R172" i="3"/>
  <c r="W168" i="3"/>
  <c r="V185" i="3"/>
  <c r="AG185" i="3"/>
  <c r="J184" i="3"/>
  <c r="I184" i="3"/>
  <c r="AF184" i="3"/>
  <c r="AK176" i="3"/>
  <c r="AN181" i="3"/>
  <c r="E180" i="3"/>
  <c r="H172" i="3"/>
  <c r="U168" i="3"/>
  <c r="J185" i="3"/>
  <c r="K184" i="3"/>
  <c r="AK177" i="3"/>
  <c r="L176" i="3"/>
  <c r="I185" i="3"/>
  <c r="V184" i="3"/>
  <c r="C184" i="3"/>
  <c r="T185" i="3"/>
  <c r="U184" i="3"/>
  <c r="AL176" i="3"/>
  <c r="C185" i="3"/>
  <c r="AE185" i="3"/>
  <c r="G185" i="3"/>
  <c r="H184" i="3"/>
  <c r="AH177" i="3"/>
  <c r="AD185" i="3"/>
  <c r="R185" i="3"/>
  <c r="F185" i="3"/>
  <c r="AE184" i="3"/>
  <c r="S184" i="3"/>
  <c r="G184" i="3"/>
  <c r="AG177" i="3"/>
  <c r="U177" i="3"/>
  <c r="AJ176" i="3"/>
  <c r="AL181" i="3"/>
  <c r="F172" i="3"/>
  <c r="K168" i="3"/>
  <c r="C177" i="3"/>
  <c r="AH185" i="3"/>
  <c r="W184" i="3"/>
  <c r="K177" i="3"/>
  <c r="AH184" i="3"/>
  <c r="C168" i="3"/>
  <c r="AF185" i="3"/>
  <c r="AG184" i="3"/>
  <c r="W177" i="3"/>
  <c r="C169" i="3"/>
  <c r="S185" i="3"/>
  <c r="T184" i="3"/>
  <c r="V177" i="3"/>
  <c r="C172" i="3"/>
  <c r="AC185" i="3"/>
  <c r="Q185" i="3"/>
  <c r="E185" i="3"/>
  <c r="AD184" i="3"/>
  <c r="R184" i="3"/>
  <c r="F184" i="3"/>
  <c r="AF177" i="3"/>
  <c r="T177" i="3"/>
  <c r="AB176" i="3"/>
  <c r="AB181" i="3"/>
  <c r="AE173" i="3"/>
  <c r="I168" i="3"/>
  <c r="C173" i="3"/>
  <c r="AB185" i="3"/>
  <c r="D185" i="3"/>
  <c r="AE177" i="3"/>
  <c r="S177" i="3"/>
  <c r="Z181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81" i="3"/>
  <c r="AA181" i="3"/>
  <c r="AM181" i="3"/>
  <c r="AN129" i="3"/>
  <c r="AN137" i="3"/>
  <c r="K169" i="3"/>
  <c r="W169" i="3"/>
  <c r="AI169" i="3"/>
  <c r="H173" i="3"/>
  <c r="T173" i="3"/>
  <c r="AF173" i="3"/>
  <c r="E181" i="3"/>
  <c r="Q181" i="3"/>
  <c r="AC181" i="3"/>
  <c r="N177" i="3"/>
  <c r="L169" i="3"/>
  <c r="X169" i="3"/>
  <c r="AJ169" i="3"/>
  <c r="I173" i="3"/>
  <c r="U173" i="3"/>
  <c r="AG173" i="3"/>
  <c r="F181" i="3"/>
  <c r="R181" i="3"/>
  <c r="AD181" i="3"/>
  <c r="AN125" i="3"/>
  <c r="M169" i="3"/>
  <c r="Y169" i="3"/>
  <c r="AK169" i="3"/>
  <c r="J173" i="3"/>
  <c r="V173" i="3"/>
  <c r="AH173" i="3"/>
  <c r="G181" i="3"/>
  <c r="S181" i="3"/>
  <c r="AE181" i="3"/>
  <c r="D177" i="3"/>
  <c r="N169" i="3"/>
  <c r="Z169" i="3"/>
  <c r="AL169" i="3"/>
  <c r="K173" i="3"/>
  <c r="W173" i="3"/>
  <c r="AI173" i="3"/>
  <c r="H181" i="3"/>
  <c r="T181" i="3"/>
  <c r="AF181" i="3"/>
  <c r="E177" i="3"/>
  <c r="Q177" i="3"/>
  <c r="O169" i="3"/>
  <c r="AA169" i="3"/>
  <c r="AM169" i="3"/>
  <c r="L173" i="3"/>
  <c r="X173" i="3"/>
  <c r="AJ173" i="3"/>
  <c r="I181" i="3"/>
  <c r="U181" i="3"/>
  <c r="AG181" i="3"/>
  <c r="F177" i="3"/>
  <c r="AN141" i="3"/>
  <c r="D169" i="3"/>
  <c r="P169" i="3"/>
  <c r="AB169" i="3"/>
  <c r="AN169" i="3"/>
  <c r="M173" i="3"/>
  <c r="Y173" i="3"/>
  <c r="AK173" i="3"/>
  <c r="J181" i="3"/>
  <c r="V181" i="3"/>
  <c r="AH181" i="3"/>
  <c r="G177" i="3"/>
  <c r="E169" i="3"/>
  <c r="Q169" i="3"/>
  <c r="AC169" i="3"/>
  <c r="N173" i="3"/>
  <c r="Z173" i="3"/>
  <c r="AL173" i="3"/>
  <c r="K181" i="3"/>
  <c r="W181" i="3"/>
  <c r="AI181" i="3"/>
  <c r="H177" i="3"/>
  <c r="F169" i="3"/>
  <c r="R169" i="3"/>
  <c r="AD169" i="3"/>
  <c r="O173" i="3"/>
  <c r="AA173" i="3"/>
  <c r="AM173" i="3"/>
  <c r="L181" i="3"/>
  <c r="X181" i="3"/>
  <c r="AJ181" i="3"/>
  <c r="I177" i="3"/>
  <c r="AN133" i="3"/>
  <c r="G169" i="3"/>
  <c r="S169" i="3"/>
  <c r="AE169" i="3"/>
  <c r="D173" i="3"/>
  <c r="P173" i="3"/>
  <c r="AB173" i="3"/>
  <c r="AN173" i="3"/>
  <c r="M181" i="3"/>
  <c r="Y181" i="3"/>
  <c r="AK181" i="3"/>
  <c r="J177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80" i="3"/>
  <c r="P180" i="3"/>
  <c r="AB180" i="3"/>
  <c r="AN180" i="3"/>
  <c r="L168" i="3"/>
  <c r="X168" i="3"/>
  <c r="AJ168" i="3"/>
  <c r="I172" i="3"/>
  <c r="U172" i="3"/>
  <c r="AG172" i="3"/>
  <c r="F180" i="3"/>
  <c r="R180" i="3"/>
  <c r="AD180" i="3"/>
  <c r="O176" i="3"/>
  <c r="AA176" i="3"/>
  <c r="AM176" i="3"/>
  <c r="AN124" i="3"/>
  <c r="M168" i="3"/>
  <c r="Y168" i="3"/>
  <c r="AK168" i="3"/>
  <c r="J172" i="3"/>
  <c r="V172" i="3"/>
  <c r="AH172" i="3"/>
  <c r="G180" i="3"/>
  <c r="S180" i="3"/>
  <c r="AE180" i="3"/>
  <c r="N168" i="3"/>
  <c r="Z168" i="3"/>
  <c r="AL168" i="3"/>
  <c r="K172" i="3"/>
  <c r="W172" i="3"/>
  <c r="AI172" i="3"/>
  <c r="H180" i="3"/>
  <c r="T180" i="3"/>
  <c r="AF180" i="3"/>
  <c r="E176" i="3"/>
  <c r="Q176" i="3"/>
  <c r="AC176" i="3"/>
  <c r="O168" i="3"/>
  <c r="AA168" i="3"/>
  <c r="AM168" i="3"/>
  <c r="L172" i="3"/>
  <c r="X172" i="3"/>
  <c r="AJ172" i="3"/>
  <c r="I180" i="3"/>
  <c r="U180" i="3"/>
  <c r="AG180" i="3"/>
  <c r="F176" i="3"/>
  <c r="R176" i="3"/>
  <c r="AD176" i="3"/>
  <c r="AN140" i="3"/>
  <c r="D168" i="3"/>
  <c r="P168" i="3"/>
  <c r="AB168" i="3"/>
  <c r="AN168" i="3"/>
  <c r="M172" i="3"/>
  <c r="Y172" i="3"/>
  <c r="AK172" i="3"/>
  <c r="J180" i="3"/>
  <c r="V180" i="3"/>
  <c r="AH180" i="3"/>
  <c r="G176" i="3"/>
  <c r="S176" i="3"/>
  <c r="AE176" i="3"/>
  <c r="E168" i="3"/>
  <c r="Q168" i="3"/>
  <c r="AC168" i="3"/>
  <c r="N172" i="3"/>
  <c r="Z172" i="3"/>
  <c r="AL172" i="3"/>
  <c r="K180" i="3"/>
  <c r="W180" i="3"/>
  <c r="AI180" i="3"/>
  <c r="H176" i="3"/>
  <c r="T176" i="3"/>
  <c r="AF176" i="3"/>
  <c r="F168" i="3"/>
  <c r="R168" i="3"/>
  <c r="AD168" i="3"/>
  <c r="O172" i="3"/>
  <c r="AA172" i="3"/>
  <c r="AM172" i="3"/>
  <c r="L180" i="3"/>
  <c r="X180" i="3"/>
  <c r="AJ180" i="3"/>
  <c r="I176" i="3"/>
  <c r="U176" i="3"/>
  <c r="AG176" i="3"/>
  <c r="AN132" i="3"/>
  <c r="G168" i="3"/>
  <c r="S168" i="3"/>
  <c r="AE168" i="3"/>
  <c r="D172" i="3"/>
  <c r="P172" i="3"/>
  <c r="AB172" i="3"/>
  <c r="AN172" i="3"/>
  <c r="M180" i="3"/>
  <c r="Y180" i="3"/>
  <c r="AK180" i="3"/>
  <c r="J176" i="3"/>
  <c r="V176" i="3"/>
  <c r="AH176" i="3"/>
  <c r="H168" i="3"/>
  <c r="T168" i="3"/>
  <c r="AF168" i="3"/>
  <c r="E172" i="3"/>
  <c r="Q172" i="3"/>
  <c r="AC172" i="3"/>
  <c r="N180" i="3"/>
  <c r="Z180" i="3"/>
  <c r="AL180" i="3"/>
  <c r="K176" i="3"/>
  <c r="W176" i="3"/>
  <c r="AI176" i="3"/>
  <c r="AM185" i="3"/>
  <c r="AA185" i="3"/>
  <c r="O185" i="3"/>
  <c r="AN184" i="3"/>
  <c r="AB184" i="3"/>
  <c r="P184" i="3"/>
  <c r="D184" i="3"/>
  <c r="AD177" i="3"/>
  <c r="R177" i="3"/>
  <c r="Y176" i="3"/>
  <c r="P181" i="3"/>
  <c r="S173" i="3"/>
  <c r="AF169" i="3"/>
  <c r="AL185" i="3"/>
  <c r="N181" i="3"/>
  <c r="Q173" i="3"/>
  <c r="V169" i="3"/>
  <c r="Z185" i="3"/>
  <c r="AC177" i="3"/>
  <c r="C181" i="3"/>
  <c r="AK185" i="3"/>
  <c r="Y185" i="3"/>
  <c r="AL184" i="3"/>
  <c r="Z184" i="3"/>
  <c r="AB177" i="3"/>
  <c r="O177" i="3"/>
  <c r="P176" i="3"/>
  <c r="D181" i="3"/>
  <c r="G173" i="3"/>
  <c r="T169" i="3"/>
  <c r="N185" i="3"/>
  <c r="P177" i="3"/>
  <c r="M185" i="3"/>
  <c r="N184" i="3"/>
  <c r="AN177" i="3"/>
  <c r="AJ185" i="3"/>
  <c r="X185" i="3"/>
  <c r="L185" i="3"/>
  <c r="AK184" i="3"/>
  <c r="Y184" i="3"/>
  <c r="M184" i="3"/>
  <c r="AM177" i="3"/>
  <c r="AA177" i="3"/>
  <c r="M177" i="3"/>
  <c r="N176" i="3"/>
  <c r="AM180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  <c r="C7" i="5" l="1"/>
  <c r="C8" i="5"/>
  <c r="C9" i="5"/>
  <c r="C10" i="5"/>
  <c r="E10" i="5"/>
  <c r="E23" i="5"/>
  <c r="E74" i="5"/>
  <c r="H7" i="5"/>
  <c r="H8" i="5"/>
  <c r="H9" i="5"/>
  <c r="H10" i="5"/>
  <c r="J10" i="5"/>
  <c r="J23" i="5"/>
  <c r="M7" i="5"/>
  <c r="M8" i="5"/>
  <c r="M9" i="5"/>
  <c r="M10" i="5"/>
  <c r="O10" i="5"/>
  <c r="O23" i="5"/>
  <c r="P23" i="5"/>
  <c r="J7" i="5"/>
  <c r="J20" i="5"/>
  <c r="J63" i="5"/>
  <c r="E7" i="5"/>
  <c r="E20" i="5"/>
  <c r="O7" i="5"/>
  <c r="O20" i="5"/>
  <c r="P20" i="5"/>
  <c r="E62" i="5"/>
  <c r="E9" i="5"/>
  <c r="E22" i="5"/>
  <c r="J9" i="5"/>
  <c r="J22" i="5"/>
  <c r="O9" i="5"/>
  <c r="O22" i="5"/>
  <c r="P22" i="5"/>
  <c r="E70" i="5"/>
  <c r="C11" i="5"/>
  <c r="E11" i="5"/>
  <c r="E24" i="5"/>
  <c r="H11" i="5"/>
  <c r="J11" i="5"/>
  <c r="J24" i="5"/>
  <c r="M11" i="5"/>
  <c r="O11" i="5"/>
  <c r="O24" i="5"/>
  <c r="P24" i="5"/>
  <c r="E78" i="5"/>
  <c r="P7" i="5"/>
  <c r="O64" i="5"/>
  <c r="P10" i="5"/>
  <c r="E8" i="5"/>
  <c r="E21" i="5"/>
  <c r="E66" i="5"/>
  <c r="J8" i="5"/>
  <c r="J21" i="5"/>
  <c r="O8" i="5"/>
  <c r="O21" i="5"/>
  <c r="P21" i="5"/>
  <c r="P9" i="5"/>
  <c r="P8" i="5"/>
  <c r="N23" i="5"/>
  <c r="N76" i="5"/>
  <c r="J75" i="5"/>
  <c r="P11" i="5"/>
  <c r="O76" i="5"/>
  <c r="O72" i="5"/>
  <c r="J79" i="5"/>
  <c r="O80" i="5"/>
  <c r="J67" i="5"/>
  <c r="O68" i="5"/>
  <c r="J71" i="5"/>
  <c r="L20" i="5"/>
  <c r="L64" i="5"/>
  <c r="N20" i="5"/>
  <c r="N64" i="5"/>
  <c r="G22" i="5"/>
  <c r="G71" i="5"/>
  <c r="I22" i="5"/>
  <c r="I71" i="5"/>
  <c r="L21" i="5"/>
  <c r="L68" i="5"/>
  <c r="N21" i="5"/>
  <c r="N68" i="5"/>
  <c r="G21" i="5"/>
  <c r="G67" i="5"/>
  <c r="I21" i="5"/>
  <c r="I67" i="5"/>
  <c r="N22" i="5"/>
  <c r="N72" i="5"/>
  <c r="L22" i="5"/>
  <c r="L72" i="5"/>
  <c r="L24" i="5"/>
  <c r="L80" i="5"/>
  <c r="N24" i="5"/>
  <c r="N80" i="5"/>
  <c r="G20" i="5"/>
  <c r="G63" i="5"/>
  <c r="I20" i="5"/>
  <c r="I63" i="5"/>
  <c r="I24" i="5"/>
  <c r="I79" i="5"/>
  <c r="G24" i="5"/>
  <c r="G79" i="5"/>
  <c r="D21" i="5"/>
  <c r="D66" i="5"/>
  <c r="B21" i="5"/>
  <c r="B66" i="5"/>
  <c r="B22" i="5"/>
  <c r="B70" i="5"/>
  <c r="D22" i="5"/>
  <c r="D70" i="5"/>
  <c r="B20" i="5"/>
  <c r="B62" i="5"/>
  <c r="D20" i="5"/>
  <c r="D62" i="5"/>
  <c r="C12" i="5"/>
  <c r="E12" i="5"/>
  <c r="E25" i="5"/>
  <c r="H12" i="5"/>
  <c r="J12" i="5"/>
  <c r="J25" i="5"/>
  <c r="M12" i="5"/>
  <c r="O12" i="5"/>
  <c r="O25" i="5"/>
  <c r="P25" i="5"/>
  <c r="E82" i="5"/>
  <c r="B24" i="5"/>
  <c r="B78" i="5"/>
  <c r="D24" i="5"/>
  <c r="D78" i="5"/>
  <c r="J83" i="5"/>
  <c r="O84" i="5"/>
  <c r="P12" i="5"/>
  <c r="N25" i="5"/>
  <c r="N84" i="5"/>
  <c r="B23" i="5"/>
  <c r="B74" i="5"/>
  <c r="D23" i="5"/>
  <c r="D74" i="5"/>
  <c r="G23" i="5"/>
  <c r="G75" i="5"/>
  <c r="I23" i="5"/>
  <c r="I75" i="5"/>
  <c r="L23" i="5"/>
  <c r="L76" i="5"/>
  <c r="I25" i="5"/>
  <c r="I83" i="5"/>
  <c r="G25" i="5"/>
  <c r="G83" i="5"/>
  <c r="L25" i="5"/>
  <c r="L84" i="5"/>
  <c r="D25" i="5"/>
  <c r="D82" i="5"/>
  <c r="B25" i="5"/>
  <c r="B82" i="5"/>
</calcChain>
</file>

<file path=xl/sharedStrings.xml><?xml version="1.0" encoding="utf-8"?>
<sst xmlns="http://schemas.openxmlformats.org/spreadsheetml/2006/main" count="770" uniqueCount="299">
  <si>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</si>
  <si>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</si>
  <si>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</si>
  <si>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</si>
  <si>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</si>
  <si>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</si>
  <si>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</si>
  <si>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</si>
  <si>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</si>
  <si>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</si>
  <si>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</si>
  <si>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</si>
  <si>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</si>
  <si>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</si>
  <si>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</si>
  <si>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</si>
  <si>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</si>
  <si>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</si>
  <si>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</si>
  <si>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</si>
  <si>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</si>
  <si>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</si>
  <si>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</si>
  <si>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</si>
  <si>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</si>
  <si>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</si>
  <si>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</si>
  <si>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</si>
  <si>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</si>
  <si>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</si>
  <si>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</si>
  <si>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</si>
  <si>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</si>
  <si>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</si>
  <si>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</si>
  <si>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</si>
  <si>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</si>
  <si>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</si>
  <si>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</si>
  <si>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</si>
  <si>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</si>
  <si>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</si>
  <si>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</si>
  <si>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</si>
  <si>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</si>
  <si>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</si>
  <si>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</si>
  <si>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</si>
  <si>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</si>
  <si>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</si>
  <si>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</si>
  <si>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</si>
  <si>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</si>
  <si>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</si>
  <si>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</si>
  <si>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</si>
  <si>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</si>
  <si>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</si>
  <si>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</si>
  <si>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</si>
  <si>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</si>
  <si>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</si>
  <si>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</si>
  <si>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</si>
  <si>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</si>
  <si>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</si>
  <si>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</si>
  <si>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</si>
  <si>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</si>
  <si>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</si>
  <si>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</si>
  <si>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</si>
  <si>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</si>
  <si>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</si>
  <si>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</si>
  <si>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</si>
  <si>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</si>
  <si>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</si>
  <si>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</si>
  <si>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</si>
  <si>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</si>
  <si>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</si>
  <si>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</si>
  <si>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</si>
  <si>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</si>
  <si>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</si>
  <si>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</si>
  <si>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</si>
  <si>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</si>
  <si>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</si>
  <si>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</si>
  <si>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</si>
  <si>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</si>
  <si>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</si>
  <si>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</si>
  <si>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</si>
  <si>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</si>
  <si>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</si>
  <si>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</si>
  <si>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</si>
  <si>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</si>
  <si>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</si>
  <si>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</si>
  <si>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</si>
  <si>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</si>
  <si>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</si>
  <si>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</si>
  <si>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</si>
  <si>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</si>
  <si>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</si>
  <si>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</si>
  <si>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</si>
  <si>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</si>
  <si>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</si>
  <si>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</si>
  <si>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</si>
  <si>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</si>
  <si>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</si>
  <si>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</si>
  <si>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</si>
  <si>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</si>
  <si>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</si>
  <si>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</si>
  <si>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</si>
  <si>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</si>
  <si>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</si>
  <si>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</si>
  <si>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</si>
  <si>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</si>
  <si>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</si>
  <si>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</si>
  <si>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</si>
  <si>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</si>
  <si>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</si>
  <si>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</si>
  <si>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</si>
  <si>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</si>
  <si>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</si>
  <si>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</si>
  <si>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</si>
  <si>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</si>
  <si>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</si>
  <si>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</si>
  <si>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</si>
  <si>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</si>
  <si>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</si>
  <si>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</si>
  <si>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</si>
  <si>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</si>
  <si>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</si>
  <si>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</si>
  <si>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</si>
  <si>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</si>
  <si>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</si>
  <si>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</si>
  <si>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</si>
  <si>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</si>
  <si>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</si>
  <si>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</si>
  <si>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</si>
  <si>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</si>
  <si>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</si>
  <si>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</si>
  <si>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</si>
  <si>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</si>
  <si>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</si>
  <si>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</si>
  <si>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</si>
  <si>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</si>
  <si>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</si>
  <si>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</si>
  <si>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</si>
  <si>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</si>
  <si>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</si>
  <si>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</si>
  <si>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</si>
  <si>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</si>
  <si>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</si>
  <si>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</si>
  <si>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</si>
  <si>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</si>
  <si>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</si>
  <si>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</si>
  <si>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</si>
  <si>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</si>
  <si>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</si>
  <si>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</si>
  <si>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</si>
  <si>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</si>
  <si>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</si>
  <si>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</si>
  <si>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</si>
  <si>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</si>
  <si>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</si>
  <si>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</si>
  <si>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</si>
  <si>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</si>
  <si>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</si>
  <si>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</si>
  <si>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</si>
  <si>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</si>
  <si>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</si>
  <si>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</si>
  <si>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</si>
  <si>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</si>
  <si>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</si>
  <si>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</si>
  <si>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</si>
  <si>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</si>
  <si>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</si>
  <si>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</si>
  <si>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</si>
  <si>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</si>
  <si>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</si>
  <si>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</si>
  <si>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</si>
  <si>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</si>
  <si>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</si>
  <si>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</si>
  <si>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</si>
  <si>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</si>
  <si>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</si>
  <si>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</si>
  <si>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</si>
  <si>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</si>
  <si>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</si>
  <si>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</si>
  <si>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</si>
  <si>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</si>
  <si>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</si>
  <si>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</si>
  <si>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</si>
  <si>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</si>
  <si>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</si>
  <si>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</si>
  <si>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</si>
  <si>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</si>
  <si>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</si>
  <si>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</si>
  <si>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</si>
  <si>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</si>
  <si>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</si>
  <si>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</si>
  <si>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</si>
  <si>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</si>
  <si>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</si>
  <si>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</si>
  <si>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</si>
  <si>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</si>
  <si>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</si>
  <si>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</si>
  <si>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</si>
  <si>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</si>
  <si>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</si>
  <si>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</si>
  <si>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</si>
  <si>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</si>
  <si>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</si>
  <si>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</si>
  <si>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</si>
  <si>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</si>
  <si>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</si>
  <si>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</si>
  <si>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</si>
  <si>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</si>
  <si>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</si>
  <si>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</si>
  <si>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</si>
  <si>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</si>
  <si>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</si>
  <si>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</si>
  <si>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</si>
  <si>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</si>
  <si>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</si>
  <si>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</si>
  <si>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</si>
  <si>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</si>
  <si>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</si>
  <si>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</si>
  <si>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</si>
  <si>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</si>
  <si>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</si>
  <si>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</si>
  <si>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</si>
  <si>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</si>
  <si>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</si>
  <si>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</si>
  <si>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</si>
  <si>
    <t>Electricity</t>
  </si>
  <si>
    <t>NYSERDA</t>
  </si>
  <si>
    <t>EIA</t>
  </si>
  <si>
    <t>Pyrolysis revenue per ton manure:</t>
  </si>
  <si>
    <t>AD digester percent</t>
  </si>
  <si>
    <t>Duration</t>
  </si>
  <si>
    <t>N</t>
  </si>
  <si>
    <t>P</t>
  </si>
  <si>
    <t>K</t>
  </si>
  <si>
    <t>Energy</t>
  </si>
  <si>
    <t>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</si>
</sst>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94.270742545173078</c:v>
                </c:pt>
                <c:pt idx="1">
                  <c:v>0</c:v>
                </c:pt>
                <c:pt idx="2">
                  <c:v>0</c:v>
                </c:pt>
                <c:pt idx="3">
                  <c:v>96.623521295593918</c:v>
                </c:pt>
                <c:pt idx="4">
                  <c:v>0</c:v>
                </c:pt>
                <c:pt idx="5">
                  <c:v>1.5555455407593315E-8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4.3725743260447407</c:v>
                </c:pt>
                <c:pt idx="1">
                  <c:v>1.6245150702878522E-12</c:v>
                </c:pt>
                <c:pt idx="2">
                  <c:v>0</c:v>
                </c:pt>
                <c:pt idx="3">
                  <c:v>1.9907492828912625</c:v>
                </c:pt>
                <c:pt idx="4">
                  <c:v>-4.567852195816074E-13</c:v>
                </c:pt>
                <c:pt idx="5">
                  <c:v>2.6215514076454966E-11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2.2697764223104049E-12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-1.1394771389874182E-12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7.9873899007639501E-9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1.3566831287821599</c:v>
                </c:pt>
                <c:pt idx="1">
                  <c:v>1.2717327055176854E-14</c:v>
                </c:pt>
                <c:pt idx="2">
                  <c:v>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-5.3466647943651616E-17</c:v>
                </c:pt>
                <c:pt idx="1">
                  <c:v>-2.8718481817248026E-14</c:v>
                </c:pt>
                <c:pt idx="2">
                  <c:v>2.3840435142780407E-13</c:v>
                </c:pt>
                <c:pt idx="3">
                  <c:v>2.2717517824077421E-3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0</c:v>
                </c:pt>
                <c:pt idx="1">
                  <c:v>99.999999999997272</c:v>
                </c:pt>
                <c:pt idx="2">
                  <c:v>99.999999999999773</c:v>
                </c:pt>
                <c:pt idx="3">
                  <c:v>-3.4635399273159354E-15</c:v>
                </c:pt>
                <c:pt idx="4">
                  <c:v>100.00000000000047</c:v>
                </c:pt>
                <c:pt idx="5">
                  <c:v>99.999999976430942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-80.144140280264793</c:v>
                </c:pt>
                <c:pt idx="1">
                  <c:v>-68.170006916205935</c:v>
                </c:pt>
                <c:pt idx="2">
                  <c:v>-56.411009976297116</c:v>
                </c:pt>
                <c:pt idx="3">
                  <c:v>-44.708485531119152</c:v>
                </c:pt>
                <c:pt idx="4">
                  <c:v>-36.689694998213049</c:v>
                </c:pt>
                <c:pt idx="5">
                  <c:v>-24.154578105449144</c:v>
                </c:pt>
                <c:pt idx="6">
                  <c:v>-9.8131718492361202</c:v>
                </c:pt>
                <c:pt idx="7">
                  <c:v>12.071717170784787</c:v>
                </c:pt>
                <c:pt idx="8">
                  <c:v>13.320627726422998</c:v>
                </c:pt>
                <c:pt idx="9">
                  <c:v>18.09383828556868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-0.96386145117424482</c:v>
                </c:pt>
                <c:pt idx="1">
                  <c:v>-0.710910409077256</c:v>
                </c:pt>
                <c:pt idx="2">
                  <c:v>-0.47327841485240429</c:v>
                </c:pt>
                <c:pt idx="3">
                  <c:v>-0.24929418203814263</c:v>
                </c:pt>
                <c:pt idx="4">
                  <c:v>-0.10497956048208257</c:v>
                </c:pt>
                <c:pt idx="5">
                  <c:v>0.10471421000833475</c:v>
                </c:pt>
                <c:pt idx="6">
                  <c:v>0.31053765129738409</c:v>
                </c:pt>
                <c:pt idx="7">
                  <c:v>0.5007108434323001</c:v>
                </c:pt>
                <c:pt idx="8">
                  <c:v>2.0343174216907549</c:v>
                </c:pt>
                <c:pt idx="9">
                  <c:v>2.7014510109097092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-115.84585657287448</c:v>
                </c:pt>
                <c:pt idx="1">
                  <c:v>-102.82868302885608</c:v>
                </c:pt>
                <c:pt idx="2">
                  <c:v>-90.5794944698481</c:v>
                </c:pt>
                <c:pt idx="3">
                  <c:v>-78.528130682298581</c:v>
                </c:pt>
                <c:pt idx="4">
                  <c:v>-66.39321791633175</c:v>
                </c:pt>
                <c:pt idx="5">
                  <c:v>-50.196834658074508</c:v>
                </c:pt>
                <c:pt idx="6">
                  <c:v>-37.040253095164736</c:v>
                </c:pt>
                <c:pt idx="7">
                  <c:v>-23.597433736138008</c:v>
                </c:pt>
                <c:pt idx="8">
                  <c:v>-6.9759459318071642</c:v>
                </c:pt>
                <c:pt idx="9">
                  <c:v>21.032903010350804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-0.96216445433218778</c:v>
                </c:pt>
                <c:pt idx="1">
                  <c:v>-0.7720117051735691</c:v>
                </c:pt>
                <c:pt idx="2">
                  <c:v>-0.5965242437874303</c:v>
                </c:pt>
                <c:pt idx="3">
                  <c:v>-0.42830467562968105</c:v>
                </c:pt>
                <c:pt idx="4">
                  <c:v>-0.27024294591518422</c:v>
                </c:pt>
                <c:pt idx="5">
                  <c:v>-7.6716654327833977E-2</c:v>
                </c:pt>
                <c:pt idx="6">
                  <c:v>6.8634590140040252E-2</c:v>
                </c:pt>
                <c:pt idx="7">
                  <c:v>0.21456521778551785</c:v>
                </c:pt>
                <c:pt idx="8">
                  <c:v>0.35911370847298196</c:v>
                </c:pt>
                <c:pt idx="9">
                  <c:v>0.49795590103772364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-340.07873958048276</c:v>
                </c:pt>
                <c:pt idx="1">
                  <c:v>-299.51154063453657</c:v>
                </c:pt>
                <c:pt idx="2">
                  <c:v>-263.08052271281429</c:v>
                </c:pt>
                <c:pt idx="3">
                  <c:v>-227.52968050476497</c:v>
                </c:pt>
                <c:pt idx="4">
                  <c:v>-162.23870100571696</c:v>
                </c:pt>
                <c:pt idx="5">
                  <c:v>-121.22883575402095</c:v>
                </c:pt>
                <c:pt idx="6">
                  <c:v>-71.927931528156293</c:v>
                </c:pt>
                <c:pt idx="7">
                  <c:v>19.961434387478665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-0.95888141448557274</c:v>
                </c:pt>
                <c:pt idx="1">
                  <c:v>-0.711046171894816</c:v>
                </c:pt>
                <c:pt idx="2">
                  <c:v>-0.50236697715102796</c:v>
                </c:pt>
                <c:pt idx="3">
                  <c:v>-0.3212891994568387</c:v>
                </c:pt>
                <c:pt idx="4">
                  <c:v>3.392466181315501E-3</c:v>
                </c:pt>
                <c:pt idx="5">
                  <c:v>0.17253669274008226</c:v>
                </c:pt>
                <c:pt idx="6">
                  <c:v>0.34093526362706861</c:v>
                </c:pt>
                <c:pt idx="7">
                  <c:v>0.50562251173756945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-61.829580074886437</c:v>
                </c:pt>
                <c:pt idx="1">
                  <c:v>-50.819100112463609</c:v>
                </c:pt>
                <c:pt idx="2">
                  <c:v>-39.808404421347163</c:v>
                </c:pt>
                <c:pt idx="3">
                  <c:v>-28.797613041534945</c:v>
                </c:pt>
                <c:pt idx="4">
                  <c:v>-19.048256145728168</c:v>
                </c:pt>
                <c:pt idx="5">
                  <c:v>0.9531510213013481</c:v>
                </c:pt>
                <c:pt idx="6">
                  <c:v>10.137662469573209</c:v>
                </c:pt>
                <c:pt idx="7">
                  <c:v>12.962429272426427</c:v>
                </c:pt>
                <c:pt idx="8">
                  <c:v>13.688655100151434</c:v>
                </c:pt>
                <c:pt idx="9">
                  <c:v>14.416080563223865</c:v>
                </c:pt>
                <c:pt idx="10">
                  <c:v>15.150361423756584</c:v>
                </c:pt>
                <c:pt idx="11">
                  <c:v>15.805885809659216</c:v>
                </c:pt>
                <c:pt idx="12">
                  <c:v>16.461361253320199</c:v>
                </c:pt>
                <c:pt idx="13">
                  <c:v>17.023407392080525</c:v>
                </c:pt>
                <c:pt idx="14">
                  <c:v>17.542292034380459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3.1801276244607353E-3</c:v>
                </c:pt>
                <c:pt idx="1">
                  <c:v>3.6841660396330468E-3</c:v>
                </c:pt>
                <c:pt idx="2">
                  <c:v>4.3559344406666461E-3</c:v>
                </c:pt>
                <c:pt idx="3">
                  <c:v>5.0866330837931366E-3</c:v>
                </c:pt>
                <c:pt idx="4">
                  <c:v>6.0182497155087692E-3</c:v>
                </c:pt>
                <c:pt idx="5">
                  <c:v>6.6334744762508238E-3</c:v>
                </c:pt>
                <c:pt idx="6">
                  <c:v>7.2836545548095417E-3</c:v>
                </c:pt>
                <c:pt idx="7">
                  <c:v>3.877513494799037E-2</c:v>
                </c:pt>
                <c:pt idx="8">
                  <c:v>7.5126422634860524E-2</c:v>
                </c:pt>
                <c:pt idx="9">
                  <c:v>0.11534946891674822</c:v>
                </c:pt>
                <c:pt idx="10">
                  <c:v>0.16041583576618171</c:v>
                </c:pt>
                <c:pt idx="11">
                  <c:v>0.20522496099440674</c:v>
                </c:pt>
                <c:pt idx="12">
                  <c:v>0.25556352868545451</c:v>
                </c:pt>
                <c:pt idx="13">
                  <c:v>0.30590418561669414</c:v>
                </c:pt>
                <c:pt idx="14">
                  <c:v>0.35624520612335697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-57.761230028297838</c:v>
                </c:pt>
                <c:pt idx="1">
                  <c:v>-43.698858749942517</c:v>
                </c:pt>
                <c:pt idx="2">
                  <c:v>-29.636569253178205</c:v>
                </c:pt>
                <c:pt idx="3">
                  <c:v>-13.032819934465952</c:v>
                </c:pt>
                <c:pt idx="4">
                  <c:v>-5.0551723763119689</c:v>
                </c:pt>
                <c:pt idx="5">
                  <c:v>0.75655223658868742</c:v>
                </c:pt>
                <c:pt idx="6">
                  <c:v>3.4487938795729987</c:v>
                </c:pt>
                <c:pt idx="7">
                  <c:v>6.1098493380999361</c:v>
                </c:pt>
                <c:pt idx="8">
                  <c:v>10.347745019506995</c:v>
                </c:pt>
                <c:pt idx="9">
                  <c:v>13.153975419170283</c:v>
                </c:pt>
                <c:pt idx="10">
                  <c:v>16.335868753545924</c:v>
                </c:pt>
                <c:pt idx="11">
                  <c:v>21.032914890985349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1.9984783236746588E-3</c:v>
                </c:pt>
                <c:pt idx="1">
                  <c:v>2.3971038675874496E-3</c:v>
                </c:pt>
                <c:pt idx="2">
                  <c:v>2.9256745714188936E-3</c:v>
                </c:pt>
                <c:pt idx="3">
                  <c:v>4.9260896991552292E-3</c:v>
                </c:pt>
                <c:pt idx="4">
                  <c:v>8.3072626158275896E-3</c:v>
                </c:pt>
                <c:pt idx="5">
                  <c:v>8.9678154022606482E-2</c:v>
                </c:pt>
                <c:pt idx="6">
                  <c:v>0.16274784113144156</c:v>
                </c:pt>
                <c:pt idx="7">
                  <c:v>0.23143416517328408</c:v>
                </c:pt>
                <c:pt idx="8">
                  <c:v>0.33278598086441902</c:v>
                </c:pt>
                <c:pt idx="9">
                  <c:v>0.39702119112139544</c:v>
                </c:pt>
                <c:pt idx="10">
                  <c:v>0.46122829251953751</c:v>
                </c:pt>
                <c:pt idx="11">
                  <c:v>0.52526197878882774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-39.795629891814542</c:v>
                </c:pt>
                <c:pt idx="1">
                  <c:v>-21.137273646290286</c:v>
                </c:pt>
                <c:pt idx="2">
                  <c:v>-15.652327765560807</c:v>
                </c:pt>
                <c:pt idx="3">
                  <c:v>-10.314689526818963</c:v>
                </c:pt>
                <c:pt idx="4">
                  <c:v>-3.1327984206727333</c:v>
                </c:pt>
                <c:pt idx="5">
                  <c:v>2.7235508676758222</c:v>
                </c:pt>
                <c:pt idx="6">
                  <c:v>9.459615263958348</c:v>
                </c:pt>
                <c:pt idx="7">
                  <c:v>19.965446064230104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3.9451105076947456E-3</c:v>
                </c:pt>
                <c:pt idx="1">
                  <c:v>9.8580468495705231E-2</c:v>
                </c:pt>
                <c:pt idx="2">
                  <c:v>0.17358757226275837</c:v>
                </c:pt>
                <c:pt idx="3">
                  <c:v>0.2442234238967918</c:v>
                </c:pt>
                <c:pt idx="4">
                  <c:v>0.33508107604775267</c:v>
                </c:pt>
                <c:pt idx="5">
                  <c:v>0.4011938240129726</c:v>
                </c:pt>
                <c:pt idx="6">
                  <c:v>0.46729057629721632</c:v>
                </c:pt>
                <c:pt idx="7">
                  <c:v>0.53333495735501024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in val="-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94.270742545146092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4.3725743260457621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98.606045201723703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3.0538503317459841E-11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5.9079218579412869E-9</c:v>
                </c:pt>
                <c:pt idx="2">
                  <c:v>81.435388274919092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1.3566831287777419</c:v>
                </c:pt>
                <c:pt idx="1">
                  <c:v>5.6914529268413534E-11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1.3939547982762888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-1.2801667744753301E-13</c:v>
                </c:pt>
                <c:pt idx="1">
                  <c:v>99.999999994035164</c:v>
                </c:pt>
                <c:pt idx="2">
                  <c:v>18.564611725080908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-6.304598711035731E-3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-2.0686848510792776E-4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-5.7949832454939489</c:v>
                </c:pt>
                <c:pt idx="11">
                  <c:v>-5.3439847504278877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-1.0432382716528898E-18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-107.67587017982443</c:v>
                </c:pt>
                <c:pt idx="11">
                  <c:v>-56.111586652386414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-7.5926609252316687E-2</c:v>
                </c:pt>
                <c:pt idx="6">
                  <c:v>-7.7072050227555575E-2</c:v>
                </c:pt>
                <c:pt idx="7">
                  <c:v>-7.8016310154079435E-2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-4.200680751419511E-2</c:v>
                </c:pt>
                <c:pt idx="6">
                  <c:v>-4.2640528933333345E-2</c:v>
                </c:pt>
                <c:pt idx="7">
                  <c:v>-4.3162945854814894E-2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-0.77226701974274603</c:v>
                </c:pt>
                <c:pt idx="7">
                  <c:v>-0.7609120189964923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-9.2100096468474284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-5.9342403035982763</c:v>
                </c:pt>
                <c:pt idx="6">
                  <c:v>-14.344408478153525</c:v>
                </c:pt>
                <c:pt idx="7">
                  <c:v>-8.2779584634526291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-12.886822705447388</c:v>
                </c:pt>
                <c:pt idx="19">
                  <c:v>-12.695350161845244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-4.5948366372178771E-5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-16.331214977737542</c:v>
                </c:pt>
                <c:pt idx="19">
                  <c:v>-16.088266315565658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-5.7949832456129471</c:v>
                </c:pt>
                <c:pt idx="19">
                  <c:v>-5.2500090013708283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-3.2813538252554619</c:v>
                </c:pt>
                <c:pt idx="18">
                  <c:v>-3.33085685407034</c:v>
                </c:pt>
                <c:pt idx="19">
                  <c:v>-3.2813059040028971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-40.11580485736166</c:v>
                </c:pt>
                <c:pt idx="18">
                  <c:v>-128.85742099862836</c:v>
                </c:pt>
                <c:pt idx="19">
                  <c:v>-65.334249334891794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1.5833751535401573E-15</c:v>
                </c:pt>
                <c:pt idx="15">
                  <c:v>-1.691165179023876E-2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-6.3142617065886182E-3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-8.9702185944439865</c:v>
                </c:pt>
                <c:pt idx="14">
                  <c:v>-9.1283135742295034</c:v>
                </c:pt>
                <c:pt idx="15">
                  <c:v>-8.9729370341791892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-6.6277017911469578</c:v>
                </c:pt>
                <c:pt idx="14">
                  <c:v>-8.0387024263137441</c:v>
                </c:pt>
                <c:pt idx="15">
                  <c:v>-7.0023243709024268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-40.11580485736124</c:v>
                </c:pt>
                <c:pt idx="14">
                  <c:v>-128.85742099860752</c:v>
                </c:pt>
                <c:pt idx="15">
                  <c:v>-65.696861030364019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-1.4463391706202122</c:v>
                </c:pt>
                <c:pt idx="7">
                  <c:v>-0.68104594917488603</c:v>
                </c:pt>
                <c:pt idx="9">
                  <c:v>-0.54925507639578142</c:v>
                </c:pt>
                <c:pt idx="10">
                  <c:v>-2.1564142354470772</c:v>
                </c:pt>
                <c:pt idx="11">
                  <c:v>-0.89079274112191664</c:v>
                </c:pt>
                <c:pt idx="13">
                  <c:v>-0.28756856794464564</c:v>
                </c:pt>
                <c:pt idx="14">
                  <c:v>-1.0592498090761135</c:v>
                </c:pt>
                <c:pt idx="15">
                  <c:v>-0.51751536240326423</c:v>
                </c:pt>
                <c:pt idx="17">
                  <c:v>-0.39068232955173432</c:v>
                </c:pt>
                <c:pt idx="18">
                  <c:v>-1.5303263861115497</c:v>
                </c:pt>
                <c:pt idx="19">
                  <c:v>-0.78896563533576647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1.0010379879594415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50.989901358040719</c:v>
                </c:pt>
                <c:pt idx="11">
                  <c:v>50.326041822857725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7.7578441725848304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8.9422579630108716E-17</c:v>
                </c:pt>
                <c:pt idx="18">
                  <c:v>3.1120526612413463E-9</c:v>
                </c:pt>
                <c:pt idx="19">
                  <c:v>5.8225768447378659E-5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-3.2595662135693582E-17</c:v>
                </c:pt>
                <c:pt idx="18">
                  <c:v>0</c:v>
                </c:pt>
                <c:pt idx="19">
                  <c:v>6.4616633673429707E-5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44.054276753070752</c:v>
                </c:pt>
                <c:pt idx="14">
                  <c:v>46.056408792428201</c:v>
                </c:pt>
                <c:pt idx="15">
                  <c:v>44.236695878324625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0.67606348216063594</c:v>
                </c:pt>
                <c:pt idx="14">
                  <c:v>0.71475431233848186</c:v>
                </c:pt>
                <c:pt idx="15">
                  <c:v>0.6801293924611006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15.634755760202127</c:v>
                </c:pt>
                <c:pt idx="6">
                  <c:v>15.870624187120459</c:v>
                </c:pt>
                <c:pt idx="7">
                  <c:v>15.619321084047128</c:v>
                </c:pt>
                <c:pt idx="9">
                  <c:v>36.351431270017642</c:v>
                </c:pt>
                <c:pt idx="10">
                  <c:v>36.899834778290803</c:v>
                </c:pt>
                <c:pt idx="11">
                  <c:v>35.154776062054836</c:v>
                </c:pt>
                <c:pt idx="13">
                  <c:v>6.2351825445519005</c:v>
                </c:pt>
                <c:pt idx="14">
                  <c:v>5.1458390532571174</c:v>
                </c:pt>
                <c:pt idx="15">
                  <c:v>6.0781488070018517</c:v>
                </c:pt>
                <c:pt idx="17">
                  <c:v>14.745124059037781</c:v>
                </c:pt>
                <c:pt idx="18">
                  <c:v>14.967571386157813</c:v>
                </c:pt>
                <c:pt idx="19">
                  <c:v>14.744775316961384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-163.25809900429584</c:v>
                </c:pt>
                <c:pt idx="11">
                  <c:v>-85.07635883215643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-8.9974920971816736</c:v>
                </c:pt>
                <c:pt idx="6">
                  <c:v>-21.748984759291485</c:v>
                </c:pt>
                <c:pt idx="7">
                  <c:v>-12.55103636611263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-60.823562698890655</c:v>
                </c:pt>
                <c:pt idx="18">
                  <c:v>-195.37355546511372</c:v>
                </c:pt>
                <c:pt idx="19">
                  <c:v>-99.059755249470115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-60.823562698890022</c:v>
                </c:pt>
                <c:pt idx="14">
                  <c:v>-195.37355546508206</c:v>
                </c:pt>
                <c:pt idx="15">
                  <c:v>-99.609546915705494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-0.56141048067006449</c:v>
                </c:pt>
                <c:pt idx="6">
                  <c:v>-2.1929387068482642</c:v>
                </c:pt>
                <c:pt idx="7">
                  <c:v>-1.0326015179740939</c:v>
                </c:pt>
                <c:pt idx="9">
                  <c:v>-0.83278026442767861</c:v>
                </c:pt>
                <c:pt idx="10">
                  <c:v>-3.269554155048354</c:v>
                </c:pt>
                <c:pt idx="11">
                  <c:v>-1.3506194960812992</c:v>
                </c:pt>
                <c:pt idx="13">
                  <c:v>-0.43601131486214195</c:v>
                </c:pt>
                <c:pt idx="14">
                  <c:v>-1.6060340158999931</c:v>
                </c:pt>
                <c:pt idx="15">
                  <c:v>-0.78465652639143568</c:v>
                </c:pt>
                <c:pt idx="17">
                  <c:v>-0.59235234719409802</c:v>
                </c:pt>
                <c:pt idx="18">
                  <c:v>-2.3202800797935765</c:v>
                </c:pt>
                <c:pt idx="19">
                  <c:v>-1.1962292906435084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-1.251827256613368E-2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-2.9551874965639403E-3</c:v>
                </c:pt>
                <c:pt idx="6">
                  <c:v>-4.002761551966208E-2</c:v>
                </c:pt>
                <c:pt idx="7">
                  <c:v>-2.0453747165598196E-2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-2.7150958340405248E-3</c:v>
                </c:pt>
                <c:pt idx="14">
                  <c:v>-3.7320008412606666E-2</c:v>
                </c:pt>
                <c:pt idx="15">
                  <c:v>-1.8929050039330344E-2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-1.3431590203035736E-14</c:v>
                </c:pt>
                <c:pt idx="6">
                  <c:v>-2.7039072215807713E-14</c:v>
                </c:pt>
                <c:pt idx="7">
                  <c:v>-4.4500676774637131E-13</c:v>
                </c:pt>
                <c:pt idx="9">
                  <c:v>-2.6915358131978689E-14</c:v>
                </c:pt>
                <c:pt idx="10">
                  <c:v>-1.6921591041965356E-13</c:v>
                </c:pt>
                <c:pt idx="11">
                  <c:v>-8.0008474226068182E-12</c:v>
                </c:pt>
                <c:pt idx="13">
                  <c:v>5.0148012369426023E-15</c:v>
                </c:pt>
                <c:pt idx="14">
                  <c:v>1.1742089769642108E-13</c:v>
                </c:pt>
                <c:pt idx="15">
                  <c:v>7.1656457934078026E-14</c:v>
                </c:pt>
                <c:pt idx="17">
                  <c:v>-3.5063431809649661E-14</c:v>
                </c:pt>
                <c:pt idx="18">
                  <c:v>-7.8117068369465394E-15</c:v>
                </c:pt>
                <c:pt idx="19">
                  <c:v>5.8231870190191414E-5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07635237561E-2"/>
                  <c:y val="5.6726802489999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598916549105E-2"/>
                  <c:y val="5.8160539220683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83735024344E-2"/>
                  <c:y val="0.161964246196070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7440891695E-2"/>
                  <c:y val="0.167763229837886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5798446636821803E-2"/>
                  <c:y val="0.1661957666446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97473959224E-2"/>
                  <c:y val="0.10242585178103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53204787206E-2"/>
                  <c:y val="0.10479298624628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6007995156405E-2"/>
                  <c:y val="0.102466164332122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28909957901E-2"/>
                  <c:y val="0.16662826934789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9753991679681416E-2"/>
                  <c:y val="0.16786062866821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6784064754E-2"/>
                  <c:y val="0.16711572686217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-2.1202828128865434</c:v>
                </c:pt>
                <c:pt idx="6">
                  <c:v>-27.085097141251318</c:v>
                </c:pt>
                <c:pt idx="7">
                  <c:v>-9.2780317091011391</c:v>
                </c:pt>
                <c:pt idx="9">
                  <c:v>-12.27145618570716</c:v>
                </c:pt>
                <c:pt idx="10">
                  <c:v>-197.59604153784866</c:v>
                </c:pt>
                <c:pt idx="11">
                  <c:v>-65.59182224307267</c:v>
                </c:pt>
                <c:pt idx="13">
                  <c:v>-74.892536440062244</c:v>
                </c:pt>
                <c:pt idx="14">
                  <c:v>-300.90772808350505</c:v>
                </c:pt>
                <c:pt idx="15">
                  <c:v>-140.22537291037693</c:v>
                </c:pt>
                <c:pt idx="17">
                  <c:v>-60.989944165718008</c:v>
                </c:pt>
                <c:pt idx="18">
                  <c:v>-287.2531944646139</c:v>
                </c:pt>
                <c:pt idx="19">
                  <c:v>-125.69965628875767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1.7029965093438414E-4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-4.3687177821993834E-17</c:v>
                </c:pt>
                <c:pt idx="10">
                  <c:v>4.5191352675832513E-4</c:v>
                </c:pt>
                <c:pt idx="12">
                  <c:v>1.4891800690304991E-3</c:v>
                </c:pt>
                <c:pt idx="13">
                  <c:v>1.5116460778168003E-3</c:v>
                </c:pt>
                <c:pt idx="14">
                  <c:v>1.5456449348867491E-3</c:v>
                </c:pt>
                <c:pt idx="16">
                  <c:v>0.33977780963232795</c:v>
                </c:pt>
                <c:pt idx="17">
                  <c:v>0.34490375106290172</c:v>
                </c:pt>
                <c:pt idx="18">
                  <c:v>0.33977916760437249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1.8105333981236486E-5</c:v>
                </c:pt>
                <c:pt idx="12">
                  <c:v>8.8268304532327973E-5</c:v>
                </c:pt>
                <c:pt idx="13">
                  <c:v>8.9599934297200024E-5</c:v>
                </c:pt>
                <c:pt idx="14">
                  <c:v>9.161515163666115E-5</c:v>
                </c:pt>
                <c:pt idx="16">
                  <c:v>0</c:v>
                </c:pt>
                <c:pt idx="17">
                  <c:v>0</c:v>
                </c:pt>
                <c:pt idx="18">
                  <c:v>1.3175103563956265E-7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3.8981929098297632E-3</c:v>
                </c:pt>
                <c:pt idx="2">
                  <c:v>2.9754696802050517E-3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3.2128446055235019E-3</c:v>
                </c:pt>
                <c:pt idx="9">
                  <c:v>5.4205487455659604E-3</c:v>
                </c:pt>
                <c:pt idx="10">
                  <c:v>3.9032921694537506E-3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5.1691807777287466E-3</c:v>
                </c:pt>
                <c:pt idx="16">
                  <c:v>2.4184831928607342E-3</c:v>
                </c:pt>
                <c:pt idx="17">
                  <c:v>3.8981929099078491E-3</c:v>
                </c:pt>
                <c:pt idx="18">
                  <c:v>2.9226303040243914E-3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1.3740055343397459E-20</c:v>
                </c:pt>
                <c:pt idx="17">
                  <c:v>3.8973958695009981E-13</c:v>
                </c:pt>
                <c:pt idx="18">
                  <c:v>7.413573267074744E-9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0.53460400393061636</c:v>
                </c:pt>
                <c:pt idx="18">
                  <c:v>0.52664628889545873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-5.9395013953982466E-2</c:v>
                </c:pt>
                <c:pt idx="18">
                  <c:v>-5.8511433693756033E-2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0.28542171053246607</c:v>
                </c:pt>
                <c:pt idx="9">
                  <c:v>0.256601035917006</c:v>
                </c:pt>
                <c:pt idx="10">
                  <c:v>0.28087729799435063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-3.262404888892164E-2</c:v>
                </c:pt>
                <c:pt idx="9">
                  <c:v>-3.3198981503999969E-2</c:v>
                </c:pt>
                <c:pt idx="10">
                  <c:v>-3.2633940176487804E-2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2.2486968541481755E-2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4.006897333333332E-3</c:v>
                </c:pt>
                <c:pt idx="14">
                  <c:v>3.9477893639159965E-3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-2.2770565677010881E-16</c:v>
                </c:pt>
                <c:pt idx="13">
                  <c:v>0</c:v>
                </c:pt>
                <c:pt idx="14">
                  <c:v>4.1896248105982624E-3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9.2842665155928122E-2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2.5615195733774025E-2</c:v>
                </c:pt>
                <c:pt idx="2">
                  <c:v>1.3348480700765334E-2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9.5432169874558465E-3</c:v>
                </c:pt>
                <c:pt idx="9">
                  <c:v>3.065411085247138E-2</c:v>
                </c:pt>
                <c:pt idx="10">
                  <c:v>1.5628737911074192E-2</c:v>
                </c:pt>
                <c:pt idx="12">
                  <c:v>1.2727312833370201</c:v>
                </c:pt>
                <c:pt idx="13">
                  <c:v>1.2919319111111116</c:v>
                </c:pt>
                <c:pt idx="14">
                  <c:v>1.2727126964653961</c:v>
                </c:pt>
                <c:pt idx="16">
                  <c:v>9.5432169874559436E-3</c:v>
                </c:pt>
                <c:pt idx="17">
                  <c:v>3.0654110852476348E-2</c:v>
                </c:pt>
                <c:pt idx="18">
                  <c:v>1.5542475598641855E-2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-2.205336035666694E-3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-5.7318236960502408E-2</c:v>
                </c:pt>
                <c:pt idx="9">
                  <c:v>-5.7272854305343207E-2</c:v>
                </c:pt>
                <c:pt idx="10">
                  <c:v>-5.7218659973886574E-2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-1.3989263504964242E-2</c:v>
                </c:pt>
                <c:pt idx="16">
                  <c:v>-1.4968914078671171E-19</c:v>
                </c:pt>
                <c:pt idx="17">
                  <c:v>-4.245964258736591E-12</c:v>
                </c:pt>
                <c:pt idx="18">
                  <c:v>-8.0766153030163395E-8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-2.2220184027787963E-4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-8.2944434299057859E-2</c:v>
                </c:pt>
                <c:pt idx="9">
                  <c:v>-8.9681276523478112E-2</c:v>
                </c:pt>
                <c:pt idx="10">
                  <c:v>-8.366534636213277E-2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-5.9757439332902276E-3</c:v>
                </c:pt>
                <c:pt idx="16">
                  <c:v>-1.8732704348827903E-19</c:v>
                </c:pt>
                <c:pt idx="17">
                  <c:v>-5.31357135972442E-12</c:v>
                </c:pt>
                <c:pt idx="18">
                  <c:v>-1.0107402969611755E-7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-4.8050215285913334E-4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-1.0679498738079356E-3</c:v>
                </c:pt>
                <c:pt idx="9">
                  <c:v>-1.288936607960086E-3</c:v>
                </c:pt>
                <c:pt idx="10">
                  <c:v>-1.0943027819073226E-3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-3.4951284431933255E-3</c:v>
                </c:pt>
                <c:pt idx="16">
                  <c:v>-1.3246395449215382E-21</c:v>
                </c:pt>
                <c:pt idx="17">
                  <c:v>-3.7573681924328654E-14</c:v>
                </c:pt>
                <c:pt idx="18">
                  <c:v>-7.1472145295683582E-10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3.7984158393053401E-18</c:v>
                </c:pt>
                <c:pt idx="1">
                  <c:v>2.3880506855928413E-17</c:v>
                </c:pt>
                <c:pt idx="2">
                  <c:v>8.2485069830949E-5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7.2072528180130014E-4</c:v>
                </c:pt>
                <c:pt idx="9">
                  <c:v>8.5304532708613018E-4</c:v>
                </c:pt>
                <c:pt idx="10">
                  <c:v>7.3756143335669078E-4</c:v>
                </c:pt>
                <c:pt idx="12">
                  <c:v>1.6817568120566348E-3</c:v>
                </c:pt>
                <c:pt idx="13">
                  <c:v>1.7071280644000036E-3</c:v>
                </c:pt>
                <c:pt idx="14">
                  <c:v>1.7035560052456556E-3</c:v>
                </c:pt>
                <c:pt idx="16">
                  <c:v>4.9483084755218454E-18</c:v>
                </c:pt>
                <c:pt idx="17">
                  <c:v>1.8289076303644619E-13</c:v>
                </c:pt>
                <c:pt idx="18">
                  <c:v>-8.2179234114736866E-9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5.1051918772953552E-13</c:v>
                </c:pt>
                <c:pt idx="16">
                  <c:v>0</c:v>
                </c:pt>
                <c:pt idx="17">
                  <c:v>0</c:v>
                </c:pt>
                <c:pt idx="18">
                  <c:v>-5.9558290358255884E-26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-0.3915892622222219</c:v>
                </c:pt>
                <c:pt idx="2">
                  <c:v>-0.39454826444608909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-5.2053792608804659E-4</c:v>
                </c:pt>
                <c:pt idx="9">
                  <c:v>-5.5032809377323982E-4</c:v>
                </c:pt>
                <c:pt idx="10">
                  <c:v>-5.2361363194175536E-4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1.7081109937157483E-20</c:v>
                </c:pt>
                <c:pt idx="17">
                  <c:v>0</c:v>
                </c:pt>
                <c:pt idx="18">
                  <c:v>-2.8370837768709476E-8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-0.12160523381862699</c:v>
                </c:pt>
                <c:pt idx="1">
                  <c:v>-0.12343978983253343</c:v>
                </c:pt>
                <c:pt idx="2">
                  <c:v>-0.11760210295746351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-2.0979902660907979E-2</c:v>
                </c:pt>
                <c:pt idx="9">
                  <c:v>-1.7262447801294094E-2</c:v>
                </c:pt>
                <c:pt idx="10">
                  <c:v>-2.0444972903885156E-2</c:v>
                </c:pt>
                <c:pt idx="12">
                  <c:v>-5.2795975344689661E-2</c:v>
                </c:pt>
                <c:pt idx="13">
                  <c:v>-5.3592463875957258E-2</c:v>
                </c:pt>
                <c:pt idx="14">
                  <c:v>-5.2743855004964313E-2</c:v>
                </c:pt>
                <c:pt idx="16">
                  <c:v>-4.9326373026826978E-2</c:v>
                </c:pt>
                <c:pt idx="17">
                  <c:v>-5.0070518671030621E-2</c:v>
                </c:pt>
                <c:pt idx="18">
                  <c:v>-4.9325206391605869E-2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0.57453589723691634</c:v>
                </c:pt>
                <c:pt idx="1">
                  <c:v>0.60170191646440407</c:v>
                </c:pt>
                <c:pt idx="2">
                  <c:v>0.49807475185382294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0.29749527175304991</c:v>
                </c:pt>
                <c:pt idx="9">
                  <c:v>0.24690406529054246</c:v>
                </c:pt>
                <c:pt idx="10">
                  <c:v>0.2944917704390107</c:v>
                </c:pt>
                <c:pt idx="12">
                  <c:v>1.3233805964723444</c:v>
                </c:pt>
                <c:pt idx="13">
                  <c:v>1.3458979222600802</c:v>
                </c:pt>
                <c:pt idx="14">
                  <c:v>1.3284857503209162</c:v>
                </c:pt>
                <c:pt idx="16">
                  <c:v>0.4750049070375687</c:v>
                </c:pt>
                <c:pt idx="17">
                  <c:v>0.50458105418942045</c:v>
                </c:pt>
                <c:pt idx="18">
                  <c:v>0.48150347200944105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4.1120647107821732E-6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-1.054872991517186E-18</c:v>
                </c:pt>
                <c:pt idx="10">
                  <c:v>1.0911928800276979E-5</c:v>
                </c:pt>
                <c:pt idx="12">
                  <c:v>3.5957823614212084E-5</c:v>
                </c:pt>
                <c:pt idx="13">
                  <c:v>3.6500289094413609E-5</c:v>
                </c:pt>
                <c:pt idx="14">
                  <c:v>3.7321227361739445E-5</c:v>
                </c:pt>
                <c:pt idx="16">
                  <c:v>8.2042936249721969E-3</c:v>
                </c:pt>
                <c:pt idx="17">
                  <c:v>8.3280648878640978E-3</c:v>
                </c:pt>
                <c:pt idx="18">
                  <c:v>8.2043264146396521E-3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3.4150015326808552E-6</c:v>
                </c:pt>
                <c:pt idx="12">
                  <c:v>1.6649038099901109E-5</c:v>
                </c:pt>
                <c:pt idx="13">
                  <c:v>1.690020815247867E-5</c:v>
                </c:pt>
                <c:pt idx="14">
                  <c:v>1.728031549046409E-5</c:v>
                </c:pt>
                <c:pt idx="16">
                  <c:v>0</c:v>
                </c:pt>
                <c:pt idx="17">
                  <c:v>0</c:v>
                </c:pt>
                <c:pt idx="18">
                  <c:v>2.4850687046573268E-8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5.937978647679999E-4</c:v>
                </c:pt>
                <c:pt idx="2">
                  <c:v>4.5324271621663908E-4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4.894011945331244E-4</c:v>
                </c:pt>
                <c:pt idx="9">
                  <c:v>8.2569291603593108E-4</c:v>
                </c:pt>
                <c:pt idx="10">
                  <c:v>5.9457461685458537E-4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7.8740292730899498E-4</c:v>
                </c:pt>
                <c:pt idx="16">
                  <c:v>3.6839894513088982E-4</c:v>
                </c:pt>
                <c:pt idx="17">
                  <c:v>5.9379786477989436E-4</c:v>
                </c:pt>
                <c:pt idx="18">
                  <c:v>4.4519388192918444E-4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0.40563180177777763</c:v>
                </c:pt>
                <c:pt idx="2">
                  <c:v>0.38393986694984794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1.5039150419133577E-6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3.7864299582899812E-22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5.969149727834401E-23</c:v>
                </c:pt>
                <c:pt idx="17">
                  <c:v>1.6931619933302498E-15</c:v>
                </c:pt>
                <c:pt idx="18">
                  <c:v>3.2207096509770947E-11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1.200229211240293</c:v>
                </c:pt>
                <c:pt idx="18">
                  <c:v>1.1823634976098314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7.2572374309189114E-2</c:v>
                </c:pt>
                <c:pt idx="18">
                  <c:v>7.1492763191881414E-2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0.64080154163218461</c:v>
                </c:pt>
                <c:pt idx="9">
                  <c:v>0.57609611789264858</c:v>
                </c:pt>
                <c:pt idx="10">
                  <c:v>0.63059886099235474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0.39863075201925119</c:v>
                </c:pt>
                <c:pt idx="9">
                  <c:v>0.40565580956160013</c:v>
                </c:pt>
                <c:pt idx="10">
                  <c:v>0.39875161290363614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6.2263090581117844E-4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0.68512496515743648</c:v>
                </c:pt>
                <c:pt idx="13">
                  <c:v>0.69546086999999956</c:v>
                </c:pt>
                <c:pt idx="14">
                  <c:v>0.68444860781611638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2.0978665722052019E-2</c:v>
                </c:pt>
                <c:pt idx="2">
                  <c:v>1.0932312109932094E-2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7.8158278068073683E-3</c:v>
                </c:pt>
                <c:pt idx="9">
                  <c:v>2.5105501877263046E-2</c:v>
                </c:pt>
                <c:pt idx="10">
                  <c:v>1.2799826778668156E-2</c:v>
                </c:pt>
                <c:pt idx="12">
                  <c:v>0.4673504873288597</c:v>
                </c:pt>
                <c:pt idx="13">
                  <c:v>0.4744010115555557</c:v>
                </c:pt>
                <c:pt idx="14">
                  <c:v>0.4673436621776082</c:v>
                </c:pt>
                <c:pt idx="16">
                  <c:v>7.8158278068074499E-3</c:v>
                </c:pt>
                <c:pt idx="17">
                  <c:v>2.5105501877267115E-2</c:v>
                </c:pt>
                <c:pt idx="18">
                  <c:v>1.2729178549556908E-2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-3.0067658101313397E-4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-7.8147961309553635E-3</c:v>
                </c:pt>
                <c:pt idx="9">
                  <c:v>-7.8086086378160498E-3</c:v>
                </c:pt>
                <c:pt idx="10">
                  <c:v>-7.8012197564713759E-3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-1.9073029477309912E-3</c:v>
                </c:pt>
                <c:pt idx="16">
                  <c:v>-2.040868980447046E-20</c:v>
                </c:pt>
                <c:pt idx="17">
                  <c:v>-5.7889681924820029E-13</c:v>
                </c:pt>
                <c:pt idx="18">
                  <c:v>-1.101169634103026E-8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-4.5869313797260079E-5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-1.7122289715700692E-2</c:v>
                </c:pt>
                <c:pt idx="9">
                  <c:v>-1.8512981753210905E-2</c:v>
                </c:pt>
                <c:pt idx="10">
                  <c:v>-1.7271108202532581E-2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-1.2335778736367645E-3</c:v>
                </c:pt>
                <c:pt idx="16">
                  <c:v>-3.8670080003528442E-20</c:v>
                </c:pt>
                <c:pt idx="17">
                  <c:v>-1.0968850292982778E-12</c:v>
                </c:pt>
                <c:pt idx="18">
                  <c:v>-2.0864797425110861E-8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-9.2572492868604186E-5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-2.0574888476325928E-4</c:v>
                </c:pt>
                <c:pt idx="9">
                  <c:v>-2.4832370518732807E-4</c:v>
                </c:pt>
                <c:pt idx="10">
                  <c:v>-2.1082597834667292E-4</c:v>
                </c:pt>
                <c:pt idx="12">
                  <c:v>-6.7337585136789343E-4</c:v>
                </c:pt>
                <c:pt idx="13">
                  <c:v>-6.8353450719999974E-4</c:v>
                </c:pt>
                <c:pt idx="14">
                  <c:v>-6.733637944328297E-4</c:v>
                </c:pt>
                <c:pt idx="16">
                  <c:v>-2.5520215486249781E-22</c:v>
                </c:pt>
                <c:pt idx="17">
                  <c:v>-7.2388633043374275E-15</c:v>
                </c:pt>
                <c:pt idx="18">
                  <c:v>-1.3769667047939734E-10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5.0495858344780741E-19</c:v>
                </c:pt>
                <c:pt idx="1">
                  <c:v>3.1746568633176747E-18</c:v>
                </c:pt>
                <c:pt idx="2">
                  <c:v>1.0965503983641439E-5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9.581268422152629E-5</c:v>
                </c:pt>
                <c:pt idx="9">
                  <c:v>1.1340321286701473E-4</c:v>
                </c:pt>
                <c:pt idx="10">
                  <c:v>9.8050869717740248E-5</c:v>
                </c:pt>
                <c:pt idx="12">
                  <c:v>2.2357150281763908E-4</c:v>
                </c:pt>
                <c:pt idx="13">
                  <c:v>2.269443382800005E-4</c:v>
                </c:pt>
                <c:pt idx="14">
                  <c:v>2.2646947138630583E-4</c:v>
                </c:pt>
                <c:pt idx="16">
                  <c:v>6.5782445734515846E-19</c:v>
                </c:pt>
                <c:pt idx="17">
                  <c:v>2.4313362342513295E-14</c:v>
                </c:pt>
                <c:pt idx="18">
                  <c:v>-1.0924846410442602E-9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2.3757241423223742E-13</c:v>
                </c:pt>
                <c:pt idx="16">
                  <c:v>0</c:v>
                </c:pt>
                <c:pt idx="17">
                  <c:v>0</c:v>
                </c:pt>
                <c:pt idx="18">
                  <c:v>-2.7715719933824615E-26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2.1408526214880905</c:v>
                </c:pt>
                <c:pt idx="1">
                  <c:v>2.1731498666666673</c:v>
                </c:pt>
                <c:pt idx="2">
                  <c:v>2.1895710403520012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-4.9392555767863722E-2</c:v>
                </c:pt>
                <c:pt idx="9">
                  <c:v>-5.2219271065599843E-2</c:v>
                </c:pt>
                <c:pt idx="10">
                  <c:v>-4.968440188567988E-2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1.6207842557957203E-18</c:v>
                </c:pt>
                <c:pt idx="17">
                  <c:v>0</c:v>
                </c:pt>
                <c:pt idx="18">
                  <c:v>-2.6920385940043366E-6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-2.2937000792308152E-2</c:v>
                </c:pt>
                <c:pt idx="1">
                  <c:v>-2.3283032056120884E-2</c:v>
                </c:pt>
                <c:pt idx="2">
                  <c:v>-2.2181936122384741E-2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-3.9571984596775082E-3</c:v>
                </c:pt>
                <c:pt idx="9">
                  <c:v>-3.2560175780428505E-3</c:v>
                </c:pt>
                <c:pt idx="10">
                  <c:v>-3.8563007937188073E-3</c:v>
                </c:pt>
                <c:pt idx="12">
                  <c:v>-9.9582994110104968E-3</c:v>
                </c:pt>
                <c:pt idx="13">
                  <c:v>-1.0108531909226805E-2</c:v>
                </c:pt>
                <c:pt idx="14">
                  <c:v>-9.9484685489987582E-3</c:v>
                </c:pt>
                <c:pt idx="16">
                  <c:v>-9.3038681121693102E-3</c:v>
                </c:pt>
                <c:pt idx="17">
                  <c:v>-9.4442277718213754E-3</c:v>
                </c:pt>
                <c:pt idx="18">
                  <c:v>-9.3036480631455247E-3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2.5247936833150444</c:v>
                </c:pt>
                <c:pt idx="1">
                  <c:v>2.5770710999751438</c:v>
                </c:pt>
                <c:pt idx="2">
                  <c:v>2.5622919891016709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0.97022911795376343</c:v>
                </c:pt>
                <c:pt idx="9">
                  <c:v>0.92665834331424124</c:v>
                </c:pt>
                <c:pt idx="10">
                  <c:v>0.96492243037939507</c:v>
                </c:pt>
                <c:pt idx="12">
                  <c:v>1.1402532385865749</c:v>
                </c:pt>
                <c:pt idx="13">
                  <c:v>1.1578441090055864</c:v>
                </c:pt>
                <c:pt idx="14">
                  <c:v>1.1397206616765216</c:v>
                </c:pt>
                <c:pt idx="16">
                  <c:v>3.53717567079828</c:v>
                </c:pt>
                <c:pt idx="17">
                  <c:v>3.6079296749392475</c:v>
                </c:pt>
                <c:pt idx="18">
                  <c:v>3.5421011177888255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28359972235497477"/>
          <c:y val="1.8768325484520895E-2"/>
          <c:w val="0.51677052616600294"/>
          <c:h val="0.398874150258210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2.9528043525077794E-4</c:v>
                </c:pt>
                <c:pt idx="1">
                  <c:v>2.9973508314106671E-4</c:v>
                </c:pt>
                <c:pt idx="2">
                  <c:v>3.0647650919317566E-4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1.4958024058554675E-4</c:v>
                </c:pt>
                <c:pt idx="1">
                  <c:v>1.518368320274667E-4</c:v>
                </c:pt>
                <c:pt idx="2">
                  <c:v>1.5525183694985487E-4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4.9435607677960963E-3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2.2486968541481755E-2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4.006897333333332E-3</c:v>
                </c:pt>
                <c:pt idx="2">
                  <c:v>3.9477893639159965E-3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-2.2770565677010881E-16</c:v>
                </c:pt>
                <c:pt idx="1">
                  <c:v>0</c:v>
                </c:pt>
                <c:pt idx="2">
                  <c:v>4.1896248105982624E-3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4.4308584762000031E-2</c:v>
                </c:pt>
                <c:pt idx="2">
                  <c:v>4.3606981302417892E-2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3.7212556332249995E-3</c:v>
                </c:pt>
                <c:pt idx="1">
                  <c:v>3.7773950910989784E-3</c:v>
                </c:pt>
                <c:pt idx="2">
                  <c:v>3.7212012882885332E-3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1.81507326393334E-3</c:v>
                </c:pt>
                <c:pt idx="1">
                  <c:v>1.8424557496000036E-3</c:v>
                </c:pt>
                <c:pt idx="2">
                  <c:v>1.8386005256926193E-3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4.1867261106037324E-13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8.0156790166608191E-2</c:v>
                </c:pt>
                <c:pt idx="1">
                  <c:v>8.3807229229856853E-2</c:v>
                </c:pt>
                <c:pt idx="2">
                  <c:v>8.5196454946752861E-2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3.3767679340281745E-5</c:v>
                </c:pt>
                <c:pt idx="4">
                  <c:v>6.737246999424823E-2</c:v>
                </c:pt>
                <c:pt idx="5">
                  <c:v>6.8388861663843434E-2</c:v>
                </c:pt>
                <c:pt idx="6">
                  <c:v>6.737273925824433E-2</c:v>
                </c:pt>
                <c:pt idx="8">
                  <c:v>0</c:v>
                </c:pt>
                <c:pt idx="9">
                  <c:v>-8.6624640971422214E-18</c:v>
                </c:pt>
                <c:pt idx="10">
                  <c:v>8.9607177568382711E-5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2.2326645688705798E-7</c:v>
                </c:pt>
                <c:pt idx="8">
                  <c:v>0</c:v>
                </c:pt>
                <c:pt idx="9">
                  <c:v>0</c:v>
                </c:pt>
                <c:pt idx="10">
                  <c:v>3.0681457258569624E-5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3.7280478982982426E-3</c:v>
                </c:pt>
                <c:pt idx="2">
                  <c:v>2.8455989080907263E-3</c:v>
                </c:pt>
                <c:pt idx="4">
                  <c:v>2.3129232936314127E-3</c:v>
                </c:pt>
                <c:pt idx="5">
                  <c:v>3.7280478983729207E-3</c:v>
                </c:pt>
                <c:pt idx="6">
                  <c:v>2.7950658200998841E-3</c:v>
                </c:pt>
                <c:pt idx="8">
                  <c:v>3.072613094384751E-3</c:v>
                </c:pt>
                <c:pt idx="9">
                  <c:v>5.1839572401800029E-3</c:v>
                </c:pt>
                <c:pt idx="10">
                  <c:v>3.7329245897714009E-3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1.3740055343397459E-20</c:v>
                </c:pt>
                <c:pt idx="5">
                  <c:v>3.8973958695009981E-13</c:v>
                </c:pt>
                <c:pt idx="6">
                  <c:v>7.413573267074744E-9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0.53551142401256047</c:v>
                </c:pt>
                <c:pt idx="6">
                  <c:v>0.52754020180129479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6.7533971820433622E-2</c:v>
                </c:pt>
                <c:pt idx="6">
                  <c:v>6.6529313677892277E-2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0.28590791413629024</c:v>
                </c:pt>
                <c:pt idx="9">
                  <c:v>0.25703814474161207</c:v>
                </c:pt>
                <c:pt idx="10">
                  <c:v>0.28135576038693633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3.7094554772558547E-2</c:v>
                </c:pt>
                <c:pt idx="9">
                  <c:v>3.7748270975999997E-2</c:v>
                </c:pt>
                <c:pt idx="10">
                  <c:v>3.7105801473102787E-2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2.2182966026943543E-2</c:v>
                </c:pt>
                <c:pt idx="2">
                  <c:v>1.1559891908456708E-2</c:v>
                </c:pt>
                <c:pt idx="4">
                  <c:v>8.2645028529436618E-3</c:v>
                </c:pt>
                <c:pt idx="5">
                  <c:v>2.654670714579218E-2</c:v>
                </c:pt>
                <c:pt idx="6">
                  <c:v>1.3459909179014231E-2</c:v>
                </c:pt>
                <c:pt idx="8">
                  <c:v>8.2645028529435768E-3</c:v>
                </c:pt>
                <c:pt idx="9">
                  <c:v>2.6546707145787878E-2</c:v>
                </c:pt>
                <c:pt idx="10">
                  <c:v>1.3534613037067095E-2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4.0995243698717754E-18</c:v>
                </c:pt>
                <c:pt idx="1">
                  <c:v>2.5773565602725689E-17</c:v>
                </c:pt>
                <c:pt idx="2">
                  <c:v>8.9023837364892559E-5</c:v>
                </c:pt>
                <c:pt idx="4">
                  <c:v>5.3405714495848193E-18</c:v>
                </c:pt>
                <c:pt idx="5">
                  <c:v>1.9738890416734188E-13</c:v>
                </c:pt>
                <c:pt idx="6">
                  <c:v>-8.8693757398709101E-9</c:v>
                </c:pt>
                <c:pt idx="8">
                  <c:v>7.7785871313854884E-4</c:v>
                </c:pt>
                <c:pt idx="9">
                  <c:v>9.2066805082467805E-4</c:v>
                </c:pt>
                <c:pt idx="10">
                  <c:v>7.9602950236124729E-4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-4.884326688185756E-26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1.1131285938007975</c:v>
                </c:pt>
                <c:pt idx="2">
                  <c:v>1.0110847065176962</c:v>
                </c:pt>
                <c:pt idx="4">
                  <c:v>0.78671637647531145</c:v>
                </c:pt>
                <c:pt idx="5">
                  <c:v>0.81812266229625652</c:v>
                </c:pt>
                <c:pt idx="6">
                  <c:v>0.79237929258148321</c:v>
                </c:pt>
                <c:pt idx="8">
                  <c:v>0.52936828841477679</c:v>
                </c:pt>
                <c:pt idx="9">
                  <c:v>0.48026985886977747</c:v>
                </c:pt>
                <c:pt idx="10">
                  <c:v>0.52530007250908306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2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5.8189684868794067E-7</c:v>
                </c:pt>
                <c:pt idx="8">
                  <c:v>0</c:v>
                </c:pt>
                <c:pt idx="9">
                  <c:v>-1.4927471056580544E-19</c:v>
                </c:pt>
                <c:pt idx="10">
                  <c:v>1.5441432537136723E-6</c:v>
                </c:pt>
                <c:pt idx="12">
                  <c:v>1.1609867406910984E-3</c:v>
                </c:pt>
                <c:pt idx="13">
                  <c:v>1.1785015691046887E-3</c:v>
                </c:pt>
                <c:pt idx="14">
                  <c:v>1.1609913807455496E-3</c:v>
                </c:pt>
                <c:pt idx="16">
                  <c:v>5.0883791278680619E-6</c:v>
                </c:pt>
                <c:pt idx="17">
                  <c:v>5.165143229518401E-6</c:v>
                </c:pt>
                <c:pt idx="18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3.8897726503572922E-6</c:v>
                </c:pt>
                <c:pt idx="12">
                  <c:v>0</c:v>
                </c:pt>
                <c:pt idx="13">
                  <c:v>0</c:v>
                </c:pt>
                <c:pt idx="14">
                  <c:v>2.8305557667046162E-8</c:v>
                </c:pt>
                <c:pt idx="16">
                  <c:v>1.896367320365828E-5</c:v>
                </c:pt>
                <c:pt idx="17">
                  <c:v>1.9249762211746669E-5</c:v>
                </c:pt>
                <c:pt idx="18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5.1817408302350175E-4</c:v>
                </c:pt>
                <c:pt idx="6">
                  <c:v>3.9551949038145971E-4</c:v>
                </c:pt>
                <c:pt idx="8">
                  <c:v>4.2707296582632427E-4</c:v>
                </c:pt>
                <c:pt idx="9">
                  <c:v>7.2053588436712273E-4</c:v>
                </c:pt>
                <c:pt idx="10">
                  <c:v>5.1885191099171205E-4</c:v>
                </c:pt>
                <c:pt idx="12">
                  <c:v>3.2148109130471187E-4</c:v>
                </c:pt>
                <c:pt idx="13">
                  <c:v>5.1817408303388135E-4</c:v>
                </c:pt>
                <c:pt idx="14">
                  <c:v>3.8849572425872487E-4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1.0336254061893179E-3</c:v>
                </c:pt>
                <c:pt idx="9">
                  <c:v>1.0492188444444443E-3</c:v>
                </c:pt>
                <c:pt idx="10">
                  <c:v>1.03361031101019E-3</c:v>
                </c:pt>
                <c:pt idx="12">
                  <c:v>1.8605257311407714E-3</c:v>
                </c:pt>
                <c:pt idx="13">
                  <c:v>1.8885939199999998E-3</c:v>
                </c:pt>
                <c:pt idx="14">
                  <c:v>1.8604985598183424E-3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0.40563180177777763</c:v>
                </c:pt>
                <c:pt idx="6">
                  <c:v>0.38393986694984794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1.5039150419133577E-6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3.7864299582899812E-22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5.969149727834401E-23</c:v>
                </c:pt>
                <c:pt idx="13">
                  <c:v>1.6931619933302498E-15</c:v>
                </c:pt>
                <c:pt idx="14">
                  <c:v>3.2207096509770947E-11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1.1781762092028618</c:v>
                </c:pt>
                <c:pt idx="13">
                  <c:v>1.1959503656344452</c:v>
                </c:pt>
                <c:pt idx="14">
                  <c:v>1.1781483436968263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0.75502805835361131</c:v>
                </c:pt>
                <c:pt idx="13">
                  <c:v>0.76641853242414659</c:v>
                </c:pt>
                <c:pt idx="14">
                  <c:v>0.75501703183949476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0.63851424853059568</c:v>
                </c:pt>
                <c:pt idx="9">
                  <c:v>0.57403978595413374</c:v>
                </c:pt>
                <c:pt idx="10">
                  <c:v>0.62834798559504457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0.42097263737580826</c:v>
                </c:pt>
                <c:pt idx="9">
                  <c:v>0.4283914252799999</c:v>
                </c:pt>
                <c:pt idx="10">
                  <c:v>0.42110027209790979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7.1349854918680029E-3</c:v>
                </c:pt>
                <c:pt idx="18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2.1194982703232709E-2</c:v>
                </c:pt>
                <c:pt idx="6">
                  <c:v>1.1045038285384704E-2</c:v>
                </c:pt>
                <c:pt idx="8">
                  <c:v>7.8964190273833976E-3</c:v>
                </c:pt>
                <c:pt idx="9">
                  <c:v>2.5364371838254279E-2</c:v>
                </c:pt>
                <c:pt idx="10">
                  <c:v>1.2931809428331463E-2</c:v>
                </c:pt>
                <c:pt idx="12">
                  <c:v>7.8964190273834792E-3</c:v>
                </c:pt>
                <c:pt idx="13">
                  <c:v>2.536437183825839E-2</c:v>
                </c:pt>
                <c:pt idx="14">
                  <c:v>1.2860432725262456E-2</c:v>
                </c:pt>
                <c:pt idx="16">
                  <c:v>1.0856783448842757E-3</c:v>
                </c:pt>
                <c:pt idx="17">
                  <c:v>1.1020570621008891E-3</c:v>
                </c:pt>
                <c:pt idx="18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1.3304842907634376E-18</c:v>
                </c:pt>
                <c:pt idx="5">
                  <c:v>8.3647079654901463E-18</c:v>
                </c:pt>
                <c:pt idx="6">
                  <c:v>2.889233150751421E-5</c:v>
                </c:pt>
                <c:pt idx="8">
                  <c:v>2.5245094427787799E-4</c:v>
                </c:pt>
                <c:pt idx="9">
                  <c:v>2.9879914548924645E-4</c:v>
                </c:pt>
                <c:pt idx="10">
                  <c:v>2.583482014790422E-4</c:v>
                </c:pt>
                <c:pt idx="12">
                  <c:v>1.733261172830781E-18</c:v>
                </c:pt>
                <c:pt idx="13">
                  <c:v>6.4061781921757987E-14</c:v>
                </c:pt>
                <c:pt idx="14">
                  <c:v>-2.8785205370411502E-9</c:v>
                </c:pt>
                <c:pt idx="16">
                  <c:v>5.8907479169920433E-4</c:v>
                </c:pt>
                <c:pt idx="17">
                  <c:v>5.9796166825720135E-4</c:v>
                </c:pt>
                <c:pt idx="18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-1.4954683048635518E-26</c:v>
                </c:pt>
                <c:pt idx="16">
                  <c:v>0</c:v>
                </c:pt>
                <c:pt idx="17">
                  <c:v>0</c:v>
                </c:pt>
                <c:pt idx="18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0.42734495856403382</c:v>
                </c:pt>
                <c:pt idx="6">
                  <c:v>0.39541140286901244</c:v>
                </c:pt>
                <c:pt idx="8">
                  <c:v>1.0691238046621763</c:v>
                </c:pt>
                <c:pt idx="9">
                  <c:v>1.0298971468737059</c:v>
                </c:pt>
                <c:pt idx="10">
                  <c:v>1.064224336776068</c:v>
                </c:pt>
                <c:pt idx="12">
                  <c:v>1.9444436801469933</c:v>
                </c:pt>
                <c:pt idx="13">
                  <c:v>1.9913185394690547</c:v>
                </c:pt>
                <c:pt idx="14">
                  <c:v>1.9494358193856509</c:v>
                </c:pt>
                <c:pt idx="16">
                  <c:v>9.9189885049628824E-3</c:v>
                </c:pt>
                <c:pt idx="17">
                  <c:v>1.0407936005958952E-2</c:v>
                </c:pt>
                <c:pt idx="18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349871313401107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5.0883791278680619E-6</c:v>
                </c:pt>
                <c:pt idx="1">
                  <c:v>5.165143229518401E-6</c:v>
                </c:pt>
                <c:pt idx="2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1.896367320365828E-5</c:v>
                </c:pt>
                <c:pt idx="1">
                  <c:v>1.9249762211746669E-5</c:v>
                </c:pt>
                <c:pt idx="2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7.1349854918680029E-3</c:v>
                </c:pt>
                <c:pt idx="2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1.0856783448842757E-3</c:v>
                </c:pt>
                <c:pt idx="1">
                  <c:v>1.1020570621008891E-3</c:v>
                </c:pt>
                <c:pt idx="2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5.8907479169920433E-4</c:v>
                </c:pt>
                <c:pt idx="1">
                  <c:v>5.9796166825720135E-4</c:v>
                </c:pt>
                <c:pt idx="2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9.9189885049628824E-3</c:v>
                </c:pt>
                <c:pt idx="1">
                  <c:v>1.0407936005958952E-2</c:v>
                </c:pt>
                <c:pt idx="2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6'!$B$16:$B$24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-0.34507125302428571</c:v>
                </c:pt>
                <c:pt idx="5">
                  <c:v>-2.0641202906069717E-3</c:v>
                </c:pt>
                <c:pt idx="6">
                  <c:v>-0.26086319522180595</c:v>
                </c:pt>
                <c:pt idx="7">
                  <c:v>-0.1983122083721289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6'!$D$16:$D$24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0.34507125302428582</c:v>
                </c:pt>
                <c:pt idx="5">
                  <c:v>2.0641202906071764E-3</c:v>
                </c:pt>
                <c:pt idx="6">
                  <c:v>0.26086319522180607</c:v>
                </c:pt>
                <c:pt idx="7">
                  <c:v>0.19831220837212912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N content</c:v>
                      </c:pt>
                      <c:pt idx="5">
                        <c:v>OPEX</c:v>
                      </c:pt>
                      <c:pt idx="6">
                        <c:v>P Content</c:v>
                      </c:pt>
                      <c:pt idx="7">
                        <c:v>K Content</c:v>
                      </c:pt>
                      <c:pt idx="8">
                        <c:v>Energy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6'!$C$16:$C$24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98.726276615592795</c:v>
                </c:pt>
                <c:pt idx="1">
                  <c:v>70.264824688981008</c:v>
                </c:pt>
                <c:pt idx="2">
                  <c:v>86.472150979572078</c:v>
                </c:pt>
                <c:pt idx="3">
                  <c:v>96.932989309159595</c:v>
                </c:pt>
                <c:pt idx="4">
                  <c:v>69.599874770647986</c:v>
                </c:pt>
                <c:pt idx="5">
                  <c:v>86.609706088883726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1.7707251393032075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1.2710940184684645</c:v>
                </c:pt>
                <c:pt idx="1">
                  <c:v>0.59358202552910488</c:v>
                </c:pt>
                <c:pt idx="2">
                  <c:v>0.94291176926982256</c:v>
                </c:pt>
                <c:pt idx="3">
                  <c:v>1.2914646362071254</c:v>
                </c:pt>
                <c:pt idx="4">
                  <c:v>0.59065081454591506</c:v>
                </c:pt>
                <c:pt idx="5">
                  <c:v>0.94878898502044162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29.135475114104686</c:v>
                </c:pt>
                <c:pt idx="2">
                  <c:v>12.550937249640246</c:v>
                </c:pt>
                <c:pt idx="3">
                  <c:v>0</c:v>
                </c:pt>
                <c:pt idx="4">
                  <c:v>29.803326171548573</c:v>
                </c:pt>
                <c:pt idx="5">
                  <c:v>12.407756995839012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6'!$G$16:$G$24</c:f>
              <c:numCache>
                <c:formatCode>0.0%</c:formatCode>
                <c:ptCount val="9"/>
                <c:pt idx="0">
                  <c:v>-0.35807065583393793</c:v>
                </c:pt>
                <c:pt idx="1">
                  <c:v>-0.27874868974155403</c:v>
                </c:pt>
                <c:pt idx="2">
                  <c:v>-0.71098708679894207</c:v>
                </c:pt>
                <c:pt idx="3">
                  <c:v>-0.19828801476239871</c:v>
                </c:pt>
                <c:pt idx="4">
                  <c:v>-0.14106063491096898</c:v>
                </c:pt>
                <c:pt idx="5">
                  <c:v>-0.27533824444060023</c:v>
                </c:pt>
                <c:pt idx="6">
                  <c:v>-3.0214326230416352E-2</c:v>
                </c:pt>
                <c:pt idx="7">
                  <c:v>-6.5052115906529734E-2</c:v>
                </c:pt>
                <c:pt idx="8">
                  <c:v>-9.528419442271302E-2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6'!$I$16:$I$24</c:f>
              <c:numCache>
                <c:formatCode>0.0%</c:formatCode>
                <c:ptCount val="9"/>
                <c:pt idx="0">
                  <c:v>5.0129845408055644E-2</c:v>
                </c:pt>
                <c:pt idx="1">
                  <c:v>0.34042106269313871</c:v>
                </c:pt>
                <c:pt idx="2">
                  <c:v>0.71098708680519807</c:v>
                </c:pt>
                <c:pt idx="3">
                  <c:v>5.3206979896436246E-2</c:v>
                </c:pt>
                <c:pt idx="4">
                  <c:v>0.14106030342028525</c:v>
                </c:pt>
                <c:pt idx="5">
                  <c:v>0.27533824444058741</c:v>
                </c:pt>
                <c:pt idx="6">
                  <c:v>3.021399474832908E-2</c:v>
                </c:pt>
                <c:pt idx="7">
                  <c:v>6.5052115906530136E-2</c:v>
                </c:pt>
                <c:pt idx="8">
                  <c:v>9.5284194431308977E-2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N content</c:v>
                      </c:pt>
                      <c:pt idx="5">
                        <c:v>OPEX</c:v>
                      </c:pt>
                      <c:pt idx="6">
                        <c:v>P Content</c:v>
                      </c:pt>
                      <c:pt idx="7">
                        <c:v>K Content</c:v>
                      </c:pt>
                      <c:pt idx="8">
                        <c:v>Energy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6'!$H$16:$H$24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6'!$L$16:$L$24</c:f>
              <c:numCache>
                <c:formatCode>0.0%</c:formatCode>
                <c:ptCount val="9"/>
                <c:pt idx="0">
                  <c:v>-0.19384692880811855</c:v>
                </c:pt>
                <c:pt idx="1">
                  <c:v>-9.199048117859171E-2</c:v>
                </c:pt>
                <c:pt idx="2">
                  <c:v>-0.5285278566120527</c:v>
                </c:pt>
                <c:pt idx="3">
                  <c:v>-6.0142366417059764E-2</c:v>
                </c:pt>
                <c:pt idx="4">
                  <c:v>-8.0806169142663517E-2</c:v>
                </c:pt>
                <c:pt idx="5">
                  <c:v>-0.20741719467928313</c:v>
                </c:pt>
                <c:pt idx="6">
                  <c:v>-1.4712000042806834E-2</c:v>
                </c:pt>
                <c:pt idx="7">
                  <c:v>-3.5351988280179353E-2</c:v>
                </c:pt>
                <c:pt idx="8">
                  <c:v>-5.8485676246453296E-2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N content</c:v>
                </c:pt>
                <c:pt idx="5">
                  <c:v>OPEX</c:v>
                </c:pt>
                <c:pt idx="6">
                  <c:v>P Content</c:v>
                </c:pt>
                <c:pt idx="7">
                  <c:v>K Content</c:v>
                </c:pt>
                <c:pt idx="8">
                  <c:v>Energy Content</c:v>
                </c:pt>
              </c:strCache>
            </c:strRef>
          </c:cat>
          <c:val>
            <c:numRef>
              <c:f>'Figure 6'!$N$16:$N$24</c:f>
              <c:numCache>
                <c:formatCode>0.0%</c:formatCode>
                <c:ptCount val="9"/>
                <c:pt idx="0">
                  <c:v>2.6832342039619886E-2</c:v>
                </c:pt>
                <c:pt idx="1">
                  <c:v>0.10744328693332193</c:v>
                </c:pt>
                <c:pt idx="2">
                  <c:v>0.52853295451748938</c:v>
                </c:pt>
                <c:pt idx="3">
                  <c:v>1.5999539943121914E-2</c:v>
                </c:pt>
                <c:pt idx="4">
                  <c:v>7.8618764749723763E-2</c:v>
                </c:pt>
                <c:pt idx="5">
                  <c:v>0.20742097875469512</c:v>
                </c:pt>
                <c:pt idx="6">
                  <c:v>1.2524548963248764E-2</c:v>
                </c:pt>
                <c:pt idx="7">
                  <c:v>3.5352003439363268E-2</c:v>
                </c:pt>
                <c:pt idx="8">
                  <c:v>5.8485680118686365E-2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N content</c:v>
                      </c:pt>
                      <c:pt idx="5">
                        <c:v>OPEX</c:v>
                      </c:pt>
                      <c:pt idx="6">
                        <c:v>P Content</c:v>
                      </c:pt>
                      <c:pt idx="7">
                        <c:v>K Content</c:v>
                      </c:pt>
                      <c:pt idx="8">
                        <c:v>Energy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6'!$M$16:$M$24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6'!$B$46:$B$84</c:f>
              <c:numCache>
                <c:formatCode>0%</c:formatCode>
                <c:ptCount val="39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-0.34507125302428571</c:v>
                </c:pt>
                <c:pt idx="20">
                  <c:v>-2.0641202906069717E-3</c:v>
                </c:pt>
                <c:pt idx="24">
                  <c:v>-0.26086319522180595</c:v>
                </c:pt>
                <c:pt idx="28">
                  <c:v>-0.1983122083721289</c:v>
                </c:pt>
                <c:pt idx="32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6'!$D$46:$D$84</c:f>
              <c:numCache>
                <c:formatCode>0%</c:formatCode>
                <c:ptCount val="39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0.34507125302428582</c:v>
                </c:pt>
                <c:pt idx="20">
                  <c:v>2.0641202906071764E-3</c:v>
                </c:pt>
                <c:pt idx="24">
                  <c:v>0.26086319522180607</c:v>
                </c:pt>
                <c:pt idx="28">
                  <c:v>0.19831220837212912</c:v>
                </c:pt>
                <c:pt idx="32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6'!$G$46:$G$84</c:f>
              <c:numCache>
                <c:formatCode>0%</c:formatCode>
                <c:ptCount val="39"/>
                <c:pt idx="1">
                  <c:v>-0.35807065583393793</c:v>
                </c:pt>
                <c:pt idx="5">
                  <c:v>-0.27874868974155403</c:v>
                </c:pt>
                <c:pt idx="9">
                  <c:v>-0.71098708679894207</c:v>
                </c:pt>
                <c:pt idx="13">
                  <c:v>-0.19828801476239871</c:v>
                </c:pt>
                <c:pt idx="17">
                  <c:v>-0.14106063491096898</c:v>
                </c:pt>
                <c:pt idx="21">
                  <c:v>-0.27533824444060023</c:v>
                </c:pt>
                <c:pt idx="25">
                  <c:v>-3.0214326230416352E-2</c:v>
                </c:pt>
                <c:pt idx="29">
                  <c:v>-6.5052115906529734E-2</c:v>
                </c:pt>
                <c:pt idx="33">
                  <c:v>-9.528419442271302E-2</c:v>
                </c:pt>
                <c:pt idx="37">
                  <c:v>-4.9966900584941215E-2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6'!$I$46:$I$84</c:f>
              <c:numCache>
                <c:formatCode>0%</c:formatCode>
                <c:ptCount val="39"/>
                <c:pt idx="1">
                  <c:v>5.0129845408055644E-2</c:v>
                </c:pt>
                <c:pt idx="5">
                  <c:v>0.34042106269313871</c:v>
                </c:pt>
                <c:pt idx="9">
                  <c:v>0.71098708680519807</c:v>
                </c:pt>
                <c:pt idx="13">
                  <c:v>5.3206979896436246E-2</c:v>
                </c:pt>
                <c:pt idx="17">
                  <c:v>0.14106030342028525</c:v>
                </c:pt>
                <c:pt idx="21">
                  <c:v>0.27533824444058741</c:v>
                </c:pt>
                <c:pt idx="25">
                  <c:v>3.021399474832908E-2</c:v>
                </c:pt>
                <c:pt idx="29">
                  <c:v>6.5052115906530136E-2</c:v>
                </c:pt>
                <c:pt idx="33">
                  <c:v>9.5284194431308977E-2</c:v>
                </c:pt>
                <c:pt idx="37">
                  <c:v>0.32478485380211575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6'!$L$46:$L$84</c:f>
              <c:numCache>
                <c:formatCode>0%</c:formatCode>
                <c:ptCount val="39"/>
                <c:pt idx="2">
                  <c:v>-0.19384692880811855</c:v>
                </c:pt>
                <c:pt idx="6">
                  <c:v>-9.199048117859171E-2</c:v>
                </c:pt>
                <c:pt idx="10">
                  <c:v>-0.5285278566120527</c:v>
                </c:pt>
                <c:pt idx="14">
                  <c:v>-6.0142366417059764E-2</c:v>
                </c:pt>
                <c:pt idx="18">
                  <c:v>-8.0806169142663517E-2</c:v>
                </c:pt>
                <c:pt idx="22">
                  <c:v>-0.20741719467928313</c:v>
                </c:pt>
                <c:pt idx="26">
                  <c:v>-1.4712000042806834E-2</c:v>
                </c:pt>
                <c:pt idx="30">
                  <c:v>-3.5351988280179353E-2</c:v>
                </c:pt>
                <c:pt idx="34">
                  <c:v>-5.8485676246453296E-2</c:v>
                </c:pt>
                <c:pt idx="38">
                  <c:v>-3.0669761465839912E-2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N content</c:v>
                </c:pt>
                <c:pt idx="20">
                  <c:v>OPEX</c:v>
                </c:pt>
                <c:pt idx="24">
                  <c:v>P Content</c:v>
                </c:pt>
                <c:pt idx="28">
                  <c:v>K Content</c:v>
                </c:pt>
                <c:pt idx="32">
                  <c:v>Energy Content</c:v>
                </c:pt>
                <c:pt idx="36">
                  <c:v>Electricity</c:v>
                </c:pt>
              </c:strCache>
            </c:strRef>
          </c:cat>
          <c:val>
            <c:numRef>
              <c:f>'Figure 6'!$N$46:$N$84</c:f>
              <c:numCache>
                <c:formatCode>0%</c:formatCode>
                <c:ptCount val="39"/>
                <c:pt idx="2">
                  <c:v>2.6832342039619886E-2</c:v>
                </c:pt>
                <c:pt idx="6">
                  <c:v>0.10744328693332193</c:v>
                </c:pt>
                <c:pt idx="10">
                  <c:v>0.52853295451748938</c:v>
                </c:pt>
                <c:pt idx="14">
                  <c:v>1.5999539943121914E-2</c:v>
                </c:pt>
                <c:pt idx="18">
                  <c:v>7.8618764749723763E-2</c:v>
                </c:pt>
                <c:pt idx="22">
                  <c:v>0.20742097875469512</c:v>
                </c:pt>
                <c:pt idx="26">
                  <c:v>1.2524548963248764E-2</c:v>
                </c:pt>
                <c:pt idx="30">
                  <c:v>3.5352003439363268E-2</c:v>
                </c:pt>
                <c:pt idx="34">
                  <c:v>5.8485680118686365E-2</c:v>
                </c:pt>
                <c:pt idx="38">
                  <c:v>0.19935352302287726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6'!$A$47:$A$80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6'!$C$46:$C$80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6'!$E$46:$E$80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0.34507125302428571</c:v>
                      </c:pt>
                      <c:pt idx="20">
                        <c:v>2.0641202906069717E-3</c:v>
                      </c:pt>
                      <c:pt idx="24">
                        <c:v>0.26086319522180595</c:v>
                      </c:pt>
                      <c:pt idx="28">
                        <c:v>0.1983122083721289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6'!$F$46:$F$80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6'!$H$46:$H$80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6'!$J$46:$J$80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0.35807065583393793</c:v>
                      </c:pt>
                      <c:pt idx="5">
                        <c:v>0.27874868974155403</c:v>
                      </c:pt>
                      <c:pt idx="9">
                        <c:v>0.71098708679894207</c:v>
                      </c:pt>
                      <c:pt idx="13">
                        <c:v>0.19828801476239871</c:v>
                      </c:pt>
                      <c:pt idx="17">
                        <c:v>0.14106063491096898</c:v>
                      </c:pt>
                      <c:pt idx="21">
                        <c:v>0.27533824444060023</c:v>
                      </c:pt>
                      <c:pt idx="25">
                        <c:v>3.0214326230416352E-2</c:v>
                      </c:pt>
                      <c:pt idx="29">
                        <c:v>6.5052115906529734E-2</c:v>
                      </c:pt>
                      <c:pt idx="33">
                        <c:v>9.528419442271302E-2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6'!$K$46:$K$80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6'!$M$46:$M$80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N content</c:v>
                      </c:pt>
                      <c:pt idx="20">
                        <c:v>OPEX</c:v>
                      </c:pt>
                      <c:pt idx="24">
                        <c:v>P Content</c:v>
                      </c:pt>
                      <c:pt idx="28">
                        <c:v>K Content</c:v>
                      </c:pt>
                      <c:pt idx="32">
                        <c:v>Energy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6'!$O$46:$O$80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0.19384692880811855</c:v>
                      </c:pt>
                      <c:pt idx="6">
                        <c:v>9.199048117859171E-2</c:v>
                      </c:pt>
                      <c:pt idx="10">
                        <c:v>0.5285278566120527</c:v>
                      </c:pt>
                      <c:pt idx="14">
                        <c:v>6.0142366417059764E-2</c:v>
                      </c:pt>
                      <c:pt idx="18">
                        <c:v>8.0806169142663517E-2</c:v>
                      </c:pt>
                      <c:pt idx="22">
                        <c:v>0.20741719467928313</c:v>
                      </c:pt>
                      <c:pt idx="26">
                        <c:v>1.4712000042806834E-2</c:v>
                      </c:pt>
                      <c:pt idx="30">
                        <c:v>3.5351988280179353E-2</c:v>
                      </c:pt>
                      <c:pt idx="34">
                        <c:v>5.8485676246453296E-2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-36570925.519295469</c:v>
                </c:pt>
                <c:pt idx="2">
                  <c:v>-64458720.321265943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98.880385735689842</c:v>
                </c:pt>
                <c:pt idx="1">
                  <c:v>99.248636764565319</c:v>
                </c:pt>
                <c:pt idx="2">
                  <c:v>97.944212479929064</c:v>
                </c:pt>
                <c:pt idx="3">
                  <c:v>98.325338486760756</c:v>
                </c:pt>
                <c:pt idx="4">
                  <c:v>98.730847304052929</c:v>
                </c:pt>
                <c:pt idx="5">
                  <c:v>96.025531751642418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0.67488979078822153</c:v>
                </c:pt>
                <c:pt idx="1">
                  <c:v>0.74620901650339999</c:v>
                </c:pt>
                <c:pt idx="2">
                  <c:v>0.97316572154670411</c:v>
                </c:pt>
                <c:pt idx="3">
                  <c:v>1.1087968356549771</c:v>
                </c:pt>
                <c:pt idx="4">
                  <c:v>0.74231597397221205</c:v>
                </c:pt>
                <c:pt idx="5">
                  <c:v>0.95467541011051249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0.52170939308789299</c:v>
                </c:pt>
                <c:pt idx="5">
                  <c:v>2.997541516975784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94.270742545173107</c:v>
                </c:pt>
                <c:pt idx="1">
                  <c:v>3.2505150794277855E-9</c:v>
                </c:pt>
                <c:pt idx="2">
                  <c:v>0</c:v>
                </c:pt>
                <c:pt idx="3">
                  <c:v>94.270742545146092</c:v>
                </c:pt>
                <c:pt idx="4">
                  <c:v>5.8652405053312711E-10</c:v>
                </c:pt>
                <c:pt idx="5">
                  <c:v>9.0258168776037379E-9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4.3725743260447185</c:v>
                </c:pt>
                <c:pt idx="1">
                  <c:v>0</c:v>
                </c:pt>
                <c:pt idx="2">
                  <c:v>0</c:v>
                </c:pt>
                <c:pt idx="3">
                  <c:v>4.3725743260457621</c:v>
                </c:pt>
                <c:pt idx="4">
                  <c:v>1.5196292605805388E-11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3.0538503317459841E-11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3.4043194056092666E-5</c:v>
                </c:pt>
                <c:pt idx="2">
                  <c:v>5.9079218579412869E-9</c:v>
                </c:pt>
                <c:pt idx="3">
                  <c:v>0</c:v>
                </c:pt>
                <c:pt idx="4">
                  <c:v>0</c:v>
                </c:pt>
                <c:pt idx="5">
                  <c:v>1.6247328074592307E-8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1.3566831287821657</c:v>
                </c:pt>
                <c:pt idx="1">
                  <c:v>2.8708219346860029E-6</c:v>
                </c:pt>
                <c:pt idx="2">
                  <c:v>5.6914529268413534E-11</c:v>
                </c:pt>
                <c:pt idx="3">
                  <c:v>1.3566831287777419</c:v>
                </c:pt>
                <c:pt idx="4">
                  <c:v>6.6834771887234172E-13</c:v>
                </c:pt>
                <c:pt idx="5">
                  <c:v>5.6914529244049724E-11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0</c:v>
                </c:pt>
                <c:pt idx="1">
                  <c:v>-4.7355659130034237E-12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-6.2775262892195049E-15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99.999963082755414</c:v>
                </c:pt>
                <c:pt idx="2">
                  <c:v>99.999999994035164</c:v>
                </c:pt>
                <c:pt idx="3">
                  <c:v>-1.2801667744753301E-13</c:v>
                </c:pt>
                <c:pt idx="4">
                  <c:v>99.999999999397616</c:v>
                </c:pt>
                <c:pt idx="5">
                  <c:v>99.999999974669947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55.885981062293958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81.435388274919092</c:v>
                </c:pt>
                <c:pt idx="2">
                  <c:v>88.726041671562911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6.3633112137087666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0.15179148821948724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100</c:v>
                </c:pt>
                <c:pt idx="1">
                  <c:v>18.564611725080908</c:v>
                </c:pt>
                <c:pt idx="2">
                  <c:v>11.273958328437093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37.598916235777793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98.871341786653119</c:v>
                </c:pt>
                <c:pt idx="4">
                  <c:v>98.606045201723703</c:v>
                </c:pt>
                <c:pt idx="5">
                  <c:v>96.990389739997113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99.999999013542137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1.1286582133468721</c:v>
                </c:pt>
                <c:pt idx="4">
                  <c:v>1.3939547982762888</c:v>
                </c:pt>
                <c:pt idx="5">
                  <c:v>2.831059494469403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9.8645786645486987E-7</c:v>
                </c:pt>
                <c:pt idx="3">
                  <c:v>0</c:v>
                </c:pt>
                <c:pt idx="4">
                  <c:v>0</c:v>
                </c:pt>
                <c:pt idx="5">
                  <c:v>0.17855076553348548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-9.6853883465648102E-16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-19.348414977172702</c:v>
                </c:pt>
                <c:pt idx="1">
                  <c:v>-14.962840442530148</c:v>
                </c:pt>
                <c:pt idx="2">
                  <c:v>-11.732234987364709</c:v>
                </c:pt>
                <c:pt idx="3">
                  <c:v>-8.0832308711663376</c:v>
                </c:pt>
                <c:pt idx="4">
                  <c:v>-3.12526933585794</c:v>
                </c:pt>
                <c:pt idx="5">
                  <c:v>3.6435571281315795</c:v>
                </c:pt>
                <c:pt idx="6">
                  <c:v>21.032914890990714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-1604.6418640348845</c:v>
                </c:pt>
                <c:pt idx="1">
                  <c:v>-1256.4831619212196</c:v>
                </c:pt>
                <c:pt idx="2">
                  <c:v>-812.61312559123598</c:v>
                </c:pt>
                <c:pt idx="3">
                  <c:v>-604.50781432519727</c:v>
                </c:pt>
                <c:pt idx="4">
                  <c:v>-395.81155927635933</c:v>
                </c:pt>
                <c:pt idx="5">
                  <c:v>-214.9759734591841</c:v>
                </c:pt>
                <c:pt idx="6">
                  <c:v>-46.726673786386321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-205.19664057566513</c:v>
                </c:pt>
                <c:pt idx="1">
                  <c:v>-177.16565102973948</c:v>
                </c:pt>
                <c:pt idx="2">
                  <c:v>-154.28729008178328</c:v>
                </c:pt>
                <c:pt idx="3">
                  <c:v>-132.2442094058334</c:v>
                </c:pt>
                <c:pt idx="4">
                  <c:v>-107.19078541370513</c:v>
                </c:pt>
                <c:pt idx="5">
                  <c:v>-80.764734375309715</c:v>
                </c:pt>
                <c:pt idx="6">
                  <c:v>-47.74861068794543</c:v>
                </c:pt>
                <c:pt idx="7">
                  <c:v>19.965446070268982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-1611.53094040468</c:v>
                </c:pt>
                <c:pt idx="1">
                  <c:v>-1286.7417473652451</c:v>
                </c:pt>
                <c:pt idx="2">
                  <c:v>-1041.7776481406136</c:v>
                </c:pt>
                <c:pt idx="3">
                  <c:v>-830.48734806358186</c:v>
                </c:pt>
                <c:pt idx="4">
                  <c:v>-603.47351538203566</c:v>
                </c:pt>
                <c:pt idx="5">
                  <c:v>-415.79535109771774</c:v>
                </c:pt>
                <c:pt idx="6">
                  <c:v>-228.76631963703068</c:v>
                </c:pt>
                <c:pt idx="7">
                  <c:v>-44.635008666980426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-21.112783295362625</c:v>
                </c:pt>
                <c:pt idx="1">
                  <c:v>-14.847711730206619</c:v>
                </c:pt>
                <c:pt idx="2">
                  <c:v>-11.486697112381574</c:v>
                </c:pt>
                <c:pt idx="3">
                  <c:v>-7.7080739673152019</c:v>
                </c:pt>
                <c:pt idx="4">
                  <c:v>-3.339245468064421</c:v>
                </c:pt>
                <c:pt idx="5">
                  <c:v>3.3387133472334796</c:v>
                </c:pt>
                <c:pt idx="6">
                  <c:v>21.032914890986795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-874.09915018286267</c:v>
                </c:pt>
                <c:pt idx="1">
                  <c:v>-624.64562056332034</c:v>
                </c:pt>
                <c:pt idx="2">
                  <c:v>-360.28976243895744</c:v>
                </c:pt>
                <c:pt idx="3">
                  <c:v>-231.73715899926614</c:v>
                </c:pt>
                <c:pt idx="4">
                  <c:v>-116.74449105373995</c:v>
                </c:pt>
                <c:pt idx="5">
                  <c:v>-1.6000823814580838</c:v>
                </c:pt>
                <c:pt idx="6">
                  <c:v>106.82046790208696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-210.16111028589992</c:v>
                </c:pt>
                <c:pt idx="1">
                  <c:v>-176.49289865606855</c:v>
                </c:pt>
                <c:pt idx="2">
                  <c:v>-153.06044767909316</c:v>
                </c:pt>
                <c:pt idx="3">
                  <c:v>-130.52167577362383</c:v>
                </c:pt>
                <c:pt idx="4">
                  <c:v>-109.26414672291821</c:v>
                </c:pt>
                <c:pt idx="5">
                  <c:v>-82.4094330884149</c:v>
                </c:pt>
                <c:pt idx="6">
                  <c:v>-49.031294426756787</c:v>
                </c:pt>
                <c:pt idx="7">
                  <c:v>19.965446071717327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-656.46451422080622</c:v>
                </c:pt>
                <c:pt idx="2">
                  <c:v>-501.57552877252948</c:v>
                </c:pt>
                <c:pt idx="3">
                  <c:v>-366.89619132731167</c:v>
                </c:pt>
                <c:pt idx="4">
                  <c:v>-246.12429369176178</c:v>
                </c:pt>
                <c:pt idx="5">
                  <c:v>-126.4550203611488</c:v>
                </c:pt>
                <c:pt idx="6">
                  <c:v>-7.0709718718836188</c:v>
                </c:pt>
                <c:pt idx="7">
                  <c:v>111.0429501877189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94.270742545173078</c:v>
                </c:pt>
                <c:pt idx="1">
                  <c:v>0</c:v>
                </c:pt>
                <c:pt idx="2">
                  <c:v>86.472150979572078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4.3725743260447407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1.3566831287821599</c:v>
                </c:pt>
                <c:pt idx="1">
                  <c:v>0</c:v>
                </c:pt>
                <c:pt idx="2">
                  <c:v>0.94291176926982256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-5.3466647943651616E-17</c:v>
                </c:pt>
                <c:pt idx="1">
                  <c:v>2.3840435142780407E-13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0</c:v>
                </c:pt>
                <c:pt idx="1">
                  <c:v>99.999999999999773</c:v>
                </c:pt>
                <c:pt idx="2">
                  <c:v>12.550937249640246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-19.348414977172702</c:v>
                      </c:pt>
                      <c:pt idx="1">
                        <c:v>-14.962840442530148</c:v>
                      </c:pt>
                      <c:pt idx="2">
                        <c:v>-11.732234987364709</c:v>
                      </c:pt>
                      <c:pt idx="3">
                        <c:v>-8.0832308711663376</c:v>
                      </c:pt>
                      <c:pt idx="4">
                        <c:v>-3.12526933585794</c:v>
                      </c:pt>
                      <c:pt idx="5">
                        <c:v>3.6435571281315795</c:v>
                      </c:pt>
                      <c:pt idx="6">
                        <c:v>21.032914890990714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-1604.6418640348845</c:v>
                      </c:pt>
                      <c:pt idx="1">
                        <c:v>-1256.4831619212196</c:v>
                      </c:pt>
                      <c:pt idx="2">
                        <c:v>-812.61312559123598</c:v>
                      </c:pt>
                      <c:pt idx="3">
                        <c:v>-604.50781432519727</c:v>
                      </c:pt>
                      <c:pt idx="4">
                        <c:v>-395.81155927635933</c:v>
                      </c:pt>
                      <c:pt idx="5">
                        <c:v>-214.9759734591841</c:v>
                      </c:pt>
                      <c:pt idx="6">
                        <c:v>-46.726673786386321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-205.19664057566513</c:v>
                      </c:pt>
                      <c:pt idx="1">
                        <c:v>-177.16565102973948</c:v>
                      </c:pt>
                      <c:pt idx="2">
                        <c:v>-154.28729008178328</c:v>
                      </c:pt>
                      <c:pt idx="3">
                        <c:v>-132.2442094058334</c:v>
                      </c:pt>
                      <c:pt idx="4">
                        <c:v>-107.19078541370513</c:v>
                      </c:pt>
                      <c:pt idx="5">
                        <c:v>-80.764734375309715</c:v>
                      </c:pt>
                      <c:pt idx="6">
                        <c:v>-47.74861068794543</c:v>
                      </c:pt>
                      <c:pt idx="7">
                        <c:v>19.965446070268982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-1611.53094040468</c:v>
                      </c:pt>
                      <c:pt idx="1">
                        <c:v>-1286.7417473652451</c:v>
                      </c:pt>
                      <c:pt idx="2">
                        <c:v>-1041.7776481406136</c:v>
                      </c:pt>
                      <c:pt idx="3">
                        <c:v>-830.48734806358186</c:v>
                      </c:pt>
                      <c:pt idx="4">
                        <c:v>-603.47351538203566</c:v>
                      </c:pt>
                      <c:pt idx="5">
                        <c:v>-415.79535109771774</c:v>
                      </c:pt>
                      <c:pt idx="6">
                        <c:v>-228.76631963703068</c:v>
                      </c:pt>
                      <c:pt idx="7">
                        <c:v>-44.635008666980426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-21.112783295362625</c:v>
                      </c:pt>
                      <c:pt idx="1">
                        <c:v>-14.847711730206619</c:v>
                      </c:pt>
                      <c:pt idx="2">
                        <c:v>-11.486697112381574</c:v>
                      </c:pt>
                      <c:pt idx="3">
                        <c:v>-7.7080739673152019</c:v>
                      </c:pt>
                      <c:pt idx="4">
                        <c:v>-3.339245468064421</c:v>
                      </c:pt>
                      <c:pt idx="5">
                        <c:v>3.3387133472334796</c:v>
                      </c:pt>
                      <c:pt idx="6">
                        <c:v>21.032914890986795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-874.09915018286267</c:v>
                      </c:pt>
                      <c:pt idx="1">
                        <c:v>-624.64562056332034</c:v>
                      </c:pt>
                      <c:pt idx="2">
                        <c:v>-360.28976243895744</c:v>
                      </c:pt>
                      <c:pt idx="3">
                        <c:v>-231.73715899926614</c:v>
                      </c:pt>
                      <c:pt idx="4">
                        <c:v>-116.74449105373995</c:v>
                      </c:pt>
                      <c:pt idx="5">
                        <c:v>-1.6000823814580838</c:v>
                      </c:pt>
                      <c:pt idx="6">
                        <c:v>106.82046790208696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-210.16111028589992</c:v>
                      </c:pt>
                      <c:pt idx="1">
                        <c:v>-176.49289865606855</c:v>
                      </c:pt>
                      <c:pt idx="2">
                        <c:v>-153.06044767909316</c:v>
                      </c:pt>
                      <c:pt idx="3">
                        <c:v>-130.52167577362383</c:v>
                      </c:pt>
                      <c:pt idx="4">
                        <c:v>-109.26414672291821</c:v>
                      </c:pt>
                      <c:pt idx="5">
                        <c:v>-82.4094330884149</c:v>
                      </c:pt>
                      <c:pt idx="6">
                        <c:v>-49.031294426756787</c:v>
                      </c:pt>
                      <c:pt idx="7">
                        <c:v>19.965446071717327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-656.46451422080622</c:v>
                      </c:pt>
                      <c:pt idx="2">
                        <c:v>-501.57552877252948</c:v>
                      </c:pt>
                      <c:pt idx="3">
                        <c:v>-366.89619132731167</c:v>
                      </c:pt>
                      <c:pt idx="4">
                        <c:v>-246.12429369176178</c:v>
                      </c:pt>
                      <c:pt idx="5">
                        <c:v>-126.4550203611488</c:v>
                      </c:pt>
                      <c:pt idx="6">
                        <c:v>-7.0709718718836188</c:v>
                      </c:pt>
                      <c:pt idx="7">
                        <c:v>111.0429501877189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377270" y="907483"/>
          <a:ext cx="4374508" cy="3744258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377269" y="5026269"/>
          <a:ext cx="4382790" cy="3771998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28901"/>
          <a:ext cx="7708287" cy="5457457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7326</xdr:colOff>
      <xdr:row>18</xdr:row>
      <xdr:rowOff>84261</xdr:rowOff>
    </xdr:from>
    <xdr:to>
      <xdr:col>26</xdr:col>
      <xdr:colOff>579560</xdr:colOff>
      <xdr:row>48</xdr:row>
      <xdr:rowOff>140310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33817" y="3315434"/>
          <a:ext cx="7704993" cy="5441338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084373" y="11775292"/>
          <a:ext cx="500618" cy="789613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77875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17273" y="10122420"/>
          <a:ext cx="15130911" cy="10819820"/>
          <a:chOff x="2758074" y="10406890"/>
          <a:chExt cx="15427330" cy="1106231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49175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452129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10419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06890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18559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1"/>
          <a:chOff x="26424255" y="17888716"/>
          <a:chExt cx="7361481" cy="7578238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8"/>
            <a:chOff x="26424255" y="17888716"/>
            <a:chExt cx="7361481" cy="7578238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8" y="18540339"/>
                <a:ext cx="7241910" cy="2507922"/>
                <a:chOff x="27017493" y="18535944"/>
                <a:chExt cx="7237235" cy="2514336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61266" y="19738640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20570151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20428403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94705" y="1869637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730078"/>
              <a:ext cx="7289385" cy="3736876"/>
              <a:chOff x="26227819" y="22501317"/>
              <a:chExt cx="8128123" cy="3819226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49847" y="22501317"/>
                <a:ext cx="7448050" cy="2397779"/>
                <a:chOff x="26911625" y="18251383"/>
                <a:chExt cx="7471079" cy="2422460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911625" y="1883536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47580" y="20193714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0087211" y="19919616"/>
                  <a:ext cx="1229136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912548"/>
                  <a:ext cx="983337" cy="34471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3254855" y="18251383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568113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571522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0" y="18190189"/>
          <a:ext cx="7618948" cy="7741783"/>
          <a:chOff x="34165762" y="18190189"/>
          <a:chExt cx="7536665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2" y="18190189"/>
            <a:ext cx="7435786" cy="7712894"/>
            <a:chOff x="34369002" y="17900789"/>
            <a:chExt cx="7479644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479644" cy="7573834"/>
              <a:chOff x="34514679" y="17900789"/>
              <a:chExt cx="7479644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2" y="17900789"/>
                <a:ext cx="7381501" cy="3744335"/>
                <a:chOff x="26198512" y="26537496"/>
                <a:chExt cx="7321721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54924" y="29043810"/>
                  <a:ext cx="3762133" cy="525710"/>
                  <a:chOff x="34727161" y="19854269"/>
                  <a:chExt cx="6522426" cy="531121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27161" y="19900497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06467" y="19867104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477339" y="19854269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5" y="21812564"/>
                <a:ext cx="7141399" cy="3662059"/>
                <a:chOff x="25210795" y="20533591"/>
                <a:chExt cx="8030993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28788" y="20878925"/>
                  <a:ext cx="7513000" cy="2651355"/>
                  <a:chOff x="25787099" y="16612257"/>
                  <a:chExt cx="7536230" cy="2678639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6" y="18339479"/>
                    <a:ext cx="1595073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87099" y="1817559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28837952" y="17720097"/>
                    <a:ext cx="1595073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30602814" y="1661225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19416</xdr:rowOff>
    </xdr:from>
    <xdr:to>
      <xdr:col>14</xdr:col>
      <xdr:colOff>600808</xdr:colOff>
      <xdr:row>38</xdr:row>
      <xdr:rowOff>75456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A12E3D5-3B8D-D2BE-8F66-404EF191E415}"/>
            </a:ext>
          </a:extLst>
        </xdr:cNvPr>
        <xdr:cNvGrpSpPr/>
      </xdr:nvGrpSpPr>
      <xdr:grpSpPr>
        <a:xfrm>
          <a:off x="0" y="19416"/>
          <a:ext cx="9627577" cy="7016617"/>
          <a:chOff x="0" y="19416"/>
          <a:chExt cx="9627577" cy="70166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2C839F0-3BDD-CD00-B31E-BE77D79B0383}"/>
              </a:ext>
            </a:extLst>
          </xdr:cNvPr>
          <xdr:cNvGrpSpPr/>
        </xdr:nvGrpSpPr>
        <xdr:grpSpPr>
          <a:xfrm>
            <a:off x="8930" y="48901"/>
            <a:ext cx="9550966" cy="6987132"/>
            <a:chOff x="8930" y="44139"/>
            <a:chExt cx="9551800" cy="688839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34A29B46-CF7D-D1D3-D682-874C94BAA5A0}"/>
                </a:ext>
              </a:extLst>
            </xdr:cNvPr>
            <xdr:cNvGrpSpPr/>
          </xdr:nvGrpSpPr>
          <xdr:grpSpPr>
            <a:xfrm>
              <a:off x="8930" y="44139"/>
              <a:ext cx="9551800" cy="6175852"/>
              <a:chOff x="8930" y="44139"/>
              <a:chExt cx="9525628" cy="6144778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97CFAB3A-C574-CBF8-6247-707F095BE6BF}"/>
                  </a:ext>
                </a:extLst>
              </xdr:cNvPr>
              <xdr:cNvGrpSpPr/>
            </xdr:nvGrpSpPr>
            <xdr:grpSpPr>
              <a:xfrm>
                <a:off x="8930" y="47625"/>
                <a:ext cx="9525628" cy="6141292"/>
                <a:chOff x="-1" y="-3433"/>
                <a:chExt cx="9534931" cy="6152338"/>
              </a:xfrm>
            </xdr:grpSpPr>
            <xdr:pic>
              <xdr:nvPicPr>
                <xdr:cNvPr id="12" name="Picture 11">
                  <a:extLst>
                    <a:ext uri="{FF2B5EF4-FFF2-40B4-BE49-F238E27FC236}">
                      <a16:creationId xmlns:a16="http://schemas.microsoft.com/office/drawing/2014/main" id="{166CA972-C909-4B9F-3F4D-3942F68438AB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"/>
                <a:srcRect l="1744" r="2371"/>
                <a:stretch/>
              </xdr:blipFill>
              <xdr:spPr>
                <a:xfrm>
                  <a:off x="2380" y="0"/>
                  <a:ext cx="4455318" cy="3136454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9FE86FA1-9296-4D7F-1058-4A856412B22D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l="4896" t="8186" r="1317" b="4049"/>
                <a:stretch/>
              </xdr:blipFill>
              <xdr:spPr>
                <a:xfrm>
                  <a:off x="4563194" y="-3433"/>
                  <a:ext cx="4959883" cy="313645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4" name="Picture 13">
                  <a:extLst>
                    <a:ext uri="{FF2B5EF4-FFF2-40B4-BE49-F238E27FC236}">
                      <a16:creationId xmlns:a16="http://schemas.microsoft.com/office/drawing/2014/main" id="{9D30FABA-A828-877E-88D2-532C97A9FD93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/>
                <a:srcRect l="2769" t="4431" r="2593" b="2147"/>
                <a:stretch/>
              </xdr:blipFill>
              <xdr:spPr>
                <a:xfrm>
                  <a:off x="-1" y="3248540"/>
                  <a:ext cx="4633914" cy="290036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5" name="Picture 14">
                  <a:extLst>
                    <a:ext uri="{FF2B5EF4-FFF2-40B4-BE49-F238E27FC236}">
                      <a16:creationId xmlns:a16="http://schemas.microsoft.com/office/drawing/2014/main" id="{FEA56F06-5A30-E7A3-4844-7530DD317C2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4780" t="5833" r="5034" b="4653"/>
                <a:stretch/>
              </xdr:blipFill>
              <xdr:spPr>
                <a:xfrm>
                  <a:off x="4734334" y="3238959"/>
                  <a:ext cx="4800596" cy="290242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sp macro="" textlink="">
              <xdr:nvSpPr>
                <xdr:cNvPr id="16" name="TextBox 14">
                  <a:extLst>
                    <a:ext uri="{FF2B5EF4-FFF2-40B4-BE49-F238E27FC236}">
                      <a16:creationId xmlns:a16="http://schemas.microsoft.com/office/drawing/2014/main" id="{DB6760D6-8F34-B199-F491-2BFA1E66B430}"/>
                    </a:ext>
                  </a:extLst>
                </xdr:cNvPr>
                <xdr:cNvSpPr txBox="1"/>
              </xdr:nvSpPr>
              <xdr:spPr>
                <a:xfrm>
                  <a:off x="-1" y="51423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a)</a:t>
                  </a:r>
                </a:p>
              </xdr:txBody>
            </xdr:sp>
            <xdr:sp macro="" textlink="">
              <xdr:nvSpPr>
                <xdr:cNvPr id="17" name="TextBox 15">
                  <a:extLst>
                    <a:ext uri="{FF2B5EF4-FFF2-40B4-BE49-F238E27FC236}">
                      <a16:creationId xmlns:a16="http://schemas.microsoft.com/office/drawing/2014/main" id="{61CA4837-D62B-E49D-591B-68C4689CFBCC}"/>
                    </a:ext>
                  </a:extLst>
                </xdr:cNvPr>
                <xdr:cNvSpPr txBox="1"/>
              </xdr:nvSpPr>
              <xdr:spPr>
                <a:xfrm>
                  <a:off x="4563194" y="0"/>
                  <a:ext cx="127505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b)</a:t>
                  </a:r>
                </a:p>
              </xdr:txBody>
            </xdr:sp>
            <xdr:sp macro="" textlink="">
              <xdr:nvSpPr>
                <xdr:cNvPr id="18" name="TextBox 16">
                  <a:extLst>
                    <a:ext uri="{FF2B5EF4-FFF2-40B4-BE49-F238E27FC236}">
                      <a16:creationId xmlns:a16="http://schemas.microsoft.com/office/drawing/2014/main" id="{0978512D-10FD-B4F4-5B55-6D7BF2C7F8CE}"/>
                    </a:ext>
                  </a:extLst>
                </xdr:cNvPr>
                <xdr:cNvSpPr txBox="1"/>
              </xdr:nvSpPr>
              <xdr:spPr>
                <a:xfrm>
                  <a:off x="2380" y="3245877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c)</a:t>
                  </a:r>
                </a:p>
              </xdr:txBody>
            </xdr:sp>
            <xdr:sp macro="" textlink="">
              <xdr:nvSpPr>
                <xdr:cNvPr id="19" name="TextBox 17">
                  <a:extLst>
                    <a:ext uri="{FF2B5EF4-FFF2-40B4-BE49-F238E27FC236}">
                      <a16:creationId xmlns:a16="http://schemas.microsoft.com/office/drawing/2014/main" id="{33DDC0FA-82F2-5D91-F5D9-4F9F09C9A213}"/>
                    </a:ext>
                  </a:extLst>
                </xdr:cNvPr>
                <xdr:cNvSpPr txBox="1"/>
              </xdr:nvSpPr>
              <xdr:spPr>
                <a:xfrm>
                  <a:off x="4751003" y="3245051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d)</a:t>
                  </a:r>
                </a:p>
              </xdr:txBody>
            </xdr:sp>
          </xdr:grpSp>
          <xdr:sp macro="" textlink="">
            <xdr:nvSpPr>
              <xdr:cNvPr id="2" name="Arrow: Circular 1">
                <a:extLst>
                  <a:ext uri="{FF2B5EF4-FFF2-40B4-BE49-F238E27FC236}">
                    <a16:creationId xmlns:a16="http://schemas.microsoft.com/office/drawing/2014/main" id="{6F5003E5-8AB0-B7FB-4BA9-33D0C9C51561}"/>
                  </a:ext>
                </a:extLst>
              </xdr:cNvPr>
              <xdr:cNvSpPr/>
            </xdr:nvSpPr>
            <xdr:spPr>
              <a:xfrm>
                <a:off x="526852" y="4304708"/>
                <a:ext cx="814859" cy="590755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" name="Arrow: Circular 2">
                <a:extLst>
                  <a:ext uri="{FF2B5EF4-FFF2-40B4-BE49-F238E27FC236}">
                    <a16:creationId xmlns:a16="http://schemas.microsoft.com/office/drawing/2014/main" id="{E22F0C0D-A713-45EE-84E9-7C7B8CB9DCE4}"/>
                  </a:ext>
                </a:extLst>
              </xdr:cNvPr>
              <xdr:cNvSpPr/>
            </xdr:nvSpPr>
            <xdr:spPr>
              <a:xfrm rot="5400000">
                <a:off x="717949" y="3490446"/>
                <a:ext cx="1167220" cy="1418445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700933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" name="Arrow: Circular 3">
                <a:extLst>
                  <a:ext uri="{FF2B5EF4-FFF2-40B4-BE49-F238E27FC236}">
                    <a16:creationId xmlns:a16="http://schemas.microsoft.com/office/drawing/2014/main" id="{3BCBF36B-8599-4608-B890-3A0FFE714B6A}"/>
                  </a:ext>
                </a:extLst>
              </xdr:cNvPr>
              <xdr:cNvSpPr/>
            </xdr:nvSpPr>
            <xdr:spPr>
              <a:xfrm rot="5400000">
                <a:off x="5894586" y="3620132"/>
                <a:ext cx="770209" cy="1038102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" name="Arrow: Circular 4">
                <a:extLst>
                  <a:ext uri="{FF2B5EF4-FFF2-40B4-BE49-F238E27FC236}">
                    <a16:creationId xmlns:a16="http://schemas.microsoft.com/office/drawing/2014/main" id="{9C26C50D-78A0-40D3-885F-93FADB4BD55D}"/>
                  </a:ext>
                </a:extLst>
              </xdr:cNvPr>
              <xdr:cNvSpPr/>
            </xdr:nvSpPr>
            <xdr:spPr>
              <a:xfrm rot="14688314">
                <a:off x="7187813" y="3302564"/>
                <a:ext cx="1167220" cy="1420291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" name="Arrow: Circular 5">
                <a:extLst>
                  <a:ext uri="{FF2B5EF4-FFF2-40B4-BE49-F238E27FC236}">
                    <a16:creationId xmlns:a16="http://schemas.microsoft.com/office/drawing/2014/main" id="{3F3486BE-1AE7-431C-977F-A94706749AE9}"/>
                  </a:ext>
                </a:extLst>
              </xdr:cNvPr>
              <xdr:cNvSpPr/>
            </xdr:nvSpPr>
            <xdr:spPr>
              <a:xfrm rot="5400000">
                <a:off x="6864686" y="4810707"/>
                <a:ext cx="646123" cy="730386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" name="Arrow: Circular 6">
                <a:extLst>
                  <a:ext uri="{FF2B5EF4-FFF2-40B4-BE49-F238E27FC236}">
                    <a16:creationId xmlns:a16="http://schemas.microsoft.com/office/drawing/2014/main" id="{7773E51E-10E3-4164-958B-5356987DE9DE}"/>
                  </a:ext>
                </a:extLst>
              </xdr:cNvPr>
              <xdr:cNvSpPr/>
            </xdr:nvSpPr>
            <xdr:spPr>
              <a:xfrm rot="10257727">
                <a:off x="7059493" y="4738274"/>
                <a:ext cx="1169067" cy="1416597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Arrow: Circular 7">
                <a:extLst>
                  <a:ext uri="{FF2B5EF4-FFF2-40B4-BE49-F238E27FC236}">
                    <a16:creationId xmlns:a16="http://schemas.microsoft.com/office/drawing/2014/main" id="{C21DCE44-FF0A-476A-AA38-5B664D392F2A}"/>
                  </a:ext>
                </a:extLst>
              </xdr:cNvPr>
              <xdr:cNvSpPr/>
            </xdr:nvSpPr>
            <xdr:spPr>
              <a:xfrm rot="14688314">
                <a:off x="7005996" y="1012612"/>
                <a:ext cx="1045232" cy="1074739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Arrow: Circular 8">
                <a:extLst>
                  <a:ext uri="{FF2B5EF4-FFF2-40B4-BE49-F238E27FC236}">
                    <a16:creationId xmlns:a16="http://schemas.microsoft.com/office/drawing/2014/main" id="{C31188ED-9F3A-4CC7-97EF-F7124B809616}"/>
                  </a:ext>
                </a:extLst>
              </xdr:cNvPr>
              <xdr:cNvSpPr/>
            </xdr:nvSpPr>
            <xdr:spPr>
              <a:xfrm rot="4637631">
                <a:off x="6794223" y="154356"/>
                <a:ext cx="1045231" cy="1075861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Arrow: Circular 9">
                <a:extLst>
                  <a:ext uri="{FF2B5EF4-FFF2-40B4-BE49-F238E27FC236}">
                    <a16:creationId xmlns:a16="http://schemas.microsoft.com/office/drawing/2014/main" id="{FC1BEAB9-7351-4D22-85C5-F1A7B963A496}"/>
                  </a:ext>
                </a:extLst>
              </xdr:cNvPr>
              <xdr:cNvSpPr/>
            </xdr:nvSpPr>
            <xdr:spPr>
              <a:xfrm rot="10800000">
                <a:off x="5871682" y="44139"/>
                <a:ext cx="1766314" cy="2609513"/>
              </a:xfrm>
              <a:prstGeom prst="circularArrow">
                <a:avLst>
                  <a:gd name="adj1" fmla="val 1953"/>
                  <a:gd name="adj2" fmla="val 657255"/>
                  <a:gd name="adj3" fmla="val 20574101"/>
                  <a:gd name="adj4" fmla="val 14892031"/>
                  <a:gd name="adj5" fmla="val 3531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Arrow: Circular 19">
                <a:extLst>
                  <a:ext uri="{FF2B5EF4-FFF2-40B4-BE49-F238E27FC236}">
                    <a16:creationId xmlns:a16="http://schemas.microsoft.com/office/drawing/2014/main" id="{0360202A-6A01-4E98-BC6D-404A162E7B42}"/>
                  </a:ext>
                </a:extLst>
              </xdr:cNvPr>
              <xdr:cNvSpPr/>
            </xdr:nvSpPr>
            <xdr:spPr>
              <a:xfrm rot="9971301">
                <a:off x="7311712" y="828653"/>
                <a:ext cx="460903" cy="541214"/>
              </a:xfrm>
              <a:prstGeom prst="circularArrow">
                <a:avLst>
                  <a:gd name="adj1" fmla="val 7302"/>
                  <a:gd name="adj2" fmla="val 657255"/>
                  <a:gd name="adj3" fmla="val 20424419"/>
                  <a:gd name="adj4" fmla="val 16511627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Arrow: Circular 20">
                <a:extLst>
                  <a:ext uri="{FF2B5EF4-FFF2-40B4-BE49-F238E27FC236}">
                    <a16:creationId xmlns:a16="http://schemas.microsoft.com/office/drawing/2014/main" id="{51C8E766-5742-478B-8A61-02C5812F8F7D}"/>
                  </a:ext>
                </a:extLst>
              </xdr:cNvPr>
              <xdr:cNvSpPr/>
            </xdr:nvSpPr>
            <xdr:spPr>
              <a:xfrm rot="20300409">
                <a:off x="5117266" y="1105849"/>
                <a:ext cx="815981" cy="590756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2" name="Arrow: Circular 21">
                <a:extLst>
                  <a:ext uri="{FF2B5EF4-FFF2-40B4-BE49-F238E27FC236}">
                    <a16:creationId xmlns:a16="http://schemas.microsoft.com/office/drawing/2014/main" id="{56776505-DF06-4350-9015-B93398AE5F52}"/>
                  </a:ext>
                </a:extLst>
              </xdr:cNvPr>
              <xdr:cNvSpPr/>
            </xdr:nvSpPr>
            <xdr:spPr>
              <a:xfrm rot="5400000" flipH="1">
                <a:off x="4165716" y="334095"/>
                <a:ext cx="3068669" cy="4860955"/>
              </a:xfrm>
              <a:prstGeom prst="circularArrow">
                <a:avLst>
                  <a:gd name="adj1" fmla="val 1230"/>
                  <a:gd name="adj2" fmla="val 327149"/>
                  <a:gd name="adj3" fmla="val 20588089"/>
                  <a:gd name="adj4" fmla="val 16073983"/>
                  <a:gd name="adj5" fmla="val 322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4" name="Arrow: Circular 23">
              <a:extLst>
                <a:ext uri="{FF2B5EF4-FFF2-40B4-BE49-F238E27FC236}">
                  <a16:creationId xmlns:a16="http://schemas.microsoft.com/office/drawing/2014/main" id="{4DCADB5D-98C0-4F26-B22D-EF2C8F0BC708}"/>
                </a:ext>
              </a:extLst>
            </xdr:cNvPr>
            <xdr:cNvSpPr/>
          </xdr:nvSpPr>
          <xdr:spPr>
            <a:xfrm rot="17197734">
              <a:off x="1989178" y="4965434"/>
              <a:ext cx="720059" cy="59260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944025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Arrow: Circular 24">
              <a:extLst>
                <a:ext uri="{FF2B5EF4-FFF2-40B4-BE49-F238E27FC236}">
                  <a16:creationId xmlns:a16="http://schemas.microsoft.com/office/drawing/2014/main" id="{0129B2BB-2F9C-453C-8A5F-D037D33CEAAA}"/>
                </a:ext>
              </a:extLst>
            </xdr:cNvPr>
            <xdr:cNvSpPr/>
          </xdr:nvSpPr>
          <xdr:spPr>
            <a:xfrm rot="5400000" flipH="1">
              <a:off x="1352021" y="4810188"/>
              <a:ext cx="2066248" cy="2178433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Arrow: Circular 25">
              <a:extLst>
                <a:ext uri="{FF2B5EF4-FFF2-40B4-BE49-F238E27FC236}">
                  <a16:creationId xmlns:a16="http://schemas.microsoft.com/office/drawing/2014/main" id="{D9D1AE80-4156-4C16-9B0B-EFD445A17C46}"/>
                </a:ext>
              </a:extLst>
            </xdr:cNvPr>
            <xdr:cNvSpPr/>
          </xdr:nvSpPr>
          <xdr:spPr>
            <a:xfrm rot="20900049" flipH="1">
              <a:off x="2463061" y="4473836"/>
              <a:ext cx="864116" cy="750097"/>
            </a:xfrm>
            <a:prstGeom prst="circularArrow">
              <a:avLst>
                <a:gd name="adj1" fmla="val 2887"/>
                <a:gd name="adj2" fmla="val 671598"/>
                <a:gd name="adj3" fmla="val 20587825"/>
                <a:gd name="adj4" fmla="val 16073983"/>
                <a:gd name="adj5" fmla="val 5465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2AE9AFF-733C-414E-3582-FE902F68C236}"/>
              </a:ext>
            </a:extLst>
          </xdr:cNvPr>
          <xdr:cNvCxnSpPr/>
        </xdr:nvCxnSpPr>
        <xdr:spPr>
          <a:xfrm flipH="1">
            <a:off x="0" y="3297115"/>
            <a:ext cx="962757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0CB4EFD-321A-8C1C-35AB-FF9E7663667D}"/>
              </a:ext>
            </a:extLst>
          </xdr:cNvPr>
          <xdr:cNvCxnSpPr/>
        </xdr:nvCxnSpPr>
        <xdr:spPr>
          <a:xfrm flipH="1" flipV="1">
            <a:off x="4513385" y="19416"/>
            <a:ext cx="7327" cy="32751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938159B-0AB0-46BA-927A-D327B4D9020E}"/>
              </a:ext>
            </a:extLst>
          </xdr:cNvPr>
          <xdr:cNvCxnSpPr/>
        </xdr:nvCxnSpPr>
        <xdr:spPr>
          <a:xfrm flipH="1" flipV="1">
            <a:off x="4696558" y="3294551"/>
            <a:ext cx="7327" cy="32798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123825</xdr:rowOff>
    </xdr:from>
    <xdr:to>
      <xdr:col>6</xdr:col>
      <xdr:colOff>19050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142875</xdr:rowOff>
    </xdr:from>
    <xdr:to>
      <xdr:col>12</xdr:col>
      <xdr:colOff>85725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26</xdr:row>
      <xdr:rowOff>9525</xdr:rowOff>
    </xdr:from>
    <xdr:to>
      <xdr:col>19</xdr:col>
      <xdr:colOff>304800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93537</xdr:colOff>
      <xdr:row>43</xdr:row>
      <xdr:rowOff>66675</xdr:rowOff>
    </xdr:from>
    <xdr:to>
      <xdr:col>28</xdr:col>
      <xdr:colOff>84632</xdr:colOff>
      <xdr:row>64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32066" y="7776322"/>
          <a:ext cx="8754095" cy="3773994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7" y="8140156"/>
            <a:ext cx="1737313" cy="2660843"/>
            <a:chOff x="18655240" y="8140253"/>
            <a:chExt cx="1732550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0" y="8154610"/>
              <a:ext cx="1732550" cy="2641703"/>
              <a:chOff x="18641687" y="8073100"/>
              <a:chExt cx="1729542" cy="2613802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7" y="8073100"/>
              <a:ext cx="1727285" cy="261380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zoomScale="130" zoomScaleNormal="130" workbookViewId="0">
      <selection activeCell="A34" sqref="A34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283</v>
      </c>
      <c r="D2" t="s">
        <v>1</v>
      </c>
      <c r="E2" t="s">
        <v>284</v>
      </c>
      <c r="F2" t="s">
        <v>1</v>
      </c>
      <c r="G2" t="s">
        <v>285</v>
      </c>
      <c r="H2" t="s">
        <v>1</v>
      </c>
      <c r="I2" t="s">
        <v>283</v>
      </c>
      <c r="J2" t="s">
        <v>1</v>
      </c>
      <c r="K2" t="s">
        <v>284</v>
      </c>
      <c r="L2" t="s">
        <v>1</v>
      </c>
      <c r="M2" t="s">
        <v>285</v>
      </c>
      <c r="P2" t="s">
        <v>1</v>
      </c>
      <c r="Q2" t="s">
        <v>283</v>
      </c>
      <c r="R2" t="s">
        <v>1</v>
      </c>
      <c r="S2" t="s">
        <v>284</v>
      </c>
      <c r="T2" t="s">
        <v>1</v>
      </c>
      <c r="U2" t="s">
        <v>285</v>
      </c>
      <c r="V2" t="s">
        <v>1</v>
      </c>
      <c r="W2" t="s">
        <v>283</v>
      </c>
      <c r="X2" t="s">
        <v>1</v>
      </c>
      <c r="Y2" t="s">
        <v>284</v>
      </c>
      <c r="Z2" t="s">
        <v>1</v>
      </c>
      <c r="AA2" t="s">
        <v>285</v>
      </c>
    </row>
    <row r="3" spans="2:67" x14ac:dyDescent="0.45">
      <c r="B3">
        <v>8.030618263231025</v>
      </c>
      <c r="C3">
        <v>-1596.7619703728585</v>
      </c>
      <c r="D3">
        <v>-19.348414977172702</v>
      </c>
      <c r="E3">
        <v>-1604.6418640348845</v>
      </c>
      <c r="F3">
        <v>-205.19664057566513</v>
      </c>
      <c r="G3">
        <v>-1611.53094040468</v>
      </c>
      <c r="H3">
        <v>8.030618263231025</v>
      </c>
      <c r="I3">
        <v>-856.96970847234866</v>
      </c>
      <c r="J3">
        <v>-21.112783295362625</v>
      </c>
      <c r="K3">
        <v>-874.09915018286267</v>
      </c>
      <c r="L3">
        <v>-210.16111028589992</v>
      </c>
      <c r="M3">
        <v>-874.08898444362887</v>
      </c>
      <c r="P3">
        <v>-80.144140280264793</v>
      </c>
      <c r="Q3">
        <v>-0.96386145117424482</v>
      </c>
      <c r="R3">
        <v>-115.84585657287448</v>
      </c>
      <c r="S3">
        <v>-0.96216445433218778</v>
      </c>
      <c r="T3">
        <v>-340.07873958048276</v>
      </c>
      <c r="U3">
        <v>-0.95888141448557274</v>
      </c>
      <c r="V3">
        <v>-61.829580074886437</v>
      </c>
      <c r="W3">
        <v>3.1801276244607353E-3</v>
      </c>
      <c r="X3">
        <v>-57.761230028297838</v>
      </c>
      <c r="Y3">
        <v>1.9984783236746588E-3</v>
      </c>
      <c r="Z3">
        <v>-39.795629891814542</v>
      </c>
      <c r="AA3">
        <v>3.9451105076947456E-3</v>
      </c>
    </row>
    <row r="4" spans="2:67" x14ac:dyDescent="0.45">
      <c r="B4">
        <v>10.740775537934761</v>
      </c>
      <c r="C4">
        <v>-1529.7460373070476</v>
      </c>
      <c r="D4">
        <v>-14.962840442530148</v>
      </c>
      <c r="E4">
        <v>-1256.4831619212196</v>
      </c>
      <c r="F4">
        <v>-177.16565102973948</v>
      </c>
      <c r="G4">
        <v>-1286.7417473652451</v>
      </c>
      <c r="H4">
        <v>10.740775537934761</v>
      </c>
      <c r="I4">
        <v>-802.98673314614325</v>
      </c>
      <c r="J4">
        <v>-14.847711730206619</v>
      </c>
      <c r="K4">
        <v>-624.64562056332034</v>
      </c>
      <c r="L4">
        <v>-176.49289865606855</v>
      </c>
      <c r="M4">
        <v>-656.46451422080622</v>
      </c>
      <c r="P4">
        <v>-68.170006916205935</v>
      </c>
      <c r="Q4">
        <v>-0.710910409077256</v>
      </c>
      <c r="R4">
        <v>-102.82868302885608</v>
      </c>
      <c r="S4">
        <v>-0.7720117051735691</v>
      </c>
      <c r="T4">
        <v>-299.51154063453657</v>
      </c>
      <c r="U4">
        <v>-0.711046171894816</v>
      </c>
      <c r="V4">
        <v>-50.819100112463609</v>
      </c>
      <c r="W4">
        <v>3.6841660396330468E-3</v>
      </c>
      <c r="X4">
        <v>-43.698858749942517</v>
      </c>
      <c r="Y4">
        <v>2.3971038675874496E-3</v>
      </c>
      <c r="Z4">
        <v>-21.137273646290286</v>
      </c>
      <c r="AA4">
        <v>9.8580468495705231E-2</v>
      </c>
      <c r="AD4" t="s">
        <v>198</v>
      </c>
    </row>
    <row r="5" spans="2:67" x14ac:dyDescent="0.45">
      <c r="B5">
        <v>11.732799594567359</v>
      </c>
      <c r="C5">
        <v>-1493.3756256193055</v>
      </c>
      <c r="D5">
        <v>-11.732234987364709</v>
      </c>
      <c r="E5">
        <v>-812.61312559123598</v>
      </c>
      <c r="F5">
        <v>-154.28729008178328</v>
      </c>
      <c r="G5">
        <v>-1041.7776481406136</v>
      </c>
      <c r="H5">
        <v>11.732799594567359</v>
      </c>
      <c r="I5">
        <v>-780.99096527269819</v>
      </c>
      <c r="J5">
        <v>-11.486697112381574</v>
      </c>
      <c r="K5">
        <v>-360.28976243895744</v>
      </c>
      <c r="L5">
        <v>-153.06044767909316</v>
      </c>
      <c r="M5">
        <v>-501.57552877252948</v>
      </c>
      <c r="P5">
        <v>-56.411009976297116</v>
      </c>
      <c r="Q5">
        <v>-0.47327841485240429</v>
      </c>
      <c r="R5">
        <v>-90.5794944698481</v>
      </c>
      <c r="S5">
        <v>-0.5965242437874303</v>
      </c>
      <c r="T5">
        <v>-263.08052271281429</v>
      </c>
      <c r="U5">
        <v>-0.50236697715102796</v>
      </c>
      <c r="V5">
        <v>-39.808404421347163</v>
      </c>
      <c r="W5">
        <v>4.3559344406666461E-3</v>
      </c>
      <c r="X5">
        <v>-29.636569253178205</v>
      </c>
      <c r="Y5">
        <v>2.9256745714188936E-3</v>
      </c>
      <c r="Z5">
        <v>-15.652327765560807</v>
      </c>
      <c r="AA5">
        <v>0.17358757226275837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13.212423429236205</v>
      </c>
      <c r="C6">
        <v>-1243.9816397896082</v>
      </c>
      <c r="D6">
        <v>-8.0832308711663376</v>
      </c>
      <c r="E6">
        <v>-604.50781432519727</v>
      </c>
      <c r="F6">
        <v>-132.2442094058334</v>
      </c>
      <c r="G6">
        <v>-830.48734806358186</v>
      </c>
      <c r="H6">
        <v>13.212423429236205</v>
      </c>
      <c r="I6">
        <v>-542.0534297405128</v>
      </c>
      <c r="J6">
        <v>-7.7080739673152019</v>
      </c>
      <c r="K6">
        <v>-231.73715899926614</v>
      </c>
      <c r="L6">
        <v>-130.52167577362383</v>
      </c>
      <c r="M6">
        <v>-366.89619132731167</v>
      </c>
      <c r="P6">
        <v>-44.708485531119152</v>
      </c>
      <c r="Q6">
        <v>-0.24929418203814263</v>
      </c>
      <c r="R6">
        <v>-78.528130682298581</v>
      </c>
      <c r="S6">
        <v>-0.42830467562968105</v>
      </c>
      <c r="T6">
        <v>-227.52968050476497</v>
      </c>
      <c r="U6">
        <v>-0.3212891994568387</v>
      </c>
      <c r="V6">
        <v>-28.797613041534945</v>
      </c>
      <c r="W6">
        <v>5.0866330837931366E-3</v>
      </c>
      <c r="X6">
        <v>-13.032819934465952</v>
      </c>
      <c r="Y6">
        <v>4.9260896991552292E-3</v>
      </c>
      <c r="Z6">
        <v>-10.314689526818963</v>
      </c>
      <c r="AA6">
        <v>0.2442234238967918</v>
      </c>
      <c r="AD6" t="s">
        <v>200</v>
      </c>
      <c r="AE6">
        <v>-33.044226999641438</v>
      </c>
      <c r="AF6">
        <v>-1.5326954546198679</v>
      </c>
      <c r="AG6">
        <v>0</v>
      </c>
      <c r="AH6">
        <v>0</v>
      </c>
      <c r="AI6">
        <v>-0.47555099348644003</v>
      </c>
      <c r="AJ6">
        <v>0</v>
      </c>
      <c r="AK6">
        <v>0</v>
      </c>
      <c r="AL6">
        <v>1.8741382573849252E-17</v>
      </c>
      <c r="AM6">
        <v>0</v>
      </c>
      <c r="AN6">
        <v>0</v>
      </c>
      <c r="AO6">
        <v>0</v>
      </c>
      <c r="AP6">
        <v>0</v>
      </c>
      <c r="AQ6">
        <v>18.093838285568363</v>
      </c>
      <c r="AS6" t="s">
        <v>200</v>
      </c>
      <c r="AT6">
        <f>AE6/SUM($AE6:$AP6)*100</f>
        <v>94.270742545173078</v>
      </c>
      <c r="AU6">
        <f t="shared" ref="AU6:AX6" si="0">AF6/SUM($AE6:$AP6)*100</f>
        <v>4.3725743260447407</v>
      </c>
      <c r="AV6">
        <f t="shared" si="0"/>
        <v>0</v>
      </c>
      <c r="AW6">
        <f t="shared" si="0"/>
        <v>0</v>
      </c>
      <c r="AX6">
        <f t="shared" si="0"/>
        <v>1.3566831287821599</v>
      </c>
      <c r="AY6">
        <f>SUM(AL6:AO6)/SUM($AE6:$AP6)*100</f>
        <v>-5.3466647943651616E-17</v>
      </c>
      <c r="AZ6">
        <f>(AP6+AJ6)/SUM($AE6:$AP6)*100</f>
        <v>0</v>
      </c>
      <c r="BH6" t="s">
        <v>286</v>
      </c>
      <c r="BI6">
        <v>94.270742545173078</v>
      </c>
      <c r="BJ6">
        <v>4.3725743260447407</v>
      </c>
      <c r="BK6">
        <v>0</v>
      </c>
      <c r="BL6">
        <v>0</v>
      </c>
      <c r="BM6">
        <v>1.3566831287821599</v>
      </c>
      <c r="BN6">
        <v>-5.3466647943651616E-17</v>
      </c>
      <c r="BO6">
        <v>0</v>
      </c>
    </row>
    <row r="7" spans="2:67" x14ac:dyDescent="0.45">
      <c r="B7">
        <v>13.992015053078868</v>
      </c>
      <c r="C7">
        <v>-1000.8398988725537</v>
      </c>
      <c r="D7">
        <v>-3.12526933585794</v>
      </c>
      <c r="E7">
        <v>-395.81155927635933</v>
      </c>
      <c r="F7">
        <v>-107.19078541370513</v>
      </c>
      <c r="G7">
        <v>-603.47351538203566</v>
      </c>
      <c r="H7">
        <v>13.992015053078868</v>
      </c>
      <c r="I7">
        <v>-297.06429298730438</v>
      </c>
      <c r="J7">
        <v>-3.339245468064421</v>
      </c>
      <c r="K7">
        <v>-116.74449105373995</v>
      </c>
      <c r="L7">
        <v>-109.26414672291821</v>
      </c>
      <c r="M7">
        <v>-246.12429369176178</v>
      </c>
      <c r="P7">
        <v>-36.689694998213049</v>
      </c>
      <c r="Q7">
        <v>-0.10497956048208257</v>
      </c>
      <c r="R7">
        <v>-66.39321791633175</v>
      </c>
      <c r="S7">
        <v>-0.27024294591518422</v>
      </c>
      <c r="T7">
        <v>-162.23870100571696</v>
      </c>
      <c r="U7">
        <v>3.392466181315501E-3</v>
      </c>
      <c r="V7">
        <v>-19.048256145728168</v>
      </c>
      <c r="W7">
        <v>6.0182497155087692E-3</v>
      </c>
      <c r="X7">
        <v>-5.0551723763119689</v>
      </c>
      <c r="Y7">
        <v>8.3072626158275896E-3</v>
      </c>
      <c r="Z7">
        <v>-3.1327984206727333</v>
      </c>
      <c r="AA7">
        <v>0.33508107604775267</v>
      </c>
      <c r="AD7" t="s">
        <v>199</v>
      </c>
      <c r="AE7">
        <v>0</v>
      </c>
      <c r="AF7">
        <v>-3.1452561178857344E-13</v>
      </c>
      <c r="AG7">
        <v>-4.3945595267636459E-13</v>
      </c>
      <c r="AH7">
        <v>2.2061644783363328E-13</v>
      </c>
      <c r="AI7">
        <v>-2.4622271258069151E-15</v>
      </c>
      <c r="AJ7">
        <v>-0.24119999999999167</v>
      </c>
      <c r="AK7">
        <v>-1.0142642374498418E-17</v>
      </c>
      <c r="AL7">
        <v>0</v>
      </c>
      <c r="AM7">
        <v>0</v>
      </c>
      <c r="AN7">
        <v>5.5602427016010564E-15</v>
      </c>
      <c r="AO7">
        <v>0</v>
      </c>
      <c r="AP7">
        <v>-19.119999999999589</v>
      </c>
      <c r="AQ7">
        <v>21.032914890990714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1.6245150702878522E-12</v>
      </c>
      <c r="AV7">
        <f t="shared" ref="AV7:AV48" si="3">AG7/SUM($AE7:$AP7)*100</f>
        <v>2.2697764223104049E-12</v>
      </c>
      <c r="AW7">
        <f t="shared" ref="AW7:AW48" si="4">AH7/SUM($AE7:$AP7)*100</f>
        <v>-1.1394771389874182E-12</v>
      </c>
      <c r="AX7">
        <f t="shared" ref="AX7:AX48" si="5">AI7/SUM($AE7:$AP7)*100</f>
        <v>1.2717327055176854E-14</v>
      </c>
      <c r="AY7">
        <f t="shared" ref="AY7:AY48" si="6">SUM(AL7:AO7)/SUM($AE7:$AP7)*100</f>
        <v>-2.8718481817248026E-14</v>
      </c>
      <c r="AZ7">
        <f t="shared" ref="AZ7:AZ48" si="7">(AP7+AJ7)/SUM($AE7:$AP7)*100</f>
        <v>99.999999999997272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2.3840435142780407E-13</v>
      </c>
      <c r="BO7">
        <v>99.999999999999773</v>
      </c>
    </row>
    <row r="8" spans="2:67" x14ac:dyDescent="0.45">
      <c r="B8">
        <v>15.206914806887207</v>
      </c>
      <c r="C8">
        <v>-574.88715265108522</v>
      </c>
      <c r="D8">
        <v>3.6435571281315795</v>
      </c>
      <c r="E8">
        <v>-214.9759734591841</v>
      </c>
      <c r="F8">
        <v>-80.764734375309715</v>
      </c>
      <c r="G8">
        <v>-415.79535109771774</v>
      </c>
      <c r="H8">
        <v>15.206914806887207</v>
      </c>
      <c r="I8">
        <v>132.2345623056728</v>
      </c>
      <c r="J8">
        <v>3.3387133472334796</v>
      </c>
      <c r="K8">
        <v>-1.6000823814580838</v>
      </c>
      <c r="L8">
        <v>-82.4094330884149</v>
      </c>
      <c r="M8">
        <v>-126.4550203611488</v>
      </c>
      <c r="P8">
        <v>-24.154578105449144</v>
      </c>
      <c r="Q8">
        <v>0.10471421000833475</v>
      </c>
      <c r="R8">
        <v>-50.196834658074508</v>
      </c>
      <c r="S8">
        <v>-7.6716654327833977E-2</v>
      </c>
      <c r="T8">
        <v>-121.22883575402095</v>
      </c>
      <c r="U8">
        <v>0.17253669274008226</v>
      </c>
      <c r="V8">
        <v>0.9531510213013481</v>
      </c>
      <c r="W8">
        <v>6.6334744762508238E-3</v>
      </c>
      <c r="X8">
        <v>0.75655223658868742</v>
      </c>
      <c r="Y8">
        <v>8.9678154022606482E-2</v>
      </c>
      <c r="Z8">
        <v>2.7235508676758222</v>
      </c>
      <c r="AA8">
        <v>0.4011938240129726</v>
      </c>
      <c r="AD8" t="s">
        <v>201</v>
      </c>
      <c r="AE8">
        <v>0</v>
      </c>
      <c r="AF8">
        <v>0</v>
      </c>
      <c r="AG8">
        <v>0</v>
      </c>
      <c r="AH8">
        <v>0</v>
      </c>
      <c r="AI8">
        <v>0</v>
      </c>
      <c r="AJ8">
        <v>-0.24473759999306044</v>
      </c>
      <c r="AK8">
        <v>0</v>
      </c>
      <c r="AL8">
        <v>0</v>
      </c>
      <c r="AM8">
        <v>0</v>
      </c>
      <c r="AN8">
        <v>-4.6834926446990908E-14</v>
      </c>
      <c r="AO8">
        <v>0</v>
      </c>
      <c r="AP8">
        <v>-19.400426662528297</v>
      </c>
      <c r="AQ8">
        <v>19.965446070268982</v>
      </c>
      <c r="AS8" t="s">
        <v>201</v>
      </c>
      <c r="AT8">
        <f t="shared" si="1"/>
        <v>0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0</v>
      </c>
      <c r="AY8">
        <f t="shared" si="6"/>
        <v>2.3840435142780407E-13</v>
      </c>
      <c r="AZ8">
        <f t="shared" si="7"/>
        <v>99.999999999999773</v>
      </c>
      <c r="BH8" t="s">
        <v>232</v>
      </c>
      <c r="BI8">
        <v>86.472150979572078</v>
      </c>
      <c r="BJ8">
        <v>0</v>
      </c>
      <c r="BK8">
        <v>0</v>
      </c>
      <c r="BL8">
        <v>0</v>
      </c>
      <c r="BM8">
        <v>0.94291176926982256</v>
      </c>
      <c r="BN8">
        <v>0</v>
      </c>
      <c r="BO8">
        <v>12.550937249640246</v>
      </c>
    </row>
    <row r="9" spans="2:67" x14ac:dyDescent="0.45">
      <c r="B9">
        <v>15.909615950104635</v>
      </c>
      <c r="C9">
        <v>-302.86993648187263</v>
      </c>
      <c r="D9">
        <v>21.032914890990714</v>
      </c>
      <c r="E9">
        <v>-46.726673786386321</v>
      </c>
      <c r="F9">
        <v>-47.74861068794543</v>
      </c>
      <c r="G9">
        <v>-228.76631963703068</v>
      </c>
      <c r="H9">
        <v>15.909615950104635</v>
      </c>
      <c r="I9">
        <v>323.09351069505834</v>
      </c>
      <c r="J9">
        <v>21.032914890986795</v>
      </c>
      <c r="K9">
        <v>106.82046790208696</v>
      </c>
      <c r="L9">
        <v>-49.031294426756787</v>
      </c>
      <c r="M9">
        <v>-7.0709718718836188</v>
      </c>
      <c r="P9">
        <v>-9.8131718492361202</v>
      </c>
      <c r="Q9">
        <v>0.31053765129738409</v>
      </c>
      <c r="R9">
        <v>-37.040253095164736</v>
      </c>
      <c r="S9">
        <v>6.8634590140040252E-2</v>
      </c>
      <c r="T9">
        <v>-71.927931528156293</v>
      </c>
      <c r="U9">
        <v>0.34093526362706861</v>
      </c>
      <c r="V9">
        <v>10.137662469573209</v>
      </c>
      <c r="W9">
        <v>7.2836545548095417E-3</v>
      </c>
      <c r="X9">
        <v>3.4487938795729987</v>
      </c>
      <c r="Y9">
        <v>0.16274784113144156</v>
      </c>
      <c r="Z9">
        <v>9.459615263958348</v>
      </c>
      <c r="AA9">
        <v>0.46729057629721632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16.56070409176882</v>
      </c>
      <c r="C10">
        <v>-31.167420308263786</v>
      </c>
      <c r="F10">
        <v>19.965446070268982</v>
      </c>
      <c r="G10">
        <v>-44.635008666980426</v>
      </c>
      <c r="H10">
        <v>16.56070409176882</v>
      </c>
      <c r="I10">
        <v>570.8331477413459</v>
      </c>
      <c r="L10">
        <v>19.965446071717327</v>
      </c>
      <c r="M10">
        <v>111.0429501877189</v>
      </c>
      <c r="P10">
        <v>12.071717170784787</v>
      </c>
      <c r="Q10">
        <v>0.5007108434323001</v>
      </c>
      <c r="R10">
        <v>-23.597433736138008</v>
      </c>
      <c r="S10">
        <v>0.21456521778551785</v>
      </c>
      <c r="T10">
        <v>19.961434387478665</v>
      </c>
      <c r="U10">
        <v>0.50562251173756945</v>
      </c>
      <c r="V10">
        <v>12.962429272426427</v>
      </c>
      <c r="W10">
        <v>3.877513494799037E-2</v>
      </c>
      <c r="X10">
        <v>6.1098493380999361</v>
      </c>
      <c r="Y10">
        <v>0.23143416517328408</v>
      </c>
      <c r="Z10">
        <v>19.965446064230104</v>
      </c>
      <c r="AA10">
        <v>0.53333495735501024</v>
      </c>
      <c r="AD10" t="s">
        <v>203</v>
      </c>
      <c r="AE10" s="5">
        <v>0</v>
      </c>
      <c r="AF10" s="5">
        <v>8.8439099933628952E-14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-19.119999999998946</v>
      </c>
      <c r="AQ10">
        <v>21.032914890986795</v>
      </c>
      <c r="AS10" t="s">
        <v>203</v>
      </c>
      <c r="AT10">
        <f t="shared" si="1"/>
        <v>0</v>
      </c>
      <c r="AU10">
        <f t="shared" si="2"/>
        <v>-4.567852195816074E-13</v>
      </c>
      <c r="AV10">
        <f t="shared" si="3"/>
        <v>0</v>
      </c>
      <c r="AW10">
        <f t="shared" si="4"/>
        <v>0</v>
      </c>
      <c r="AX10">
        <f t="shared" si="5"/>
        <v>0</v>
      </c>
      <c r="AY10">
        <f t="shared" si="6"/>
        <v>0</v>
      </c>
      <c r="AZ10">
        <f t="shared" si="7"/>
        <v>100.00000000000047</v>
      </c>
    </row>
    <row r="11" spans="2:67" x14ac:dyDescent="0.45">
      <c r="B11">
        <v>18.093838285568363</v>
      </c>
      <c r="C11">
        <v>762.2850891361029</v>
      </c>
      <c r="H11">
        <v>18.093838285568363</v>
      </c>
      <c r="I11">
        <v>1094.6848985353906</v>
      </c>
      <c r="P11">
        <v>13.320627726422998</v>
      </c>
      <c r="Q11">
        <v>2.0343174216907549</v>
      </c>
      <c r="R11">
        <v>-6.9759459318071642</v>
      </c>
      <c r="S11">
        <v>0.35911370847298196</v>
      </c>
      <c r="V11">
        <v>13.688655100151434</v>
      </c>
      <c r="W11">
        <v>7.5126422634860524E-2</v>
      </c>
      <c r="X11">
        <v>10.347745019506995</v>
      </c>
      <c r="Y11">
        <v>0.33278598086441902</v>
      </c>
      <c r="AD11" t="s">
        <v>202</v>
      </c>
      <c r="AE11">
        <v>-3.0558947668509203E-9</v>
      </c>
      <c r="AF11">
        <v>-5.1500808029984888E-12</v>
      </c>
      <c r="AG11">
        <v>0</v>
      </c>
      <c r="AH11">
        <v>-1.569135866419411E-9</v>
      </c>
      <c r="AI11">
        <v>0</v>
      </c>
      <c r="AJ11">
        <v>-0.24473760006621934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-19.40042665940609</v>
      </c>
      <c r="AQ11">
        <v>19.965446071717327</v>
      </c>
      <c r="AS11" t="s">
        <v>202</v>
      </c>
      <c r="AT11">
        <f t="shared" si="1"/>
        <v>1.5555455407593315E-8</v>
      </c>
      <c r="AU11">
        <f t="shared" si="2"/>
        <v>2.6215514076454966E-11</v>
      </c>
      <c r="AV11">
        <f t="shared" si="3"/>
        <v>0</v>
      </c>
      <c r="AW11">
        <f t="shared" si="4"/>
        <v>7.9873899007639501E-9</v>
      </c>
      <c r="AX11">
        <f t="shared" si="5"/>
        <v>0</v>
      </c>
      <c r="AY11">
        <f t="shared" si="6"/>
        <v>0</v>
      </c>
      <c r="AZ11">
        <f t="shared" si="7"/>
        <v>99.999999976430942</v>
      </c>
    </row>
    <row r="12" spans="2:67" x14ac:dyDescent="0.45">
      <c r="P12">
        <v>18.09383828556868</v>
      </c>
      <c r="Q12">
        <v>2.7014510109097092</v>
      </c>
      <c r="R12">
        <v>21.032903010350804</v>
      </c>
      <c r="S12">
        <v>0.49795590103772364</v>
      </c>
      <c r="V12">
        <v>14.416080563223865</v>
      </c>
      <c r="W12">
        <v>0.11534946891674822</v>
      </c>
      <c r="X12">
        <v>13.153975419170283</v>
      </c>
      <c r="Y12">
        <v>0.39702119112139544</v>
      </c>
    </row>
    <row r="13" spans="2:67" x14ac:dyDescent="0.45">
      <c r="V13">
        <v>15.150361423756584</v>
      </c>
      <c r="W13">
        <v>0.16041583576618171</v>
      </c>
      <c r="X13">
        <v>16.335868753545924</v>
      </c>
      <c r="Y13">
        <v>0.46122829251953751</v>
      </c>
      <c r="AD13" t="s">
        <v>205</v>
      </c>
      <c r="AE13">
        <v>-33.044226999641431</v>
      </c>
      <c r="AF13">
        <v>0</v>
      </c>
      <c r="AG13">
        <v>0</v>
      </c>
      <c r="AH13">
        <v>0</v>
      </c>
      <c r="AI13">
        <v>-0.42544214898026977</v>
      </c>
      <c r="AJ13">
        <v>0</v>
      </c>
      <c r="AK13">
        <v>-8.8006322048790316E-4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13.212423429236205</v>
      </c>
      <c r="AS13" t="s">
        <v>205</v>
      </c>
      <c r="AT13">
        <f t="shared" si="1"/>
        <v>98.726276615592795</v>
      </c>
      <c r="AU13">
        <f t="shared" si="2"/>
        <v>0</v>
      </c>
      <c r="AV13">
        <f t="shared" si="3"/>
        <v>0</v>
      </c>
      <c r="AW13">
        <f t="shared" si="4"/>
        <v>0</v>
      </c>
      <c r="AX13">
        <f t="shared" si="5"/>
        <v>1.2710940184684645</v>
      </c>
      <c r="AY13">
        <f t="shared" si="6"/>
        <v>0</v>
      </c>
      <c r="AZ13">
        <f t="shared" si="7"/>
        <v>0</v>
      </c>
    </row>
    <row r="14" spans="2:67" x14ac:dyDescent="0.45">
      <c r="V14">
        <v>15.805885809659216</v>
      </c>
      <c r="W14">
        <v>0.20522496099440674</v>
      </c>
      <c r="X14">
        <v>21.032914890985349</v>
      </c>
      <c r="Y14">
        <v>0.52526197878882774</v>
      </c>
      <c r="AD14" t="s">
        <v>206</v>
      </c>
      <c r="AE14">
        <v>-29.072183285868288</v>
      </c>
      <c r="AF14">
        <v>0</v>
      </c>
      <c r="AG14">
        <v>0</v>
      </c>
      <c r="AH14">
        <v>0</v>
      </c>
      <c r="AI14">
        <v>-0.24559550981254072</v>
      </c>
      <c r="AJ14">
        <v>-0.15017817340302259</v>
      </c>
      <c r="AK14">
        <v>-2.5314031689657218E-3</v>
      </c>
      <c r="AL14">
        <v>0</v>
      </c>
      <c r="AM14">
        <v>0</v>
      </c>
      <c r="AN14">
        <v>0</v>
      </c>
      <c r="AO14">
        <v>0</v>
      </c>
      <c r="AP14">
        <v>-11.904671125480066</v>
      </c>
      <c r="AQ14">
        <v>-8.0832308711663376</v>
      </c>
      <c r="AS14" t="s">
        <v>206</v>
      </c>
      <c r="AT14">
        <f t="shared" si="1"/>
        <v>70.264824688981008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0.59358202552910488</v>
      </c>
      <c r="AY14">
        <f t="shared" si="6"/>
        <v>0</v>
      </c>
      <c r="AZ14">
        <f t="shared" si="7"/>
        <v>29.135475114104686</v>
      </c>
    </row>
    <row r="15" spans="2:67" x14ac:dyDescent="0.45">
      <c r="V15">
        <v>16.461361253320199</v>
      </c>
      <c r="W15">
        <v>0.25556352868545451</v>
      </c>
      <c r="AD15" t="s">
        <v>207</v>
      </c>
      <c r="AE15">
        <v>-86.621342876055166</v>
      </c>
      <c r="AF15">
        <v>0</v>
      </c>
      <c r="AG15">
        <v>0</v>
      </c>
      <c r="AH15">
        <v>0</v>
      </c>
      <c r="AI15">
        <v>-0.9445385912405958</v>
      </c>
      <c r="AJ15">
        <v>-0.15662815804689703</v>
      </c>
      <c r="AK15">
        <v>-3.4058662308037675E-2</v>
      </c>
      <c r="AL15">
        <v>0</v>
      </c>
      <c r="AM15">
        <v>0</v>
      </c>
      <c r="AN15">
        <v>0</v>
      </c>
      <c r="AO15">
        <v>0</v>
      </c>
      <c r="AP15">
        <v>-12.415963440533464</v>
      </c>
      <c r="AQ15">
        <v>-107.19078541370513</v>
      </c>
      <c r="AS15" t="s">
        <v>207</v>
      </c>
      <c r="AT15">
        <f t="shared" si="1"/>
        <v>86.472150979572078</v>
      </c>
      <c r="AU15">
        <f t="shared" si="2"/>
        <v>0</v>
      </c>
      <c r="AV15">
        <f t="shared" si="3"/>
        <v>0</v>
      </c>
      <c r="AW15">
        <f t="shared" si="4"/>
        <v>0</v>
      </c>
      <c r="AX15">
        <f t="shared" si="5"/>
        <v>0.94291176926982256</v>
      </c>
      <c r="AY15">
        <f t="shared" si="6"/>
        <v>0</v>
      </c>
      <c r="AZ15">
        <f t="shared" si="7"/>
        <v>12.550937249640246</v>
      </c>
    </row>
    <row r="16" spans="2:67" x14ac:dyDescent="0.45">
      <c r="V16">
        <v>17.023407392080525</v>
      </c>
      <c r="W16">
        <v>0.30590418561669414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17.542292034380459</v>
      </c>
      <c r="W17">
        <v>0.35624520612335697</v>
      </c>
      <c r="AD17" t="s">
        <v>209</v>
      </c>
      <c r="AE17">
        <v>-28.579713717672778</v>
      </c>
      <c r="AF17">
        <v>0</v>
      </c>
      <c r="AG17">
        <v>0</v>
      </c>
      <c r="AH17">
        <v>0</v>
      </c>
      <c r="AI17">
        <v>-0.2425382408008509</v>
      </c>
      <c r="AJ17">
        <v>-0.15246114744580644</v>
      </c>
      <c r="AK17">
        <v>-2.5246458092930395E-3</v>
      </c>
      <c r="AL17">
        <v>0</v>
      </c>
      <c r="AM17">
        <v>0</v>
      </c>
      <c r="AN17">
        <v>0</v>
      </c>
      <c r="AO17">
        <v>0</v>
      </c>
      <c r="AP17">
        <v>-12.085643197197294</v>
      </c>
      <c r="AQ17">
        <v>-7.7080739673152019</v>
      </c>
      <c r="AS17" t="s">
        <v>209</v>
      </c>
      <c r="AT17">
        <f t="shared" si="1"/>
        <v>69.599874770647986</v>
      </c>
      <c r="AU17">
        <f t="shared" si="2"/>
        <v>0</v>
      </c>
      <c r="AV17">
        <f t="shared" si="3"/>
        <v>0</v>
      </c>
      <c r="AW17">
        <f t="shared" si="4"/>
        <v>0</v>
      </c>
      <c r="AX17">
        <f t="shared" si="5"/>
        <v>0.59065081454591506</v>
      </c>
      <c r="AY17">
        <f t="shared" si="6"/>
        <v>0</v>
      </c>
      <c r="AZ17">
        <f t="shared" si="7"/>
        <v>29.803326171548573</v>
      </c>
    </row>
    <row r="18" spans="22:67" x14ac:dyDescent="0.45">
      <c r="V18">
        <v>18.093838285569838</v>
      </c>
      <c r="W18">
        <v>0.4067869970757928</v>
      </c>
      <c r="AD18" t="s">
        <v>210</v>
      </c>
      <c r="AE18">
        <v>-87.549142609376801</v>
      </c>
      <c r="AF18">
        <v>0</v>
      </c>
      <c r="AG18">
        <v>0</v>
      </c>
      <c r="AH18">
        <v>0</v>
      </c>
      <c r="AI18">
        <v>-0.95908029142269435</v>
      </c>
      <c r="AJ18">
        <v>-0.24473759999999997</v>
      </c>
      <c r="AK18">
        <v>-3.4113986667882429E-2</v>
      </c>
      <c r="AL18">
        <v>0</v>
      </c>
      <c r="AM18">
        <v>0</v>
      </c>
      <c r="AN18">
        <v>0</v>
      </c>
      <c r="AO18">
        <v>0</v>
      </c>
      <c r="AP18">
        <v>-12.297603619544056</v>
      </c>
      <c r="AQ18">
        <v>-109.26414672291821</v>
      </c>
      <c r="AS18" t="s">
        <v>210</v>
      </c>
      <c r="AT18">
        <f t="shared" si="1"/>
        <v>86.609706088883726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0.94878898502044162</v>
      </c>
      <c r="AY18">
        <f t="shared" si="6"/>
        <v>0</v>
      </c>
      <c r="AZ18">
        <f t="shared" si="7"/>
        <v>12.407756995839012</v>
      </c>
    </row>
    <row r="20" spans="22:67" x14ac:dyDescent="0.45">
      <c r="AD20" t="s">
        <v>211</v>
      </c>
      <c r="AE20">
        <v>-33.044226999641488</v>
      </c>
      <c r="AF20">
        <v>0</v>
      </c>
      <c r="AG20">
        <v>0</v>
      </c>
      <c r="AH20">
        <v>0</v>
      </c>
      <c r="AI20">
        <v>-0.22553726182013828</v>
      </c>
      <c r="AJ20">
        <v>0</v>
      </c>
      <c r="AK20">
        <v>-0.14861973227569031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8.030618263231025</v>
      </c>
      <c r="AS20" t="s">
        <v>211</v>
      </c>
      <c r="AT20">
        <f t="shared" si="1"/>
        <v>98.880385735689842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0.67488979078822153</v>
      </c>
      <c r="AY20">
        <f t="shared" si="6"/>
        <v>0</v>
      </c>
      <c r="AZ20">
        <f t="shared" si="7"/>
        <v>0</v>
      </c>
    </row>
    <row r="21" spans="22:67" x14ac:dyDescent="0.45">
      <c r="AD21" t="s">
        <v>212</v>
      </c>
      <c r="AE21">
        <v>-53.745022056365656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-19.348414977172702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0.74620901650339999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-163.21212804820865</v>
      </c>
      <c r="AF22">
        <v>0</v>
      </c>
      <c r="AG22">
        <v>0</v>
      </c>
      <c r="AH22">
        <v>0</v>
      </c>
      <c r="AI22">
        <v>-1.6216624171617728</v>
      </c>
      <c r="AJ22">
        <v>0</v>
      </c>
      <c r="AK22">
        <v>-1.8040576684888603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-205.19664057566513</v>
      </c>
      <c r="AS22" t="s">
        <v>213</v>
      </c>
      <c r="AT22">
        <f t="shared" si="1"/>
        <v>97.944212479929064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0.97316572154670411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-53.745022056367176</v>
      </c>
      <c r="AF24">
        <v>0</v>
      </c>
      <c r="AG24">
        <v>0</v>
      </c>
      <c r="AH24">
        <v>0</v>
      </c>
      <c r="AI24">
        <v>-0.40408635683097688</v>
      </c>
      <c r="AJ24">
        <v>-0.24119999999999997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-4.2797186331973547E-2</v>
      </c>
      <c r="AQ24">
        <v>-21.112783295362625</v>
      </c>
      <c r="AS24" t="s">
        <v>215</v>
      </c>
      <c r="AT24">
        <f t="shared" si="1"/>
        <v>98.730847304052929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0.74231597397221205</v>
      </c>
      <c r="AY24">
        <f t="shared" si="6"/>
        <v>0</v>
      </c>
      <c r="AZ24">
        <f t="shared" si="7"/>
        <v>0.52170939308789299</v>
      </c>
    </row>
    <row r="25" spans="22:67" x14ac:dyDescent="0.45">
      <c r="AD25" t="s">
        <v>216</v>
      </c>
      <c r="AE25">
        <v>-163.21212804820865</v>
      </c>
      <c r="AF25">
        <v>0</v>
      </c>
      <c r="AG25">
        <v>0</v>
      </c>
      <c r="AH25">
        <v>0</v>
      </c>
      <c r="AI25">
        <v>-1.6226372552919295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-210.16111028589992</v>
      </c>
      <c r="AS25" t="s">
        <v>216</v>
      </c>
      <c r="AT25">
        <f t="shared" si="1"/>
        <v>96.025531751642418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0.95467541011051249</v>
      </c>
      <c r="AY25">
        <f t="shared" si="6"/>
        <v>0</v>
      </c>
      <c r="AZ25">
        <f t="shared" si="7"/>
        <v>2.997541516975784</v>
      </c>
    </row>
    <row r="27" spans="22:67" x14ac:dyDescent="0.45">
      <c r="AH27" t="s">
        <v>9</v>
      </c>
    </row>
    <row r="28" spans="22:67" x14ac:dyDescent="0.45">
      <c r="BH28" t="s">
        <v>286</v>
      </c>
      <c r="BI28">
        <v>94.270742545146092</v>
      </c>
      <c r="BJ28">
        <v>4.3725743260457621</v>
      </c>
      <c r="BK28">
        <v>3.0538503317459841E-11</v>
      </c>
      <c r="BL28">
        <v>0</v>
      </c>
      <c r="BM28">
        <v>1.3566831287777419</v>
      </c>
      <c r="BN28">
        <v>0</v>
      </c>
      <c r="BO28">
        <v>-1.2801667744753301E-13</v>
      </c>
    </row>
    <row r="29" spans="22:67" x14ac:dyDescent="0.45">
      <c r="AD29" t="s">
        <v>200</v>
      </c>
      <c r="AE29">
        <v>-33.044226999641282</v>
      </c>
      <c r="AF29">
        <v>-1.5326954546198523</v>
      </c>
      <c r="AG29">
        <v>0</v>
      </c>
      <c r="AH29">
        <v>0</v>
      </c>
      <c r="AI29">
        <v>-0.47555099348643964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18.09383828556868</v>
      </c>
      <c r="AS29" t="s">
        <v>200</v>
      </c>
      <c r="AT29">
        <f t="shared" si="1"/>
        <v>94.270742545173107</v>
      </c>
      <c r="AU29">
        <f t="shared" si="2"/>
        <v>4.3725743260447185</v>
      </c>
      <c r="AV29">
        <f t="shared" si="3"/>
        <v>0</v>
      </c>
      <c r="AW29">
        <f t="shared" si="4"/>
        <v>0</v>
      </c>
      <c r="AX29">
        <f t="shared" si="5"/>
        <v>1.3566831287821657</v>
      </c>
      <c r="AY29">
        <f t="shared" si="6"/>
        <v>0</v>
      </c>
      <c r="AZ29">
        <f t="shared" si="7"/>
        <v>0</v>
      </c>
      <c r="BH29" t="s">
        <v>233</v>
      </c>
      <c r="BI29">
        <v>0</v>
      </c>
      <c r="BJ29">
        <v>0</v>
      </c>
      <c r="BK29">
        <v>0</v>
      </c>
      <c r="BL29">
        <v>5.9079218579412869E-9</v>
      </c>
      <c r="BM29">
        <v>5.6914529268413534E-11</v>
      </c>
      <c r="BN29">
        <v>0</v>
      </c>
      <c r="BO29">
        <v>99.999999994035164</v>
      </c>
    </row>
    <row r="30" spans="22:67" x14ac:dyDescent="0.45">
      <c r="AD30" t="s">
        <v>199</v>
      </c>
      <c r="AE30">
        <v>-6.2933895747042558E-10</v>
      </c>
      <c r="AF30">
        <v>0</v>
      </c>
      <c r="AG30">
        <v>0</v>
      </c>
      <c r="AH30">
        <v>-6.5911733164444558E-6</v>
      </c>
      <c r="AI30">
        <v>-5.5582578124097523E-7</v>
      </c>
      <c r="AJ30">
        <v>-0.2411999998272904</v>
      </c>
      <c r="AK30">
        <v>3.3264711701836673E-12</v>
      </c>
      <c r="AL30">
        <v>0</v>
      </c>
      <c r="AM30">
        <v>0</v>
      </c>
      <c r="AN30">
        <v>9.1686272541356784E-13</v>
      </c>
      <c r="AO30">
        <v>0</v>
      </c>
      <c r="AP30">
        <v>-19.119999987179416</v>
      </c>
      <c r="AQ30">
        <v>21.032903010350804</v>
      </c>
      <c r="AS30" t="s">
        <v>199</v>
      </c>
      <c r="AT30">
        <f t="shared" si="1"/>
        <v>3.2505150794277855E-9</v>
      </c>
      <c r="AU30">
        <f t="shared" si="2"/>
        <v>0</v>
      </c>
      <c r="AV30">
        <f t="shared" si="3"/>
        <v>0</v>
      </c>
      <c r="AW30">
        <f t="shared" si="4"/>
        <v>3.4043194056092666E-5</v>
      </c>
      <c r="AX30">
        <f t="shared" si="5"/>
        <v>2.8708219346860029E-6</v>
      </c>
      <c r="AY30">
        <f t="shared" si="6"/>
        <v>-4.7355659130034237E-12</v>
      </c>
      <c r="AZ30">
        <f t="shared" si="7"/>
        <v>99.999963082755414</v>
      </c>
      <c r="BH30" t="s">
        <v>236</v>
      </c>
      <c r="BI30">
        <v>0</v>
      </c>
      <c r="BJ30">
        <v>0</v>
      </c>
      <c r="BK30">
        <v>0</v>
      </c>
      <c r="BL30">
        <v>81.435388274919092</v>
      </c>
      <c r="BM30">
        <v>0</v>
      </c>
      <c r="BN30">
        <v>0</v>
      </c>
      <c r="BO30">
        <v>18.564611725080908</v>
      </c>
    </row>
    <row r="31" spans="22:67" x14ac:dyDescent="0.45">
      <c r="AD31" t="s">
        <v>201</v>
      </c>
      <c r="AE31">
        <v>0</v>
      </c>
      <c r="AF31">
        <v>0</v>
      </c>
      <c r="AG31">
        <v>0</v>
      </c>
      <c r="AH31">
        <v>-1.1606209534993762E-9</v>
      </c>
      <c r="AI31">
        <v>-1.118095276407272E-11</v>
      </c>
      <c r="AJ31">
        <v>-0.24473759994897668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-19.400426661492094</v>
      </c>
      <c r="AQ31">
        <v>19.961434387478665</v>
      </c>
      <c r="AS31" t="s">
        <v>201</v>
      </c>
      <c r="AT31">
        <f t="shared" si="1"/>
        <v>0</v>
      </c>
      <c r="AU31">
        <f t="shared" si="2"/>
        <v>0</v>
      </c>
      <c r="AV31">
        <f t="shared" si="3"/>
        <v>0</v>
      </c>
      <c r="AW31">
        <f t="shared" si="4"/>
        <v>5.9079218579412869E-9</v>
      </c>
      <c r="AX31">
        <f t="shared" si="5"/>
        <v>5.6914529268413534E-11</v>
      </c>
      <c r="AY31">
        <f t="shared" si="6"/>
        <v>0</v>
      </c>
      <c r="AZ31">
        <f t="shared" si="7"/>
        <v>99.999999994035164</v>
      </c>
      <c r="BH31" t="s">
        <v>287</v>
      </c>
      <c r="BI31">
        <v>94.844924342860381</v>
      </c>
      <c r="BJ31">
        <v>4.1467538918097517</v>
      </c>
      <c r="BK31">
        <v>0</v>
      </c>
      <c r="BL31">
        <v>0</v>
      </c>
      <c r="BM31">
        <v>1.0059347282165358</v>
      </c>
      <c r="BN31">
        <v>0</v>
      </c>
      <c r="BO31">
        <v>-1.543722159364538E-16</v>
      </c>
    </row>
    <row r="32" spans="22:67" x14ac:dyDescent="0.45">
      <c r="AD32" t="s">
        <v>204</v>
      </c>
      <c r="AE32">
        <v>-33.044226999624506</v>
      </c>
      <c r="AF32">
        <v>-1.5326954546198797</v>
      </c>
      <c r="AG32">
        <v>-1.0704500766689756E-11</v>
      </c>
      <c r="AH32">
        <v>0</v>
      </c>
      <c r="AI32">
        <v>-0.47555099348478386</v>
      </c>
      <c r="AJ32">
        <v>-3.0048643526831078E-17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4.4903060514502082E-14</v>
      </c>
      <c r="AQ32">
        <v>18.093838285569838</v>
      </c>
      <c r="AS32" t="s">
        <v>204</v>
      </c>
      <c r="AT32">
        <f t="shared" si="1"/>
        <v>94.270742545146092</v>
      </c>
      <c r="AU32">
        <f t="shared" si="2"/>
        <v>4.3725743260457621</v>
      </c>
      <c r="AV32">
        <f t="shared" si="3"/>
        <v>3.0538503317459841E-11</v>
      </c>
      <c r="AW32">
        <f t="shared" si="4"/>
        <v>0</v>
      </c>
      <c r="AX32">
        <f t="shared" si="5"/>
        <v>1.3566831287777419</v>
      </c>
      <c r="AY32">
        <f t="shared" si="6"/>
        <v>0</v>
      </c>
      <c r="AZ32">
        <f t="shared" si="7"/>
        <v>-1.2801667744753301E-13</v>
      </c>
      <c r="BH32" t="s">
        <v>237</v>
      </c>
      <c r="BI32">
        <v>0</v>
      </c>
      <c r="BJ32">
        <v>69.466443934637596</v>
      </c>
      <c r="BK32">
        <v>0</v>
      </c>
      <c r="BL32">
        <v>0</v>
      </c>
      <c r="BM32">
        <v>4.4612009704588385</v>
      </c>
      <c r="BN32">
        <v>2.5261013818169011E-2</v>
      </c>
      <c r="BO32">
        <v>26.047094081085397</v>
      </c>
    </row>
    <row r="33" spans="30:67" x14ac:dyDescent="0.45">
      <c r="AD33" t="s">
        <v>203</v>
      </c>
      <c r="AE33">
        <v>-1.1355809447216524E-10</v>
      </c>
      <c r="AF33">
        <v>-2.9421846040041432E-12</v>
      </c>
      <c r="AG33">
        <v>0</v>
      </c>
      <c r="AH33">
        <v>0</v>
      </c>
      <c r="AI33">
        <v>-1.2940013854670547E-13</v>
      </c>
      <c r="AJ33">
        <v>-0.24119999999930825</v>
      </c>
      <c r="AK33">
        <v>-2.8184191396583147E-16</v>
      </c>
      <c r="AL33">
        <v>0</v>
      </c>
      <c r="AM33">
        <v>0</v>
      </c>
      <c r="AN33">
        <v>0</v>
      </c>
      <c r="AO33">
        <v>0</v>
      </c>
      <c r="AP33">
        <v>-19.119999999942959</v>
      </c>
      <c r="AQ33">
        <v>21.032914890985349</v>
      </c>
      <c r="AS33" t="s">
        <v>203</v>
      </c>
      <c r="AT33">
        <f t="shared" si="1"/>
        <v>5.8652405053312711E-10</v>
      </c>
      <c r="AU33">
        <f t="shared" si="2"/>
        <v>1.5196292605805388E-11</v>
      </c>
      <c r="AV33">
        <f t="shared" si="3"/>
        <v>0</v>
      </c>
      <c r="AW33">
        <f t="shared" si="4"/>
        <v>0</v>
      </c>
      <c r="AX33">
        <f t="shared" si="5"/>
        <v>6.6834771887234172E-13</v>
      </c>
      <c r="AY33">
        <f t="shared" si="6"/>
        <v>0</v>
      </c>
      <c r="AZ33">
        <f t="shared" si="7"/>
        <v>99.999999999397616</v>
      </c>
      <c r="BH33" t="s">
        <v>234</v>
      </c>
      <c r="BI33">
        <v>0</v>
      </c>
      <c r="BJ33">
        <v>98.606045201723703</v>
      </c>
      <c r="BK33">
        <v>0</v>
      </c>
      <c r="BL33">
        <v>0</v>
      </c>
      <c r="BM33">
        <v>1.3939547982762888</v>
      </c>
      <c r="BN33">
        <v>0</v>
      </c>
      <c r="BO33">
        <v>0</v>
      </c>
    </row>
    <row r="34" spans="30:67" x14ac:dyDescent="0.45">
      <c r="AD34" t="s">
        <v>202</v>
      </c>
      <c r="AE34">
        <v>-1.7731365524069298E-9</v>
      </c>
      <c r="AF34">
        <v>0</v>
      </c>
      <c r="AG34">
        <v>0</v>
      </c>
      <c r="AH34">
        <v>-3.1918142899056189E-9</v>
      </c>
      <c r="AI34">
        <v>-1.118095276407272E-11</v>
      </c>
      <c r="AJ34">
        <v>-0.24473759999999997</v>
      </c>
      <c r="AK34">
        <v>0</v>
      </c>
      <c r="AL34">
        <v>-1.0038550615626686E-14</v>
      </c>
      <c r="AM34">
        <v>-1.9493271505038867E-15</v>
      </c>
      <c r="AN34">
        <v>1.3221108117804368E-14</v>
      </c>
      <c r="AO34">
        <v>0</v>
      </c>
      <c r="AP34">
        <v>-19.400426666046389</v>
      </c>
      <c r="AQ34">
        <v>19.965446064230104</v>
      </c>
      <c r="AS34" t="s">
        <v>202</v>
      </c>
      <c r="AT34">
        <f t="shared" si="1"/>
        <v>9.0258168776037379E-9</v>
      </c>
      <c r="AU34">
        <f t="shared" si="2"/>
        <v>0</v>
      </c>
      <c r="AV34">
        <f t="shared" si="3"/>
        <v>0</v>
      </c>
      <c r="AW34">
        <f t="shared" si="4"/>
        <v>1.6247328074592307E-8</v>
      </c>
      <c r="AX34">
        <f t="shared" si="5"/>
        <v>5.6914529244049724E-11</v>
      </c>
      <c r="AY34">
        <f t="shared" si="6"/>
        <v>-6.2775262892195049E-15</v>
      </c>
      <c r="AZ34">
        <f t="shared" si="7"/>
        <v>99.999999974669947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-0.2412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-19.119999999999997</v>
      </c>
      <c r="AQ36">
        <v>12.071717170784787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0</v>
      </c>
      <c r="AX36">
        <f t="shared" si="5"/>
        <v>0</v>
      </c>
      <c r="AY36">
        <f t="shared" si="6"/>
        <v>0</v>
      </c>
      <c r="AZ36">
        <f t="shared" si="7"/>
        <v>100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-40.929482491026384</v>
      </c>
      <c r="AI37">
        <v>0</v>
      </c>
      <c r="AJ37">
        <v>-0.11623956735474429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-9.2143471302765807</v>
      </c>
      <c r="AQ37">
        <v>-66.39321791633175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81.435388274919092</v>
      </c>
      <c r="AX37">
        <f t="shared" si="5"/>
        <v>0</v>
      </c>
      <c r="AY37">
        <f t="shared" si="6"/>
        <v>0</v>
      </c>
      <c r="AZ37">
        <f t="shared" si="7"/>
        <v>18.564611725080908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-102.0832781669431</v>
      </c>
      <c r="AI38">
        <v>0</v>
      </c>
      <c r="AJ38">
        <v>-0.16159389852511324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-12.809599252912765</v>
      </c>
      <c r="AQ38">
        <v>-162.23870100571696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88.726041671562911</v>
      </c>
      <c r="AX38">
        <f t="shared" si="5"/>
        <v>0</v>
      </c>
      <c r="AY38">
        <f t="shared" si="6"/>
        <v>0</v>
      </c>
      <c r="AZ38">
        <f t="shared" si="7"/>
        <v>11.273958328437093</v>
      </c>
    </row>
    <row r="39" spans="30:67" x14ac:dyDescent="0.45">
      <c r="AD39" t="s">
        <v>208</v>
      </c>
      <c r="AE39">
        <v>-33.044226999641452</v>
      </c>
      <c r="AF39">
        <v>-1.4447402205442634</v>
      </c>
      <c r="AG39">
        <v>0</v>
      </c>
      <c r="AH39">
        <v>0</v>
      </c>
      <c r="AI39">
        <v>-0.35047036766930656</v>
      </c>
      <c r="AJ39">
        <v>5.3783695660945953E-17</v>
      </c>
      <c r="AK39">
        <v>-8.3165015709368959E-4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0.9531510213013481</v>
      </c>
      <c r="AS39" t="s">
        <v>208</v>
      </c>
      <c r="AT39">
        <f t="shared" si="1"/>
        <v>94.844924342860381</v>
      </c>
      <c r="AU39">
        <f t="shared" si="2"/>
        <v>4.1467538918097517</v>
      </c>
      <c r="AV39">
        <f t="shared" si="3"/>
        <v>0</v>
      </c>
      <c r="AW39">
        <f t="shared" si="4"/>
        <v>0</v>
      </c>
      <c r="AX39">
        <f t="shared" si="5"/>
        <v>1.0059347282165358</v>
      </c>
      <c r="AY39">
        <f t="shared" si="6"/>
        <v>0</v>
      </c>
      <c r="AZ39">
        <f t="shared" si="7"/>
        <v>-1.543722159364538E-16</v>
      </c>
    </row>
    <row r="40" spans="30:67" x14ac:dyDescent="0.45">
      <c r="AD40" t="s">
        <v>209</v>
      </c>
      <c r="AE40">
        <v>0</v>
      </c>
      <c r="AF40">
        <v>-7.9915939677695222</v>
      </c>
      <c r="AG40">
        <v>0</v>
      </c>
      <c r="AH40">
        <v>0</v>
      </c>
      <c r="AI40">
        <v>-0.51322775062549897</v>
      </c>
      <c r="AJ40">
        <v>-3.7330400898220269E-2</v>
      </c>
      <c r="AK40">
        <v>0</v>
      </c>
      <c r="AL40">
        <v>-2.9060903972423159E-3</v>
      </c>
      <c r="AM40">
        <v>0</v>
      </c>
      <c r="AN40">
        <v>0</v>
      </c>
      <c r="AO40">
        <v>0</v>
      </c>
      <c r="AP40">
        <v>-2.9591926416831336</v>
      </c>
      <c r="AQ40">
        <v>0.75655223658868742</v>
      </c>
      <c r="AS40" t="s">
        <v>209</v>
      </c>
      <c r="AT40">
        <f t="shared" si="1"/>
        <v>0</v>
      </c>
      <c r="AU40">
        <f t="shared" si="2"/>
        <v>69.466443934637596</v>
      </c>
      <c r="AV40">
        <f t="shared" si="3"/>
        <v>0</v>
      </c>
      <c r="AW40">
        <f t="shared" si="4"/>
        <v>0</v>
      </c>
      <c r="AX40">
        <f t="shared" si="5"/>
        <v>4.4612009704588385</v>
      </c>
      <c r="AY40">
        <f t="shared" si="6"/>
        <v>2.5261013818169011E-2</v>
      </c>
      <c r="AZ40">
        <f t="shared" si="7"/>
        <v>26.047094081085397</v>
      </c>
    </row>
    <row r="41" spans="30:67" x14ac:dyDescent="0.45">
      <c r="AD41" t="s">
        <v>210</v>
      </c>
      <c r="AE41">
        <v>0</v>
      </c>
      <c r="AF41">
        <v>-13.815849604374884</v>
      </c>
      <c r="AG41">
        <v>0</v>
      </c>
      <c r="AH41">
        <v>0</v>
      </c>
      <c r="AI41">
        <v>-1.5731056168887427</v>
      </c>
      <c r="AJ41">
        <v>-0.11579640507355946</v>
      </c>
      <c r="AK41">
        <v>0</v>
      </c>
      <c r="AL41">
        <v>-3.7525124057983153E-2</v>
      </c>
      <c r="AM41">
        <v>0</v>
      </c>
      <c r="AN41">
        <v>0</v>
      </c>
      <c r="AO41">
        <v>0</v>
      </c>
      <c r="AP41">
        <v>-9.1792175166105174</v>
      </c>
      <c r="AQ41">
        <v>-10.314689526818963</v>
      </c>
      <c r="AS41" t="s">
        <v>210</v>
      </c>
      <c r="AT41">
        <f t="shared" si="1"/>
        <v>0</v>
      </c>
      <c r="AU41">
        <f t="shared" si="2"/>
        <v>55.885981062293958</v>
      </c>
      <c r="AV41">
        <f t="shared" si="3"/>
        <v>0</v>
      </c>
      <c r="AW41">
        <f t="shared" si="4"/>
        <v>0</v>
      </c>
      <c r="AX41">
        <f t="shared" si="5"/>
        <v>6.3633112137087666</v>
      </c>
      <c r="AY41">
        <f t="shared" si="6"/>
        <v>0.15179148821948724</v>
      </c>
      <c r="AZ41">
        <f t="shared" si="7"/>
        <v>37.598916235777793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-36.480093842437007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-80.144140280264793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-60.823562698890655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-115.84585657287448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-195.37355546511733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-1.927277825870002E-6</v>
      </c>
      <c r="AO45">
        <v>0</v>
      </c>
      <c r="AP45">
        <v>0</v>
      </c>
      <c r="AQ45">
        <v>-340.07873958048276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99.999999013542137</v>
      </c>
      <c r="AX45">
        <f t="shared" si="5"/>
        <v>0</v>
      </c>
      <c r="AY45">
        <f t="shared" si="6"/>
        <v>9.8645786645486987E-7</v>
      </c>
      <c r="AZ45">
        <f t="shared" si="7"/>
        <v>0</v>
      </c>
    </row>
    <row r="46" spans="30:67" x14ac:dyDescent="0.45">
      <c r="AD46" t="s">
        <v>220</v>
      </c>
      <c r="AE46">
        <v>0</v>
      </c>
      <c r="AF46">
        <v>-6.1349108534617445</v>
      </c>
      <c r="AG46">
        <v>0</v>
      </c>
      <c r="AH46">
        <v>0</v>
      </c>
      <c r="AI46">
        <v>-7.0032603965785201E-2</v>
      </c>
      <c r="AJ46">
        <v>6.0097287053662155E-17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-61.829580074886437</v>
      </c>
      <c r="AS46" t="s">
        <v>220</v>
      </c>
      <c r="AT46">
        <f t="shared" si="1"/>
        <v>0</v>
      </c>
      <c r="AU46">
        <f t="shared" si="2"/>
        <v>98.871341786653119</v>
      </c>
      <c r="AV46">
        <f t="shared" si="3"/>
        <v>0</v>
      </c>
      <c r="AW46">
        <f t="shared" si="4"/>
        <v>0</v>
      </c>
      <c r="AX46">
        <f t="shared" si="5"/>
        <v>1.1286582133468721</v>
      </c>
      <c r="AY46">
        <f t="shared" si="6"/>
        <v>0</v>
      </c>
      <c r="AZ46">
        <f t="shared" si="7"/>
        <v>-9.6853883465648102E-16</v>
      </c>
    </row>
    <row r="47" spans="30:67" x14ac:dyDescent="0.45">
      <c r="AD47" t="s">
        <v>221</v>
      </c>
      <c r="AE47">
        <v>0</v>
      </c>
      <c r="AF47">
        <v>-8.9973323671010892</v>
      </c>
      <c r="AG47">
        <v>0</v>
      </c>
      <c r="AH47">
        <v>0</v>
      </c>
      <c r="AI47">
        <v>-0.12719174163358377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-57.761230028297838</v>
      </c>
      <c r="AS47" t="s">
        <v>221</v>
      </c>
      <c r="AT47">
        <f t="shared" si="1"/>
        <v>0</v>
      </c>
      <c r="AU47">
        <f t="shared" si="2"/>
        <v>98.606045201723703</v>
      </c>
      <c r="AV47">
        <f t="shared" si="3"/>
        <v>0</v>
      </c>
      <c r="AW47">
        <f t="shared" si="4"/>
        <v>0</v>
      </c>
      <c r="AX47">
        <f t="shared" si="5"/>
        <v>1.3939547982762888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-21.742357280991893</v>
      </c>
      <c r="AG48">
        <v>0</v>
      </c>
      <c r="AH48">
        <v>0</v>
      </c>
      <c r="AI48">
        <v>-0.63463923773794584</v>
      </c>
      <c r="AJ48">
        <v>0</v>
      </c>
      <c r="AK48">
        <v>0</v>
      </c>
      <c r="AL48">
        <v>-4.0025764897228151E-2</v>
      </c>
      <c r="AM48">
        <v>0</v>
      </c>
      <c r="AN48">
        <v>0</v>
      </c>
      <c r="AO48">
        <v>0</v>
      </c>
      <c r="AP48">
        <v>0</v>
      </c>
      <c r="AQ48">
        <v>-39.795629891814542</v>
      </c>
      <c r="AS48" t="s">
        <v>222</v>
      </c>
      <c r="AT48">
        <f t="shared" si="1"/>
        <v>0</v>
      </c>
      <c r="AU48">
        <f t="shared" si="2"/>
        <v>96.990389739997113</v>
      </c>
      <c r="AV48">
        <f t="shared" si="3"/>
        <v>0</v>
      </c>
      <c r="AW48">
        <f t="shared" si="4"/>
        <v>0</v>
      </c>
      <c r="AX48">
        <f t="shared" si="5"/>
        <v>2.831059494469403</v>
      </c>
      <c r="AY48">
        <f t="shared" si="6"/>
        <v>0.17855076553348548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BE22" zoomScale="55" zoomScaleNormal="55" workbookViewId="0">
      <selection activeCell="D61" sqref="D61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-8.9381377092038305E-2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5.9155411134325107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-0.13551999799084499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-4.3799900595331557E-15</v>
      </c>
      <c r="DA6">
        <v>-1.9969586080124975</v>
      </c>
    </row>
    <row r="7" spans="1:105" x14ac:dyDescent="0.45">
      <c r="B7" t="s">
        <v>12</v>
      </c>
      <c r="C7">
        <v>0</v>
      </c>
      <c r="D7">
        <v>0</v>
      </c>
      <c r="E7">
        <v>0</v>
      </c>
      <c r="F7">
        <v>-5.215484920944554E-2</v>
      </c>
      <c r="G7">
        <v>0</v>
      </c>
      <c r="H7">
        <v>-2.997771168663306E-2</v>
      </c>
      <c r="I7">
        <v>0</v>
      </c>
      <c r="J7">
        <v>-0.96908283161841979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-1.9407728119023696E-2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0.45890911222236647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0.33209851300461724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-1.4693228910386626</v>
      </c>
      <c r="CP7">
        <v>0</v>
      </c>
      <c r="CQ7">
        <v>0</v>
      </c>
      <c r="CR7">
        <v>0</v>
      </c>
      <c r="CS7">
        <v>-2.9425987395435185E-2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-1.5229431937768821E-15</v>
      </c>
      <c r="DA7">
        <v>-1.7783643738406378</v>
      </c>
    </row>
    <row r="8" spans="1:105" x14ac:dyDescent="0.45">
      <c r="B8" t="s">
        <v>13</v>
      </c>
      <c r="C8">
        <v>-5.5745714429416508E-3</v>
      </c>
      <c r="D8">
        <v>0</v>
      </c>
      <c r="E8">
        <v>-1.829145997046026E-4</v>
      </c>
      <c r="F8">
        <v>-4.7251896824305479</v>
      </c>
      <c r="G8">
        <v>0</v>
      </c>
      <c r="H8">
        <v>-2.9013542378166948</v>
      </c>
      <c r="I8">
        <v>-9.2243876952235158E-19</v>
      </c>
      <c r="J8">
        <v>-49.61426776029527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-0.78764533697374095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0.88512497571185123</v>
      </c>
      <c r="AZ8">
        <v>44.498647485828833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31.08410538096641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-75.225127268612937</v>
      </c>
      <c r="CP8">
        <v>0</v>
      </c>
      <c r="CQ8">
        <v>0</v>
      </c>
      <c r="CR8">
        <v>0</v>
      </c>
      <c r="CS8">
        <v>-1.1942274549458445</v>
      </c>
      <c r="CT8">
        <v>0</v>
      </c>
      <c r="CU8">
        <v>-1.1068746475485744E-2</v>
      </c>
      <c r="CV8">
        <v>0</v>
      </c>
      <c r="CW8">
        <v>0</v>
      </c>
      <c r="CX8">
        <v>0</v>
      </c>
      <c r="CY8">
        <v>0</v>
      </c>
      <c r="CZ8">
        <v>-7.0744067316014939E-12</v>
      </c>
      <c r="DA8">
        <v>-57.996760131093083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-0.53398127069147183</v>
      </c>
      <c r="Y10">
        <v>0</v>
      </c>
      <c r="Z10">
        <v>-6.5281251560481772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-6.3576516852612827E-2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1.4551915228366851E-17</v>
      </c>
      <c r="BN10">
        <v>11.849185477079095</v>
      </c>
      <c r="BO10">
        <v>-5.3043572906656877E-18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2.3995035283753361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-9.8979400051158741</v>
      </c>
      <c r="CR10">
        <v>0</v>
      </c>
      <c r="CS10">
        <v>-9.6394682163589956E-2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-5.7059423852479084E-15</v>
      </c>
      <c r="DA10">
        <v>-9.9250155939756226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-0.11598140434902648</v>
      </c>
      <c r="T11">
        <v>0</v>
      </c>
      <c r="U11">
        <v>-0.14698093479963789</v>
      </c>
      <c r="V11">
        <v>-5.2154849210516524E-2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-1.3772937475003948E-2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2.800847395117212E-11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0.13470814247542032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-2.088252071814219E-2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-7.030536153251886E-17</v>
      </c>
      <c r="DA11">
        <v>-2.5852787501815251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-11.225319756908167</v>
      </c>
      <c r="T12">
        <v>-4.0627875423666523E-5</v>
      </c>
      <c r="U12">
        <v>-14.225360578811328</v>
      </c>
      <c r="V12">
        <v>-4.642095650433629</v>
      </c>
      <c r="W12">
        <v>-8.4560983694540433</v>
      </c>
      <c r="X12">
        <v>-2.9013542378187882</v>
      </c>
      <c r="Y12">
        <v>0</v>
      </c>
      <c r="Z12">
        <v>-57.769012316484805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-0.69760907898966729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5.148364248178563E-5</v>
      </c>
      <c r="BN12">
        <v>64.381817089033618</v>
      </c>
      <c r="BO12">
        <v>5.7134491396637538E-5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13.037436192512335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-87.589346771884607</v>
      </c>
      <c r="CR12">
        <v>0</v>
      </c>
      <c r="CS12">
        <v>-1.0577145268832093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5.1489037686586946E-5</v>
      </c>
      <c r="DA12">
        <v>-111.14453852682615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-1.4597416123110589</v>
      </c>
      <c r="AD14">
        <v>-1.0785391678769267</v>
      </c>
      <c r="AE14">
        <v>-0.86461504645639164</v>
      </c>
      <c r="AF14">
        <v>-0.53398127069146695</v>
      </c>
      <c r="AG14">
        <v>0</v>
      </c>
      <c r="AH14">
        <v>-6.5281251560481088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-4.6796608198768068E-2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7.16904056458071</v>
      </c>
      <c r="BU14">
        <v>0</v>
      </c>
      <c r="BV14">
        <v>0.1100171625789646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1.01466372584002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-9.8979400051157711</v>
      </c>
      <c r="CS14">
        <v>-7.095299329014608E-2</v>
      </c>
      <c r="CT14">
        <v>0</v>
      </c>
      <c r="CU14">
        <v>0</v>
      </c>
      <c r="CV14">
        <v>0</v>
      </c>
      <c r="CW14">
        <v>0</v>
      </c>
      <c r="CX14">
        <v>-4.4183297526508263E-4</v>
      </c>
      <c r="CY14">
        <v>0</v>
      </c>
      <c r="CZ14">
        <v>8.1606863489014354E-16</v>
      </c>
      <c r="DA14">
        <v>-12.187412239964209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1.4250376381861416E-17</v>
      </c>
      <c r="AB15">
        <v>0</v>
      </c>
      <c r="AC15">
        <v>-8.2154822168065522E-2</v>
      </c>
      <c r="AD15">
        <v>-7.2348321836823701E-2</v>
      </c>
      <c r="AE15">
        <v>-4.8539493808534007E-2</v>
      </c>
      <c r="AF15">
        <v>-2.997771168663306E-2</v>
      </c>
      <c r="AG15">
        <v>0</v>
      </c>
      <c r="AH15">
        <v>-1.1597167889874678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-9.5332482816850236E-3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0.41450767913185382</v>
      </c>
      <c r="BU15">
        <v>0</v>
      </c>
      <c r="BV15">
        <v>6.4327888110463369E-3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4.6312551479314061E-2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-1.7583619991857387</v>
      </c>
      <c r="CS15">
        <v>-1.4454306143099938E-2</v>
      </c>
      <c r="CT15">
        <v>0</v>
      </c>
      <c r="CU15">
        <v>0</v>
      </c>
      <c r="CV15">
        <v>0</v>
      </c>
      <c r="CW15">
        <v>0</v>
      </c>
      <c r="CX15">
        <v>-3.3588007571345996E-4</v>
      </c>
      <c r="CY15">
        <v>0</v>
      </c>
      <c r="CZ15">
        <v>1.0567880792677897E-15</v>
      </c>
      <c r="DA15">
        <v>-2.7081695527515457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-1.4953403926853631E-2</v>
      </c>
      <c r="AB16">
        <v>-5.5831155329831156E-3</v>
      </c>
      <c r="AC16">
        <v>-7.9339353450826415</v>
      </c>
      <c r="AD16">
        <v>-6.1915054805818555</v>
      </c>
      <c r="AE16">
        <v>-4.6978324274744638</v>
      </c>
      <c r="AF16">
        <v>-2.9013542378166992</v>
      </c>
      <c r="AG16">
        <v>0</v>
      </c>
      <c r="AH16">
        <v>-58.089636180921687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-0.45759079883815401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39.114404084394302</v>
      </c>
      <c r="BU16">
        <v>0</v>
      </c>
      <c r="BV16">
        <v>0.60137529167118753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5.3743428120417214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-88.075476510292575</v>
      </c>
      <c r="CS16">
        <v>-0.69379893392467795</v>
      </c>
      <c r="CT16">
        <v>0</v>
      </c>
      <c r="CU16">
        <v>0</v>
      </c>
      <c r="CV16">
        <v>0</v>
      </c>
      <c r="CW16">
        <v>0</v>
      </c>
      <c r="CX16">
        <v>-1.6737201942219924E-2</v>
      </c>
      <c r="CY16">
        <v>0</v>
      </c>
      <c r="CZ16">
        <v>6.3359154548955905E-14</v>
      </c>
      <c r="DA16">
        <v>-123.98828144822757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-1.2355688976848E-2</v>
      </c>
      <c r="L18">
        <v>-6.8358518003999984E-3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-0.96569079308515471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2.5442750743692124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-1.4641798839585682</v>
      </c>
      <c r="CQ18">
        <v>0</v>
      </c>
      <c r="CR18">
        <v>0</v>
      </c>
      <c r="CS18">
        <v>-9.1359450340400938E-2</v>
      </c>
      <c r="CT18">
        <v>0</v>
      </c>
      <c r="CU18">
        <v>0</v>
      </c>
      <c r="CV18">
        <v>-4.8090357169084313E-4</v>
      </c>
      <c r="CW18">
        <v>0</v>
      </c>
      <c r="CX18">
        <v>0</v>
      </c>
      <c r="CY18">
        <v>0</v>
      </c>
      <c r="CZ18">
        <v>-2.1857495369204114E-15</v>
      </c>
      <c r="DA18">
        <v>-0.34503786270665299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-6.9364845204800021E-4</v>
      </c>
      <c r="L19">
        <v>-3.8376476040000011E-4</v>
      </c>
      <c r="M19">
        <v>-6.9504031776847141E-3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0.14283561768408415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-1.9736448361634379E-2</v>
      </c>
      <c r="CT19">
        <v>0</v>
      </c>
      <c r="CU19">
        <v>0</v>
      </c>
      <c r="CV19">
        <v>-3.6024853967695869E-4</v>
      </c>
      <c r="CW19">
        <v>0</v>
      </c>
      <c r="CX19">
        <v>0</v>
      </c>
      <c r="CY19">
        <v>0</v>
      </c>
      <c r="CZ19">
        <v>-2.4335164994226943E-16</v>
      </c>
      <c r="DA19">
        <v>-0.24376587427126184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-6.8982581541206858E-2</v>
      </c>
      <c r="L20">
        <v>-3.816498660482693E-2</v>
      </c>
      <c r="M20">
        <v>-0.67280387001698272</v>
      </c>
      <c r="N20">
        <v>-8.1435566512207487</v>
      </c>
      <c r="O20">
        <v>0</v>
      </c>
      <c r="P20">
        <v>0</v>
      </c>
      <c r="Q20">
        <v>0</v>
      </c>
      <c r="R20">
        <v>-7.3194303033823411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-0.60218571769775775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6.8595415133373416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13.810715838401292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-11.09771646264848</v>
      </c>
      <c r="CQ20">
        <v>0</v>
      </c>
      <c r="CR20">
        <v>0</v>
      </c>
      <c r="CS20">
        <v>-0.91303367555504999</v>
      </c>
      <c r="CT20">
        <v>0</v>
      </c>
      <c r="CU20">
        <v>0</v>
      </c>
      <c r="CV20">
        <v>-1.8085350087533307E-2</v>
      </c>
      <c r="CW20">
        <v>0</v>
      </c>
      <c r="CX20">
        <v>0</v>
      </c>
      <c r="CY20">
        <v>0</v>
      </c>
      <c r="CZ20">
        <v>-3.9347817888113478E-13</v>
      </c>
      <c r="DA20">
        <v>-8.203702247016686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-7.5926609252316687E-2</v>
      </c>
      <c r="L36">
        <f t="shared" si="6"/>
        <v>-4.200680751419511E-2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-5.9342403035982763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15.634755760202127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-8.9974920971816736</v>
      </c>
      <c r="CQ36">
        <f t="shared" si="8"/>
        <v>0</v>
      </c>
      <c r="CR36">
        <f t="shared" si="8"/>
        <v>0</v>
      </c>
      <c r="CS36">
        <f t="shared" si="8"/>
        <v>-0.56141048067006449</v>
      </c>
      <c r="CT36">
        <f t="shared" si="8"/>
        <v>0</v>
      </c>
      <c r="CU36">
        <f t="shared" ref="CU36:DA36" si="9">CU18/$B$26*$B$28</f>
        <v>0</v>
      </c>
      <c r="CV36">
        <f t="shared" si="9"/>
        <v>-2.9551874965639403E-3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-1.3431590203035736E-14</v>
      </c>
      <c r="DA36" s="14">
        <f t="shared" si="9"/>
        <v>-2.1202828128865434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-7.7072050227555575E-2</v>
      </c>
      <c r="L37">
        <f t="shared" si="10"/>
        <v>-4.2640528933333345E-2</v>
      </c>
      <c r="M37">
        <f t="shared" si="10"/>
        <v>-0.77226701974274603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-1.4463391706202122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15.870624187120459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-2.1929387068482642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-4.002761551966208E-2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-2.7039072215807713E-14</v>
      </c>
      <c r="DA37" s="14">
        <f t="shared" si="13"/>
        <v>-27.085097141251318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-7.8016310154079435E-2</v>
      </c>
      <c r="L38">
        <f t="shared" si="14"/>
        <v>-4.3162945854814894E-2</v>
      </c>
      <c r="M38">
        <f t="shared" si="14"/>
        <v>-0.7609120189964923</v>
      </c>
      <c r="N38">
        <f t="shared" si="14"/>
        <v>-9.2100096468474284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-8.2779584634526291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-0.68104594917488603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7.7578441725848304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15.619321084047128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-12.55103636611263</v>
      </c>
      <c r="CQ38">
        <f t="shared" si="16"/>
        <v>0</v>
      </c>
      <c r="CR38">
        <f t="shared" si="16"/>
        <v>0</v>
      </c>
      <c r="CS38">
        <f t="shared" si="16"/>
        <v>-1.0326015179740939</v>
      </c>
      <c r="CT38">
        <f t="shared" si="16"/>
        <v>0</v>
      </c>
      <c r="CU38">
        <f t="shared" ref="CU38:DA38" si="17">CU20/$B$27*$B$28</f>
        <v>0</v>
      </c>
      <c r="CV38">
        <f t="shared" si="17"/>
        <v>-2.0453747165598196E-2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-4.4500676774637131E-13</v>
      </c>
      <c r="DA38" s="14">
        <f t="shared" si="17"/>
        <v>-9.2780317091011391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-0.54925507639578142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36.351431270017642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-0.83278026442767861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-2.6915358131978689E-14</v>
      </c>
      <c r="DA40" s="14">
        <f t="shared" si="21"/>
        <v>-12.27145618570716</v>
      </c>
    </row>
    <row r="41" spans="1:105" x14ac:dyDescent="0.45">
      <c r="B41" t="s">
        <v>12</v>
      </c>
      <c r="C41">
        <f t="shared" ref="C41:AH41" si="22">C7/$B$25*$B$28</f>
        <v>0</v>
      </c>
      <c r="D41">
        <f t="shared" si="22"/>
        <v>0</v>
      </c>
      <c r="E41">
        <f t="shared" si="22"/>
        <v>0</v>
      </c>
      <c r="F41">
        <f t="shared" si="22"/>
        <v>-5.7949832454939489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-107.67587017982443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-2.1564142354470772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50.989901358040719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36.899834778290803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-163.25809900429584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-3.269554155048354</v>
      </c>
      <c r="CT41">
        <f t="shared" si="24"/>
        <v>0</v>
      </c>
      <c r="CU41">
        <f t="shared" ref="CU41:DA41" si="25">CU7/$B$25*$B$28</f>
        <v>0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-1.6921591041965356E-13</v>
      </c>
      <c r="DA41" s="14">
        <f t="shared" si="25"/>
        <v>-197.59604153784866</v>
      </c>
    </row>
    <row r="42" spans="1:105" x14ac:dyDescent="0.45">
      <c r="B42" t="s">
        <v>13</v>
      </c>
      <c r="C42">
        <f t="shared" ref="C42:AH42" si="26">C8/$B$27*$B$28</f>
        <v>-6.304598711035731E-3</v>
      </c>
      <c r="D42">
        <f t="shared" si="26"/>
        <v>0</v>
      </c>
      <c r="E42">
        <f t="shared" si="26"/>
        <v>-2.0686848510792776E-4</v>
      </c>
      <c r="F42">
        <f t="shared" si="26"/>
        <v>-5.3439847504278877</v>
      </c>
      <c r="G42">
        <f t="shared" si="26"/>
        <v>0</v>
      </c>
      <c r="H42">
        <f t="shared" si="26"/>
        <v>-3.2813059040005292</v>
      </c>
      <c r="I42">
        <f t="shared" si="26"/>
        <v>-1.0432382716528898E-18</v>
      </c>
      <c r="J42">
        <f t="shared" si="26"/>
        <v>-56.111586652386414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-0.89079274112191664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1.0010379879594415</v>
      </c>
      <c r="AZ42">
        <f t="shared" si="27"/>
        <v>50.326041822857725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35.154776062054836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-85.07635883215643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-1.3506194960812992</v>
      </c>
      <c r="CT42">
        <f t="shared" si="28"/>
        <v>0</v>
      </c>
      <c r="CU42">
        <f t="shared" ref="CU42:DA42" si="29">CU8/$B$27*$B$28</f>
        <v>-1.251827256613368E-2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-8.0008474226068182E-12</v>
      </c>
      <c r="DA42" s="14">
        <f t="shared" si="29"/>
        <v>-65.59182224307267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-8.9702185944439865</v>
      </c>
      <c r="AD44">
        <f t="shared" si="30"/>
        <v>-6.6277017911469578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-40.11580485736124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-0.28756856794464564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44.054276753070752</v>
      </c>
      <c r="BU44">
        <f t="shared" si="31"/>
        <v>0</v>
      </c>
      <c r="BV44">
        <f t="shared" si="31"/>
        <v>0.67606348216063594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6.2351825445519005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-60.823562698890022</v>
      </c>
      <c r="CS44">
        <f t="shared" si="31"/>
        <v>-0.43601131486214195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-2.7150958340405248E-3</v>
      </c>
      <c r="CY44">
        <f t="shared" si="31"/>
        <v>0</v>
      </c>
      <c r="CZ44">
        <f t="shared" si="31"/>
        <v>5.0148012369426023E-15</v>
      </c>
      <c r="DA44" s="14">
        <f t="shared" si="31"/>
        <v>-74.892536440062244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1.5833751535401573E-15</v>
      </c>
      <c r="AB45">
        <f t="shared" si="32"/>
        <v>0</v>
      </c>
      <c r="AC45">
        <f t="shared" si="32"/>
        <v>-9.1283135742295034</v>
      </c>
      <c r="AD45">
        <f t="shared" si="32"/>
        <v>-8.0387024263137441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-128.85742099860752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-1.0592498090761135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46.056408792428201</v>
      </c>
      <c r="BU45">
        <f t="shared" si="33"/>
        <v>0</v>
      </c>
      <c r="BV45">
        <f t="shared" si="33"/>
        <v>0.71475431233848186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5.1458390532571174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-195.37355546508206</v>
      </c>
      <c r="CS45">
        <f t="shared" si="33"/>
        <v>-1.6060340158999931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-3.7320008412606666E-2</v>
      </c>
      <c r="CY45">
        <f t="shared" si="33"/>
        <v>0</v>
      </c>
      <c r="CZ45">
        <f t="shared" si="33"/>
        <v>1.1742089769642108E-13</v>
      </c>
      <c r="DA45" s="14">
        <f t="shared" si="33"/>
        <v>-300.90772808350505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-1.691165179023876E-2</v>
      </c>
      <c r="AB46">
        <f t="shared" si="34"/>
        <v>-6.3142617065886182E-3</v>
      </c>
      <c r="AC46">
        <f t="shared" si="34"/>
        <v>-8.9729370341791892</v>
      </c>
      <c r="AD46">
        <f t="shared" si="34"/>
        <v>-7.0023243709024268</v>
      </c>
      <c r="AE46">
        <f t="shared" si="34"/>
        <v>-5.3130448806820283</v>
      </c>
      <c r="AF46">
        <f t="shared" si="34"/>
        <v>-3.2813059040005346</v>
      </c>
      <c r="AG46">
        <f t="shared" si="34"/>
        <v>0</v>
      </c>
      <c r="AH46">
        <f t="shared" si="34"/>
        <v>-65.696861030364019</v>
      </c>
      <c r="AI46">
        <f t="shared" si="34"/>
        <v>0</v>
      </c>
      <c r="AJ46">
        <f t="shared" si="34"/>
        <v>0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-0.51751536240326423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44.236695878324625</v>
      </c>
      <c r="BU46">
        <f t="shared" si="35"/>
        <v>0</v>
      </c>
      <c r="BV46">
        <f t="shared" si="35"/>
        <v>0.6801293924611006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6.0781488070018517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-99.609546915705494</v>
      </c>
      <c r="CS46">
        <f t="shared" si="35"/>
        <v>-0.78465652639143568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-1.8929050039330344E-2</v>
      </c>
      <c r="CY46">
        <f t="shared" si="35"/>
        <v>0</v>
      </c>
      <c r="CZ46">
        <f t="shared" si="35"/>
        <v>7.1656457934078026E-14</v>
      </c>
      <c r="DA46" s="14">
        <f t="shared" si="35"/>
        <v>-140.22537291037693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-3.2813538252554619</v>
      </c>
      <c r="Y48">
        <f t="shared" si="36"/>
        <v>0</v>
      </c>
      <c r="Z48">
        <f t="shared" si="36"/>
        <v>-40.11580485736166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-0.39068232955173432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8.9422579630108716E-17</v>
      </c>
      <c r="BN48">
        <f t="shared" si="37"/>
        <v>72.814108331975859</v>
      </c>
      <c r="BO48">
        <f t="shared" ref="BO48:CT48" si="38">BO10/$B$26*$B$28</f>
        <v>-3.2595662135693582E-17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14.745124059037781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-60.823562698890655</v>
      </c>
      <c r="CR48">
        <f t="shared" si="38"/>
        <v>0</v>
      </c>
      <c r="CS48">
        <f t="shared" si="38"/>
        <v>-0.59235234719409802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-3.5063431809649661E-14</v>
      </c>
      <c r="DA48" s="14">
        <f t="shared" si="39"/>
        <v>-60.989944165718008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-12.886822705447388</v>
      </c>
      <c r="T49">
        <f t="shared" si="40"/>
        <v>0</v>
      </c>
      <c r="U49">
        <f t="shared" si="40"/>
        <v>-16.331214977737542</v>
      </c>
      <c r="V49">
        <f t="shared" si="40"/>
        <v>-5.7949832456129471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-1.5303263861115497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3.1120526612413463E-9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14.967571386157813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-2.3202800797935765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-7.8117068369465394E-15</v>
      </c>
      <c r="DA49" s="14">
        <f t="shared" si="43"/>
        <v>-287.2531944646139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-12.695350161845244</v>
      </c>
      <c r="T50">
        <f t="shared" si="44"/>
        <v>-4.5948366372178771E-5</v>
      </c>
      <c r="U50">
        <f t="shared" si="44"/>
        <v>-16.088266315565658</v>
      </c>
      <c r="V50">
        <f t="shared" si="44"/>
        <v>-5.2500090013708283</v>
      </c>
      <c r="W50">
        <f t="shared" si="44"/>
        <v>-9.5634807852276591</v>
      </c>
      <c r="X50">
        <f t="shared" si="44"/>
        <v>-3.2813059040028971</v>
      </c>
      <c r="Y50">
        <f t="shared" si="44"/>
        <v>0</v>
      </c>
      <c r="Z50">
        <f t="shared" si="44"/>
        <v>-65.334249334891794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-0.78896563533576647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5.8225768447378659E-5</v>
      </c>
      <c r="BN50">
        <f t="shared" si="45"/>
        <v>72.81304494672851</v>
      </c>
      <c r="BO50">
        <f t="shared" ref="BO50:CT50" si="46">BO12/$B$27*$B$28</f>
        <v>6.4616633673429707E-5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14.744775316961384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-99.059755249470115</v>
      </c>
      <c r="CR50">
        <f t="shared" si="46"/>
        <v>0</v>
      </c>
      <c r="CS50">
        <f t="shared" si="46"/>
        <v>-1.1962292906435084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5.8231870190191414E-5</v>
      </c>
      <c r="DA50" s="14">
        <f t="shared" si="47"/>
        <v>-125.69965628875767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N112" zoomScale="115" zoomScaleNormal="115" workbookViewId="0">
      <selection activeCell="AO114" sqref="AO114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0</v>
      </c>
      <c r="I8">
        <v>0</v>
      </c>
      <c r="J8">
        <v>0</v>
      </c>
      <c r="K8">
        <v>33.980904159999973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0</v>
      </c>
      <c r="AF8">
        <v>0</v>
      </c>
      <c r="AG8">
        <v>0</v>
      </c>
      <c r="AH8">
        <v>6.1812380636183659E-16</v>
      </c>
      <c r="AI8">
        <v>0</v>
      </c>
      <c r="AJ8">
        <v>0</v>
      </c>
      <c r="AK8">
        <v>-62.777039359999961</v>
      </c>
      <c r="AL8">
        <v>0</v>
      </c>
      <c r="AM8">
        <v>-19.789062909772809</v>
      </c>
      <c r="AN8">
        <v>93.495375629157863</v>
      </c>
    </row>
    <row r="9" spans="1:40" x14ac:dyDescent="0.45">
      <c r="B9" t="s">
        <v>12</v>
      </c>
      <c r="C9">
        <v>0</v>
      </c>
      <c r="D9">
        <v>0</v>
      </c>
      <c r="E9">
        <v>3.5083736188467871E-2</v>
      </c>
      <c r="F9">
        <v>0</v>
      </c>
      <c r="G9">
        <v>7.8772700588800015</v>
      </c>
      <c r="H9">
        <v>0</v>
      </c>
      <c r="I9">
        <v>0</v>
      </c>
      <c r="J9">
        <v>0</v>
      </c>
      <c r="K9">
        <v>1.9076881599999989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0.23053676160396622</v>
      </c>
      <c r="AE9">
        <v>0</v>
      </c>
      <c r="AF9">
        <v>0</v>
      </c>
      <c r="AG9">
        <v>0</v>
      </c>
      <c r="AH9">
        <v>2.1492456170335572E-16</v>
      </c>
      <c r="AI9">
        <v>0</v>
      </c>
      <c r="AJ9">
        <v>0</v>
      </c>
      <c r="AK9">
        <v>-3.5243033599999971</v>
      </c>
      <c r="AL9">
        <v>0</v>
      </c>
      <c r="AM9">
        <v>-1.1109581084928006</v>
      </c>
      <c r="AN9">
        <v>5.4153172481796368</v>
      </c>
    </row>
    <row r="10" spans="1:40" x14ac:dyDescent="0.45">
      <c r="B10" t="s">
        <v>13</v>
      </c>
      <c r="C10">
        <v>0.1505801739895018</v>
      </c>
      <c r="D10">
        <v>0</v>
      </c>
      <c r="E10">
        <v>2.6309316530448723</v>
      </c>
      <c r="F10">
        <v>0</v>
      </c>
      <c r="G10">
        <v>732.51826087032964</v>
      </c>
      <c r="H10">
        <v>-36.84640362219514</v>
      </c>
      <c r="I10">
        <v>0</v>
      </c>
      <c r="J10">
        <v>5.2517989956868404E-18</v>
      </c>
      <c r="K10">
        <v>184.91951368130393</v>
      </c>
      <c r="L10">
        <v>0.57097391804168862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11.80282246844536</v>
      </c>
      <c r="AE10">
        <v>-1.9499739555188997</v>
      </c>
      <c r="AF10">
        <v>-0.19647246242872404</v>
      </c>
      <c r="AG10">
        <v>-0.42486345323007307</v>
      </c>
      <c r="AH10">
        <v>7.2933890930088438E-2</v>
      </c>
      <c r="AI10">
        <v>0</v>
      </c>
      <c r="AJ10">
        <v>0</v>
      </c>
      <c r="AK10">
        <v>-348.86240800598574</v>
      </c>
      <c r="AL10">
        <v>0</v>
      </c>
      <c r="AM10">
        <v>-103.98462373648201</v>
      </c>
      <c r="AN10">
        <v>440.40127142024443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2.2359466861417553E-18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1.5529867868026808</v>
      </c>
      <c r="AE12">
        <v>-2.4359213258503171E-17</v>
      </c>
      <c r="AF12">
        <v>-3.048410444093462E-17</v>
      </c>
      <c r="AG12">
        <v>-2.1556124242417175E-19</v>
      </c>
      <c r="AH12">
        <v>8.0524813483862091E-16</v>
      </c>
      <c r="AI12">
        <v>0</v>
      </c>
      <c r="AJ12">
        <v>0</v>
      </c>
      <c r="AK12">
        <v>-66.700604320000039</v>
      </c>
      <c r="AL12">
        <v>2.7796431822935117E-18</v>
      </c>
      <c r="AM12">
        <v>-8.0269793354016077</v>
      </c>
      <c r="AN12">
        <v>77.298498532037627</v>
      </c>
    </row>
    <row r="13" spans="1:40" x14ac:dyDescent="0.45">
      <c r="B13" t="s">
        <v>12</v>
      </c>
      <c r="C13">
        <v>3.1041337595661158</v>
      </c>
      <c r="D13">
        <v>0</v>
      </c>
      <c r="E13">
        <v>3.5083736189170642E-2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3.5076562825508983E-12</v>
      </c>
      <c r="O13">
        <v>4.8114360353755474</v>
      </c>
      <c r="P13">
        <v>0</v>
      </c>
      <c r="Q13">
        <v>0</v>
      </c>
      <c r="R13">
        <v>1.0415039999999993</v>
      </c>
      <c r="S13">
        <v>-0.53455512558584217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-3.8213678328629325E-11</v>
      </c>
      <c r="AF13">
        <v>-4.782214223751978E-11</v>
      </c>
      <c r="AG13">
        <v>-3.381631373189579E-13</v>
      </c>
      <c r="AH13">
        <v>1.6460168673280156E-12</v>
      </c>
      <c r="AI13">
        <v>0</v>
      </c>
      <c r="AJ13">
        <v>0</v>
      </c>
      <c r="AK13">
        <v>-3.7445723200000027</v>
      </c>
      <c r="AL13">
        <v>0</v>
      </c>
      <c r="AM13">
        <v>-0.45063466803927554</v>
      </c>
      <c r="AN13">
        <v>4.5412294877047836</v>
      </c>
    </row>
    <row r="14" spans="1:40" x14ac:dyDescent="0.45">
      <c r="B14" t="s">
        <v>13</v>
      </c>
      <c r="C14">
        <v>300.43517937442994</v>
      </c>
      <c r="D14">
        <v>1.1649521159351248E-4</v>
      </c>
      <c r="E14">
        <v>2.5842106972758776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6.5551347070591186E-6</v>
      </c>
      <c r="O14">
        <v>465.66442959626841</v>
      </c>
      <c r="P14">
        <v>0</v>
      </c>
      <c r="Q14">
        <v>0</v>
      </c>
      <c r="R14">
        <v>100.80062400000001</v>
      </c>
      <c r="S14">
        <v>-51.736229743510748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13.742768508508689</v>
      </c>
      <c r="AE14">
        <v>-7.1414012354203968E-5</v>
      </c>
      <c r="AF14">
        <v>-8.9370382698703043E-5</v>
      </c>
      <c r="AG14">
        <v>-6.319618399085069E-7</v>
      </c>
      <c r="AH14">
        <v>-7.2663468794125471E-6</v>
      </c>
      <c r="AI14">
        <v>-5.2661867921965925E-23</v>
      </c>
      <c r="AJ14">
        <v>0</v>
      </c>
      <c r="AK14">
        <v>-362.41361191999999</v>
      </c>
      <c r="AL14">
        <v>-2.5085698438021002E-5</v>
      </c>
      <c r="AM14">
        <v>-43.613701612212047</v>
      </c>
      <c r="AN14">
        <v>425.74882681155185</v>
      </c>
    </row>
    <row r="16" spans="1:40" x14ac:dyDescent="0.45">
      <c r="A16" t="s">
        <v>16</v>
      </c>
      <c r="B16" t="s">
        <v>11</v>
      </c>
      <c r="C16">
        <v>0</v>
      </c>
      <c r="D16">
        <v>0</v>
      </c>
      <c r="E16">
        <v>0.52283262834605049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1.0245020828315032</v>
      </c>
      <c r="U16">
        <v>46.447245798369266</v>
      </c>
      <c r="V16">
        <v>0</v>
      </c>
      <c r="W16">
        <v>30.524785341120054</v>
      </c>
      <c r="X16">
        <v>-5.3089767237919974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1.5529867868026646</v>
      </c>
      <c r="AE16">
        <v>-9.3275113370564782</v>
      </c>
      <c r="AF16">
        <v>-13.497713682354284</v>
      </c>
      <c r="AG16">
        <v>-0.17378961886451297</v>
      </c>
      <c r="AH16">
        <v>0.11728506655808918</v>
      </c>
      <c r="AI16">
        <v>0</v>
      </c>
      <c r="AJ16">
        <v>0</v>
      </c>
      <c r="AK16">
        <v>0</v>
      </c>
      <c r="AL16">
        <v>-8.4708177788160005E-2</v>
      </c>
      <c r="AM16">
        <v>-3.4141015198148774</v>
      </c>
      <c r="AN16">
        <v>48.412000562917314</v>
      </c>
    </row>
    <row r="17" spans="1:40" x14ac:dyDescent="0.45">
      <c r="B17" t="s">
        <v>12</v>
      </c>
      <c r="C17">
        <v>-3.931846003979445E-16</v>
      </c>
      <c r="D17">
        <v>0</v>
      </c>
      <c r="E17">
        <v>4.8784938710093644E-2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6.8385351398355138E-2</v>
      </c>
      <c r="U17">
        <v>2.3094093232530541</v>
      </c>
      <c r="V17">
        <v>0</v>
      </c>
      <c r="W17">
        <v>1.303648729600001</v>
      </c>
      <c r="X17">
        <v>-0.29879083353599972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0.2758869976722424</v>
      </c>
      <c r="AE17">
        <v>-0.51545568874808889</v>
      </c>
      <c r="AF17">
        <v>-0.80713148871130314</v>
      </c>
      <c r="AG17">
        <v>-1.1600429471640772E-2</v>
      </c>
      <c r="AH17">
        <v>7.6774079437751724E-3</v>
      </c>
      <c r="AI17">
        <v>0</v>
      </c>
      <c r="AJ17">
        <v>0</v>
      </c>
      <c r="AK17">
        <v>0</v>
      </c>
      <c r="AL17">
        <v>-4.9529528439591578E-3</v>
      </c>
      <c r="AM17">
        <v>-0.15536203021164685</v>
      </c>
      <c r="AN17">
        <v>2.2221365876148824</v>
      </c>
    </row>
    <row r="18" spans="1:40" x14ac:dyDescent="0.45">
      <c r="B18" t="s">
        <v>13</v>
      </c>
      <c r="C18">
        <v>0.3995851847852413</v>
      </c>
      <c r="D18">
        <v>1.6008866289943632E-2</v>
      </c>
      <c r="E18">
        <v>3.45131895916021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5.7040136350836113</v>
      </c>
      <c r="U18">
        <v>248.35372339069798</v>
      </c>
      <c r="V18">
        <v>0</v>
      </c>
      <c r="W18">
        <v>160.77140708011942</v>
      </c>
      <c r="X18">
        <v>-28.855164193095636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13.819042264464906</v>
      </c>
      <c r="AE18">
        <v>-50.593149939183945</v>
      </c>
      <c r="AF18">
        <v>-73.977499912527605</v>
      </c>
      <c r="AG18">
        <v>-0.96759037609706999</v>
      </c>
      <c r="AH18">
        <v>0.65215711455326875</v>
      </c>
      <c r="AI18">
        <v>0</v>
      </c>
      <c r="AJ18">
        <v>0</v>
      </c>
      <c r="AK18">
        <v>0</v>
      </c>
      <c r="AL18">
        <v>-0.46298293254543144</v>
      </c>
      <c r="AM18">
        <v>-18.077591822333527</v>
      </c>
      <c r="AN18">
        <v>260.39173766873125</v>
      </c>
    </row>
    <row r="20" spans="1:40" x14ac:dyDescent="0.45">
      <c r="A20" t="s">
        <v>17</v>
      </c>
      <c r="B20" t="s">
        <v>11</v>
      </c>
      <c r="C20">
        <v>0.24233725099347114</v>
      </c>
      <c r="D20">
        <v>1.4364077733154797E-2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-3.7054996937513343E-14</v>
      </c>
      <c r="AB20">
        <v>15.123402452667612</v>
      </c>
      <c r="AC20">
        <v>0</v>
      </c>
      <c r="AD20">
        <v>207.11410719999995</v>
      </c>
      <c r="AE20">
        <v>-2.2765415906418358</v>
      </c>
      <c r="AF20">
        <v>-0.97246217389023348</v>
      </c>
      <c r="AG20">
        <v>-0.56877942593198649</v>
      </c>
      <c r="AH20">
        <v>0.27367564953960027</v>
      </c>
      <c r="AI20">
        <v>0</v>
      </c>
      <c r="AJ20">
        <v>0</v>
      </c>
      <c r="AK20">
        <v>0</v>
      </c>
      <c r="AL20">
        <v>0</v>
      </c>
      <c r="AM20">
        <v>-8.5915946597920385</v>
      </c>
      <c r="AN20">
        <v>215.35637122513756</v>
      </c>
    </row>
    <row r="21" spans="1:40" x14ac:dyDescent="0.45">
      <c r="B21" t="s">
        <v>12</v>
      </c>
      <c r="C21">
        <v>1.3604814700351202E-2</v>
      </c>
      <c r="D21">
        <v>8.0639940867480013E-4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3.6062075999999985E-2</v>
      </c>
      <c r="AA21">
        <v>0</v>
      </c>
      <c r="AB21">
        <v>0.84902790290759966</v>
      </c>
      <c r="AC21">
        <v>0</v>
      </c>
      <c r="AD21">
        <v>11.627387200000003</v>
      </c>
      <c r="AE21">
        <v>-0.12780505832823597</v>
      </c>
      <c r="AF21">
        <v>-5.4594032178873597E-2</v>
      </c>
      <c r="AG21">
        <v>-3.1931280327122634E-2</v>
      </c>
      <c r="AH21">
        <v>1.5364152579600032E-2</v>
      </c>
      <c r="AI21">
        <v>0</v>
      </c>
      <c r="AJ21">
        <v>0</v>
      </c>
      <c r="AK21">
        <v>0</v>
      </c>
      <c r="AL21">
        <v>0</v>
      </c>
      <c r="AM21">
        <v>-0.48233217488361535</v>
      </c>
      <c r="AN21">
        <v>12.113081300340721</v>
      </c>
    </row>
    <row r="22" spans="1:40" x14ac:dyDescent="0.45">
      <c r="B22" t="s">
        <v>13</v>
      </c>
      <c r="C22">
        <v>1.366670348084942</v>
      </c>
      <c r="D22">
        <v>8.1006774810350943E-2</v>
      </c>
      <c r="E22">
        <v>4.5706267547987443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19.883139025208134</v>
      </c>
      <c r="Z22">
        <v>3.4906636979627064</v>
      </c>
      <c r="AA22">
        <v>3.7044963361298588</v>
      </c>
      <c r="AB22">
        <v>82.092151076782059</v>
      </c>
      <c r="AC22">
        <v>0</v>
      </c>
      <c r="AD22">
        <v>1125.3417034087029</v>
      </c>
      <c r="AE22">
        <v>-12.369407224293917</v>
      </c>
      <c r="AF22">
        <v>-5.2837956875099721</v>
      </c>
      <c r="AG22">
        <v>-3.0904176620684205</v>
      </c>
      <c r="AH22">
        <v>1.5062964501881944</v>
      </c>
      <c r="AI22">
        <v>4.5140473096396371E-10</v>
      </c>
      <c r="AJ22">
        <v>0</v>
      </c>
      <c r="AK22">
        <v>0</v>
      </c>
      <c r="AL22">
        <v>0</v>
      </c>
      <c r="AM22">
        <v>-46.636495259668358</v>
      </c>
      <c r="AN22">
        <v>1174.6566380395784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0</v>
      </c>
      <c r="AF30">
        <v>0</v>
      </c>
      <c r="AG30">
        <v>0</v>
      </c>
      <c r="AH30">
        <v>8.2172920201628587E-20</v>
      </c>
      <c r="AI30">
        <v>0</v>
      </c>
      <c r="AJ30">
        <v>0</v>
      </c>
      <c r="AK30">
        <v>0.34838522879999995</v>
      </c>
      <c r="AL30">
        <v>0</v>
      </c>
      <c r="AM30">
        <v>-3.7325840129338902E-3</v>
      </c>
      <c r="AN30">
        <v>0.4108647256732238</v>
      </c>
    </row>
    <row r="31" spans="1:40" x14ac:dyDescent="0.45">
      <c r="B31" t="s">
        <v>12</v>
      </c>
      <c r="C31">
        <v>0</v>
      </c>
      <c r="D31">
        <v>0</v>
      </c>
      <c r="E31">
        <v>5.3441807829119991E-6</v>
      </c>
      <c r="F31">
        <v>0</v>
      </c>
      <c r="G31">
        <v>3.6506862159999985E-3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1.8880799149846816E-4</v>
      </c>
      <c r="AE31">
        <v>0</v>
      </c>
      <c r="AF31">
        <v>0</v>
      </c>
      <c r="AG31">
        <v>0</v>
      </c>
      <c r="AH31">
        <v>2.8571911769859073E-20</v>
      </c>
      <c r="AI31">
        <v>0</v>
      </c>
      <c r="AJ31">
        <v>0</v>
      </c>
      <c r="AK31">
        <v>1.9558348800000007E-2</v>
      </c>
      <c r="AL31">
        <v>0</v>
      </c>
      <c r="AM31">
        <v>-2.0954728850508796E-4</v>
      </c>
      <c r="AN31">
        <v>2.3193639899776297E-2</v>
      </c>
    </row>
    <row r="32" spans="1:40" x14ac:dyDescent="0.45">
      <c r="B32" t="s">
        <v>13</v>
      </c>
      <c r="C32">
        <v>3.6359171390447765E-6</v>
      </c>
      <c r="D32">
        <v>0</v>
      </c>
      <c r="E32">
        <v>4.0076046364694051E-4</v>
      </c>
      <c r="F32">
        <v>0</v>
      </c>
      <c r="G32">
        <v>0.33948238677887665</v>
      </c>
      <c r="H32">
        <v>1.329772477126195E-6</v>
      </c>
      <c r="I32">
        <v>0</v>
      </c>
      <c r="J32">
        <v>3.347988553059622E-22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9.6664288540167561E-3</v>
      </c>
      <c r="AE32">
        <v>-2.6586039158101922E-4</v>
      </c>
      <c r="AF32">
        <v>-4.0557976569380787E-5</v>
      </c>
      <c r="AG32">
        <v>-8.1853262800680703E-5</v>
      </c>
      <c r="AH32">
        <v>9.6957773470451787E-6</v>
      </c>
      <c r="AI32">
        <v>0</v>
      </c>
      <c r="AJ32">
        <v>0</v>
      </c>
      <c r="AK32">
        <v>1.936034433479922</v>
      </c>
      <c r="AL32">
        <v>0</v>
      </c>
      <c r="AM32">
        <v>-1.9613427170321454E-2</v>
      </c>
      <c r="AN32">
        <v>2.2655969722421534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9.713716735099478E-24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1.27188529065739E-3</v>
      </c>
      <c r="AE34">
        <v>-3.3211469092610866E-21</v>
      </c>
      <c r="AF34">
        <v>-6.2928594591341899E-21</v>
      </c>
      <c r="AG34">
        <v>-4.1529557065084E-23</v>
      </c>
      <c r="AH34">
        <v>1.0704908959269233E-19</v>
      </c>
      <c r="AI34">
        <v>0</v>
      </c>
      <c r="AJ34">
        <v>0</v>
      </c>
      <c r="AK34">
        <v>0.3701593056000001</v>
      </c>
      <c r="AL34">
        <v>2.6375346351414917E-19</v>
      </c>
      <c r="AM34">
        <v>-1.5140370656295363E-3</v>
      </c>
      <c r="AN34">
        <v>0.57561167126034574</v>
      </c>
    </row>
    <row r="35" spans="1:40" x14ac:dyDescent="0.45">
      <c r="B35" t="s">
        <v>12</v>
      </c>
      <c r="C35">
        <v>7.4952583990776876E-5</v>
      </c>
      <c r="D35">
        <v>0</v>
      </c>
      <c r="E35">
        <v>5.3441807830190496E-6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1.5238457939972249E-17</v>
      </c>
      <c r="O35">
        <v>1.0802062901162637E-2</v>
      </c>
      <c r="P35">
        <v>0</v>
      </c>
      <c r="Q35">
        <v>0</v>
      </c>
      <c r="R35">
        <v>0</v>
      </c>
      <c r="S35">
        <v>6.53151368782702E-4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-5.2100713732338024E-15</v>
      </c>
      <c r="AF35">
        <v>-9.8719652636845005E-15</v>
      </c>
      <c r="AG35">
        <v>-6.5149769739036851E-17</v>
      </c>
      <c r="AH35">
        <v>2.1882026108261964E-16</v>
      </c>
      <c r="AI35">
        <v>0</v>
      </c>
      <c r="AJ35">
        <v>0</v>
      </c>
      <c r="AK35">
        <v>2.078074559999999E-2</v>
      </c>
      <c r="AL35">
        <v>0</v>
      </c>
      <c r="AM35">
        <v>-8.4998049946392388E-5</v>
      </c>
      <c r="AN35">
        <v>3.2471367074453229E-2</v>
      </c>
    </row>
    <row r="36" spans="1:40" x14ac:dyDescent="0.45">
      <c r="B36" t="s">
        <v>13</v>
      </c>
      <c r="C36">
        <v>7.2543243171948905E-3</v>
      </c>
      <c r="D36">
        <v>2.1973155897268685E-8</v>
      </c>
      <c r="E36">
        <v>3.9364362658492815E-4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2.8477745958543258E-11</v>
      </c>
      <c r="O36">
        <v>1.04545429313606</v>
      </c>
      <c r="P36">
        <v>0</v>
      </c>
      <c r="Q36">
        <v>0</v>
      </c>
      <c r="R36">
        <v>0</v>
      </c>
      <c r="S36">
        <v>6.3214414482690995E-2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1.125523106018717E-2</v>
      </c>
      <c r="AE36">
        <v>-9.7366209610774461E-9</v>
      </c>
      <c r="AF36">
        <v>-1.8448803678050032E-8</v>
      </c>
      <c r="AG36">
        <v>-1.2175238460442669E-10</v>
      </c>
      <c r="AH36">
        <v>-9.6598276289296048E-10</v>
      </c>
      <c r="AI36">
        <v>-2.4506438545124356E-26</v>
      </c>
      <c r="AJ36">
        <v>0</v>
      </c>
      <c r="AK36">
        <v>2.0112377136000008</v>
      </c>
      <c r="AL36">
        <v>-2.3803198517876797E-6</v>
      </c>
      <c r="AM36">
        <v>-8.2263524111703765E-3</v>
      </c>
      <c r="AN36">
        <v>3.1319512381769696</v>
      </c>
    </row>
    <row r="38" spans="1:40" x14ac:dyDescent="0.45">
      <c r="A38" t="s">
        <v>16</v>
      </c>
      <c r="B38" t="s">
        <v>11</v>
      </c>
      <c r="C38">
        <v>0</v>
      </c>
      <c r="D38">
        <v>0</v>
      </c>
      <c r="E38">
        <v>7.9641235188764397E-5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4.450787261084866E-6</v>
      </c>
      <c r="U38">
        <v>0.10427891647288867</v>
      </c>
      <c r="V38">
        <v>0</v>
      </c>
      <c r="W38">
        <v>0</v>
      </c>
      <c r="X38">
        <v>6.4869979537596781E-2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1.2718852906573768E-3</v>
      </c>
      <c r="AE38">
        <v>-1.2717174039826283E-3</v>
      </c>
      <c r="AF38">
        <v>-2.7863444500154052E-3</v>
      </c>
      <c r="AG38">
        <v>-3.3481927515294705E-5</v>
      </c>
      <c r="AH38">
        <v>1.5591789728737415E-5</v>
      </c>
      <c r="AI38">
        <v>0</v>
      </c>
      <c r="AJ38">
        <v>0</v>
      </c>
      <c r="AK38">
        <v>0</v>
      </c>
      <c r="AL38">
        <v>-8.037749385216E-3</v>
      </c>
      <c r="AM38">
        <v>-6.439628197402403E-4</v>
      </c>
      <c r="AN38">
        <v>0.15788732482285184</v>
      </c>
    </row>
    <row r="39" spans="1:40" x14ac:dyDescent="0.45">
      <c r="B39" t="s">
        <v>12</v>
      </c>
      <c r="C39">
        <v>-9.4938569236546745E-21</v>
      </c>
      <c r="D39">
        <v>0</v>
      </c>
      <c r="E39">
        <v>7.4312362443233793E-6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2.9708934315428776E-7</v>
      </c>
      <c r="U39">
        <v>5.1848650610338371E-3</v>
      </c>
      <c r="V39">
        <v>0</v>
      </c>
      <c r="W39">
        <v>0</v>
      </c>
      <c r="X39">
        <v>3.6509022860544012E-3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2.2594951689536741E-4</v>
      </c>
      <c r="AE39">
        <v>-7.0277477740344455E-5</v>
      </c>
      <c r="AF39">
        <v>-1.6661683577889815E-4</v>
      </c>
      <c r="AG39">
        <v>-2.2349133466859526E-6</v>
      </c>
      <c r="AH39">
        <v>1.0206289158031325E-6</v>
      </c>
      <c r="AI39">
        <v>0</v>
      </c>
      <c r="AJ39">
        <v>0</v>
      </c>
      <c r="AK39">
        <v>0</v>
      </c>
      <c r="AL39">
        <v>-4.6997343959039858E-4</v>
      </c>
      <c r="AM39">
        <v>-2.9304158202385653E-5</v>
      </c>
      <c r="AN39">
        <v>8.3399250898281724E-3</v>
      </c>
    </row>
    <row r="40" spans="1:40" x14ac:dyDescent="0.45">
      <c r="B40" t="s">
        <v>13</v>
      </c>
      <c r="C40">
        <v>9.6484057852816833E-6</v>
      </c>
      <c r="D40">
        <v>3.0195688725376787E-6</v>
      </c>
      <c r="E40">
        <v>5.2572714485598618E-4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2.4780185076753907E-5</v>
      </c>
      <c r="U40">
        <v>0.55758004015167673</v>
      </c>
      <c r="V40">
        <v>0</v>
      </c>
      <c r="W40">
        <v>0</v>
      </c>
      <c r="X40">
        <v>0.35257903888927394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1.1317698731572597E-2</v>
      </c>
      <c r="AE40">
        <v>-6.8978945160164187E-3</v>
      </c>
      <c r="AF40">
        <v>-1.5271237867251434E-2</v>
      </c>
      <c r="AG40">
        <v>-1.8641384363835632E-4</v>
      </c>
      <c r="AH40">
        <v>8.6697282941631035E-5</v>
      </c>
      <c r="AI40">
        <v>0</v>
      </c>
      <c r="AJ40">
        <v>0</v>
      </c>
      <c r="AK40">
        <v>0</v>
      </c>
      <c r="AL40">
        <v>-4.393130484684668E-2</v>
      </c>
      <c r="AM40">
        <v>-3.4097688473699035E-3</v>
      </c>
      <c r="AN40">
        <v>0.85319134041493216</v>
      </c>
    </row>
    <row r="42" spans="1:40" x14ac:dyDescent="0.45">
      <c r="A42" t="s">
        <v>17</v>
      </c>
      <c r="B42" t="s">
        <v>11</v>
      </c>
      <c r="C42">
        <v>5.8514885523879612E-6</v>
      </c>
      <c r="D42">
        <v>2.7093312680731074E-6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0.11149175582999996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-1.0957979904480003E-4</v>
      </c>
      <c r="AH42">
        <v>3.6382237796520043E-5</v>
      </c>
      <c r="AI42">
        <v>0</v>
      </c>
      <c r="AJ42">
        <v>0</v>
      </c>
      <c r="AK42">
        <v>0</v>
      </c>
      <c r="AL42">
        <v>0</v>
      </c>
      <c r="AM42">
        <v>-1.6205339797525603E-3</v>
      </c>
      <c r="AN42">
        <v>0.18555569002167052</v>
      </c>
    </row>
    <row r="43" spans="1:40" x14ac:dyDescent="0.45">
      <c r="B43" t="s">
        <v>12</v>
      </c>
      <c r="C43">
        <v>3.2850260184972246E-7</v>
      </c>
      <c r="D43">
        <v>1.5210187337230802E-7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4.269609104000001E-3</v>
      </c>
      <c r="AE43">
        <v>-1.7425003424796E-5</v>
      </c>
      <c r="AF43">
        <v>-1.126989223104E-5</v>
      </c>
      <c r="AG43">
        <v>-6.151810564799998E-6</v>
      </c>
      <c r="AH43">
        <v>2.0424990445200044E-6</v>
      </c>
      <c r="AI43">
        <v>0</v>
      </c>
      <c r="AJ43">
        <v>0</v>
      </c>
      <c r="AK43">
        <v>0</v>
      </c>
      <c r="AL43">
        <v>0</v>
      </c>
      <c r="AM43">
        <v>-9.0976787183041249E-5</v>
      </c>
      <c r="AN43">
        <v>1.0420596981050278E-2</v>
      </c>
    </row>
    <row r="44" spans="1:40" x14ac:dyDescent="0.45">
      <c r="B44" t="s">
        <v>13</v>
      </c>
      <c r="C44">
        <v>3.2999697173764527E-5</v>
      </c>
      <c r="D44">
        <v>1.5279379017342411E-5</v>
      </c>
      <c r="E44">
        <v>6.9622732133323671E-4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5.5053471697609155E-4</v>
      </c>
      <c r="Z44">
        <v>0</v>
      </c>
      <c r="AA44">
        <v>0</v>
      </c>
      <c r="AB44">
        <v>0.60519437289706146</v>
      </c>
      <c r="AC44">
        <v>0</v>
      </c>
      <c r="AD44">
        <v>0.41322862130063642</v>
      </c>
      <c r="AE44">
        <v>-1.6864509594953911E-3</v>
      </c>
      <c r="AF44">
        <v>-1.0907384121027553E-3</v>
      </c>
      <c r="AG44">
        <v>-5.9539310132229143E-4</v>
      </c>
      <c r="AH44">
        <v>2.0024593249342445E-4</v>
      </c>
      <c r="AI44">
        <v>2.1006323426922222E-13</v>
      </c>
      <c r="AJ44">
        <v>0</v>
      </c>
      <c r="AK44">
        <v>0</v>
      </c>
      <c r="AL44">
        <v>0</v>
      </c>
      <c r="AM44">
        <v>-8.7965073141254412E-3</v>
      </c>
      <c r="AN44">
        <v>1.0077491914578562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0</v>
      </c>
      <c r="I52">
        <v>0</v>
      </c>
      <c r="J52">
        <v>0</v>
      </c>
      <c r="K52">
        <v>33.980904159999973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6.6712379975797371E-16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0</v>
      </c>
      <c r="D53">
        <v>0</v>
      </c>
      <c r="E53">
        <v>3.3552431084684184E-2</v>
      </c>
      <c r="F53">
        <v>0</v>
      </c>
      <c r="G53">
        <v>7.8772700588800015</v>
      </c>
      <c r="H53">
        <v>0</v>
      </c>
      <c r="I53">
        <v>0</v>
      </c>
      <c r="J53">
        <v>0</v>
      </c>
      <c r="K53">
        <v>1.9076881599999989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0.19964669424249187</v>
      </c>
      <c r="AE53">
        <v>0</v>
      </c>
      <c r="AF53">
        <v>0</v>
      </c>
      <c r="AG53">
        <v>0</v>
      </c>
      <c r="AH53">
        <v>2.3196209042453121E-16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10.018157344207177</v>
      </c>
    </row>
    <row r="54" spans="1:40" x14ac:dyDescent="0.45">
      <c r="B54" t="s">
        <v>13</v>
      </c>
      <c r="C54">
        <v>2.9857624501182709E-2</v>
      </c>
      <c r="D54">
        <v>0</v>
      </c>
      <c r="E54">
        <v>2.5160989839593619</v>
      </c>
      <c r="F54">
        <v>0</v>
      </c>
      <c r="G54">
        <v>732.51826087032964</v>
      </c>
      <c r="H54">
        <v>-36.84640362219514</v>
      </c>
      <c r="I54">
        <v>0</v>
      </c>
      <c r="J54">
        <v>5.2517989956868404E-18</v>
      </c>
      <c r="K54">
        <v>184.91951368130393</v>
      </c>
      <c r="L54">
        <v>0.57097391804168862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10.221339417459681</v>
      </c>
      <c r="AE54">
        <v>0</v>
      </c>
      <c r="AF54">
        <v>0</v>
      </c>
      <c r="AG54">
        <v>0</v>
      </c>
      <c r="AH54">
        <v>7.8715516127414842E-2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894.00835638952776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2.2359466861417553E-18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1.3448990782652281</v>
      </c>
      <c r="AE56">
        <v>0</v>
      </c>
      <c r="AF56">
        <v>0</v>
      </c>
      <c r="AG56">
        <v>0</v>
      </c>
      <c r="AH56">
        <v>8.6908187313383669E-16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0.61549975497459086</v>
      </c>
      <c r="D57">
        <v>0</v>
      </c>
      <c r="E57">
        <v>3.3552431085356285E-2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3.5076562825508983E-12</v>
      </c>
      <c r="O57">
        <v>4.8196028161130444</v>
      </c>
      <c r="P57">
        <v>0</v>
      </c>
      <c r="Q57">
        <v>0</v>
      </c>
      <c r="R57">
        <v>1.0415039999999993</v>
      </c>
      <c r="S57">
        <v>0.60780574638390261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1.7765001375060771E-12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7.3631039606663089</v>
      </c>
    </row>
    <row r="58" spans="1:40" x14ac:dyDescent="0.45">
      <c r="B58" t="s">
        <v>13</v>
      </c>
      <c r="C58">
        <v>59.571459741656206</v>
      </c>
      <c r="D58">
        <v>1.9741380407776801E-4</v>
      </c>
      <c r="E58">
        <v>2.4714172647653534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6.5551347070591186E-6</v>
      </c>
      <c r="O58">
        <v>466.45483380528293</v>
      </c>
      <c r="P58">
        <v>0</v>
      </c>
      <c r="Q58">
        <v>0</v>
      </c>
      <c r="R58">
        <v>100.80062400000001</v>
      </c>
      <c r="S58">
        <v>58.825696788298529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11.901348328892187</v>
      </c>
      <c r="AE58">
        <v>0</v>
      </c>
      <c r="AF58">
        <v>0</v>
      </c>
      <c r="AG58">
        <v>0</v>
      </c>
      <c r="AH58">
        <v>-7.8423657051570315E-6</v>
      </c>
      <c r="AI58">
        <v>-4.3187567237701339E-23</v>
      </c>
      <c r="AJ58">
        <v>0</v>
      </c>
      <c r="AK58">
        <v>0</v>
      </c>
      <c r="AL58">
        <v>0</v>
      </c>
      <c r="AM58">
        <v>0</v>
      </c>
      <c r="AN58">
        <v>700.62745923402019</v>
      </c>
    </row>
    <row r="60" spans="1:40" x14ac:dyDescent="0.45">
      <c r="A60" t="s">
        <v>16</v>
      </c>
      <c r="B60" t="s">
        <v>11</v>
      </c>
      <c r="C60">
        <v>0</v>
      </c>
      <c r="D60">
        <v>0</v>
      </c>
      <c r="E60">
        <v>0.50001247407541938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1.0245020828315032</v>
      </c>
      <c r="U60">
        <v>46.526366683226776</v>
      </c>
      <c r="V60">
        <v>0</v>
      </c>
      <c r="W60">
        <v>30.524785341120054</v>
      </c>
      <c r="X60">
        <v>6.0364710872479979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1.3448990782652142</v>
      </c>
      <c r="AE60">
        <v>0</v>
      </c>
      <c r="AF60">
        <v>0</v>
      </c>
      <c r="AG60">
        <v>0</v>
      </c>
      <c r="AH60">
        <v>0.12658250410646232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86.145160310313443</v>
      </c>
    </row>
    <row r="61" spans="1:40" x14ac:dyDescent="0.45">
      <c r="B61" t="s">
        <v>12</v>
      </c>
      <c r="C61">
        <v>-7.7962176874279996E-17</v>
      </c>
      <c r="D61">
        <v>0</v>
      </c>
      <c r="E61">
        <v>4.6655615161620027E-2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6.8385351398355138E-2</v>
      </c>
      <c r="U61">
        <v>2.3133433026745087</v>
      </c>
      <c r="V61">
        <v>0</v>
      </c>
      <c r="W61">
        <v>1.303648729600001</v>
      </c>
      <c r="X61">
        <v>0.33973443878399995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0.23892036431209088</v>
      </c>
      <c r="AE61">
        <v>0</v>
      </c>
      <c r="AF61">
        <v>0</v>
      </c>
      <c r="AG61">
        <v>0</v>
      </c>
      <c r="AH61">
        <v>8.2860124574221025E-3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4.3224287298279975</v>
      </c>
    </row>
    <row r="62" spans="1:40" x14ac:dyDescent="0.45">
      <c r="B62" t="s">
        <v>13</v>
      </c>
      <c r="C62">
        <v>7.923130972331871E-2</v>
      </c>
      <c r="D62">
        <v>2.7128764779599902E-2</v>
      </c>
      <c r="E62">
        <v>3.3006787220840756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5.7040136350836113</v>
      </c>
      <c r="U62">
        <v>248.77678327325026</v>
      </c>
      <c r="V62">
        <v>0</v>
      </c>
      <c r="W62">
        <v>160.77140708011942</v>
      </c>
      <c r="X62">
        <v>32.809216056423601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11.967402016504391</v>
      </c>
      <c r="AE62">
        <v>0</v>
      </c>
      <c r="AF62">
        <v>0</v>
      </c>
      <c r="AG62">
        <v>0</v>
      </c>
      <c r="AH62">
        <v>0.70385500092726083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464.47409540253557</v>
      </c>
    </row>
    <row r="64" spans="1:40" x14ac:dyDescent="0.45">
      <c r="A64" t="s">
        <v>17</v>
      </c>
      <c r="B64" t="s">
        <v>11</v>
      </c>
      <c r="C64">
        <v>4.8051575789229597E-2</v>
      </c>
      <c r="D64">
        <v>2.4341491710967195E-2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-3.7054996937513343E-14</v>
      </c>
      <c r="AB64">
        <v>7.1032636436580026</v>
      </c>
      <c r="AC64">
        <v>0</v>
      </c>
      <c r="AD64">
        <v>0.60556737170597064</v>
      </c>
      <c r="AE64">
        <v>0</v>
      </c>
      <c r="AF64">
        <v>0</v>
      </c>
      <c r="AG64">
        <v>0</v>
      </c>
      <c r="AH64">
        <v>0.29537050238640028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13.044074777392485</v>
      </c>
    </row>
    <row r="65" spans="1:40" x14ac:dyDescent="0.45">
      <c r="B65" t="s">
        <v>12</v>
      </c>
      <c r="C65">
        <v>2.6976157482696008E-3</v>
      </c>
      <c r="D65">
        <v>1.3665314882472003E-3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3.6062075999999985E-2</v>
      </c>
      <c r="AA65">
        <v>0</v>
      </c>
      <c r="AB65">
        <v>0.3987772628580003</v>
      </c>
      <c r="AC65">
        <v>0</v>
      </c>
      <c r="AD65">
        <v>3.3996555819890806E-2</v>
      </c>
      <c r="AE65">
        <v>0</v>
      </c>
      <c r="AF65">
        <v>0</v>
      </c>
      <c r="AG65">
        <v>0</v>
      </c>
      <c r="AH65">
        <v>1.6582101746400034E-2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0.75426506306871177</v>
      </c>
    </row>
    <row r="66" spans="1:40" x14ac:dyDescent="0.45">
      <c r="B66" t="s">
        <v>13</v>
      </c>
      <c r="C66">
        <v>0.27098872971727167</v>
      </c>
      <c r="D66">
        <v>0.13727478883151858</v>
      </c>
      <c r="E66">
        <v>4.3711319222211849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19.883139025208134</v>
      </c>
      <c r="Z66">
        <v>3.4906636979627064</v>
      </c>
      <c r="AA66">
        <v>3.7044963361298588</v>
      </c>
      <c r="AB66">
        <v>38.55760593546389</v>
      </c>
      <c r="AC66">
        <v>0</v>
      </c>
      <c r="AD66">
        <v>3.2903128947477547</v>
      </c>
      <c r="AE66">
        <v>0</v>
      </c>
      <c r="AF66">
        <v>0</v>
      </c>
      <c r="AG66">
        <v>0</v>
      </c>
      <c r="AH66">
        <v>1.6257037846933466</v>
      </c>
      <c r="AI66">
        <v>3.7019332847840409E-10</v>
      </c>
      <c r="AJ66">
        <v>0</v>
      </c>
      <c r="AK66">
        <v>0</v>
      </c>
      <c r="AL66">
        <v>0</v>
      </c>
      <c r="AM66">
        <v>0</v>
      </c>
      <c r="AN66">
        <v>75.331317115345868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2.1651236960451573E-19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0</v>
      </c>
      <c r="D75">
        <v>0</v>
      </c>
      <c r="E75">
        <v>4.6635667472115163E-6</v>
      </c>
      <c r="F75">
        <v>0</v>
      </c>
      <c r="G75">
        <v>3.6506862159999985E-3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1.9075484432909439E-4</v>
      </c>
      <c r="AE75">
        <v>0</v>
      </c>
      <c r="AF75">
        <v>0</v>
      </c>
      <c r="AG75">
        <v>0</v>
      </c>
      <c r="AH75">
        <v>7.5282371689411329E-20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3.8461046270763044E-3</v>
      </c>
    </row>
    <row r="76" spans="1:40" x14ac:dyDescent="0.45">
      <c r="B76" t="s">
        <v>13</v>
      </c>
      <c r="C76">
        <v>5.1451737122546082E-7</v>
      </c>
      <c r="D76">
        <v>0</v>
      </c>
      <c r="E76">
        <v>3.4972117295076866E-4</v>
      </c>
      <c r="F76">
        <v>0</v>
      </c>
      <c r="G76">
        <v>0.33948238677887665</v>
      </c>
      <c r="H76">
        <v>1.329772477126195E-6</v>
      </c>
      <c r="I76">
        <v>0</v>
      </c>
      <c r="J76">
        <v>3.347988553059622E-22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9.7661021476476689E-3</v>
      </c>
      <c r="AE76">
        <v>0</v>
      </c>
      <c r="AF76">
        <v>0</v>
      </c>
      <c r="AG76">
        <v>0</v>
      </c>
      <c r="AH76">
        <v>2.5546806945835319E-5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0.34962560119626945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9.713716735099478E-24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1.2850000611641682E-3</v>
      </c>
      <c r="AE78">
        <v>0</v>
      </c>
      <c r="AF78">
        <v>0</v>
      </c>
      <c r="AG78">
        <v>0</v>
      </c>
      <c r="AH78">
        <v>2.8205705717709864E-19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1.06065141219422E-5</v>
      </c>
      <c r="D79">
        <v>0</v>
      </c>
      <c r="E79">
        <v>4.6635667473049322E-6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1.5238457939972249E-17</v>
      </c>
      <c r="O79">
        <v>1.0763553290710009E-2</v>
      </c>
      <c r="P79">
        <v>0</v>
      </c>
      <c r="Q79">
        <v>0</v>
      </c>
      <c r="R79">
        <v>0</v>
      </c>
      <c r="S79">
        <v>6.8977667918173197E-3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5.7655603729582196E-16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1.7921866855221492E-2</v>
      </c>
    </row>
    <row r="80" spans="1:40" x14ac:dyDescent="0.45">
      <c r="B80" t="s">
        <v>13</v>
      </c>
      <c r="C80">
        <v>1.0265569139676933E-3</v>
      </c>
      <c r="D80">
        <v>2.5027977303464469E-8</v>
      </c>
      <c r="E80">
        <v>3.435107085192797E-4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2.8477745958543258E-11</v>
      </c>
      <c r="O80">
        <v>1.0417272237843007</v>
      </c>
      <c r="P80">
        <v>0</v>
      </c>
      <c r="Q80">
        <v>0</v>
      </c>
      <c r="R80">
        <v>0</v>
      </c>
      <c r="S80">
        <v>0.66759148005084834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1.1371286944659918E-2</v>
      </c>
      <c r="AE80">
        <v>0</v>
      </c>
      <c r="AF80">
        <v>0</v>
      </c>
      <c r="AG80">
        <v>0</v>
      </c>
      <c r="AH80">
        <v>-2.5452085246317773E-9</v>
      </c>
      <c r="AI80">
        <v>-1.3223038115850459E-26</v>
      </c>
      <c r="AJ80">
        <v>0</v>
      </c>
      <c r="AK80">
        <v>0</v>
      </c>
      <c r="AL80">
        <v>0</v>
      </c>
      <c r="AM80">
        <v>0</v>
      </c>
      <c r="AN80">
        <v>1.7237051470972229</v>
      </c>
    </row>
    <row r="82" spans="1:64" x14ac:dyDescent="0.45">
      <c r="A82" t="s">
        <v>16</v>
      </c>
      <c r="B82" t="s">
        <v>11</v>
      </c>
      <c r="C82">
        <v>0</v>
      </c>
      <c r="D82">
        <v>0</v>
      </c>
      <c r="E82">
        <v>6.9498437874849407E-5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4.450787261084866E-6</v>
      </c>
      <c r="U82">
        <v>0.10390670069188089</v>
      </c>
      <c r="V82">
        <v>0</v>
      </c>
      <c r="W82">
        <v>0</v>
      </c>
      <c r="X82">
        <v>6.8505719225440034E-2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1.285000061164155E-3</v>
      </c>
      <c r="AE82">
        <v>0</v>
      </c>
      <c r="AF82">
        <v>0</v>
      </c>
      <c r="AG82">
        <v>0</v>
      </c>
      <c r="AH82">
        <v>4.1081847064227641E-5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0.17398065498028525</v>
      </c>
    </row>
    <row r="83" spans="1:64" x14ac:dyDescent="0.45">
      <c r="B83" t="s">
        <v>12</v>
      </c>
      <c r="C83">
        <v>-1.3434723950922492E-21</v>
      </c>
      <c r="D83">
        <v>0</v>
      </c>
      <c r="E83">
        <v>6.4848229593041053E-6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2.9708934315428776E-7</v>
      </c>
      <c r="U83">
        <v>5.1663580735872034E-3</v>
      </c>
      <c r="V83">
        <v>0</v>
      </c>
      <c r="W83">
        <v>0</v>
      </c>
      <c r="X83">
        <v>3.8555228275199993E-3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2.2827934654428851E-4</v>
      </c>
      <c r="AE83">
        <v>0</v>
      </c>
      <c r="AF83">
        <v>0</v>
      </c>
      <c r="AG83">
        <v>0</v>
      </c>
      <c r="AH83">
        <v>2.6891923094032181E-6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9.2690743218633524E-3</v>
      </c>
    </row>
    <row r="84" spans="1:64" x14ac:dyDescent="0.45">
      <c r="B84" t="s">
        <v>13</v>
      </c>
      <c r="C84">
        <v>1.3653425508106788E-6</v>
      </c>
      <c r="D84">
        <v>3.4393649033143563E-6</v>
      </c>
      <c r="E84">
        <v>4.5877258469555096E-4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2.4780185076753907E-5</v>
      </c>
      <c r="U84">
        <v>0.55558979996565172</v>
      </c>
      <c r="V84">
        <v>0</v>
      </c>
      <c r="W84">
        <v>0</v>
      </c>
      <c r="X84">
        <v>0.37233988379671551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1.1434398737948732E-2</v>
      </c>
      <c r="AE84">
        <v>0</v>
      </c>
      <c r="AF84">
        <v>0</v>
      </c>
      <c r="AG84">
        <v>0</v>
      </c>
      <c r="AH84">
        <v>2.284333345085827E-4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0.94099479896965077</v>
      </c>
    </row>
    <row r="86" spans="1:64" x14ac:dyDescent="0.45">
      <c r="A86" t="s">
        <v>17</v>
      </c>
      <c r="B86" t="s">
        <v>11</v>
      </c>
      <c r="C86">
        <v>8.2804211223622545E-7</v>
      </c>
      <c r="D86">
        <v>3.0859964677777192E-6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1.7667460841970796E-4</v>
      </c>
      <c r="AE86">
        <v>0</v>
      </c>
      <c r="AF86">
        <v>0</v>
      </c>
      <c r="AG86">
        <v>0</v>
      </c>
      <c r="AH86">
        <v>9.5861319002794919E-5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1.6141368373896198E-3</v>
      </c>
    </row>
    <row r="87" spans="1:64" x14ac:dyDescent="0.45">
      <c r="B87" t="s">
        <v>12</v>
      </c>
      <c r="C87">
        <v>4.6486289065665613E-8</v>
      </c>
      <c r="D87">
        <v>1.7324785990572003E-7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6.4214869426812031E-5</v>
      </c>
      <c r="AC87">
        <v>0</v>
      </c>
      <c r="AD87">
        <v>9.9185135589080009E-6</v>
      </c>
      <c r="AE87">
        <v>0</v>
      </c>
      <c r="AF87">
        <v>0</v>
      </c>
      <c r="AG87">
        <v>0</v>
      </c>
      <c r="AH87">
        <v>5.3816550143148118E-6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9.3671424053630553E-5</v>
      </c>
    </row>
    <row r="88" spans="1:64" x14ac:dyDescent="0.45">
      <c r="B88" t="s">
        <v>13</v>
      </c>
      <c r="C88">
        <v>4.6697756829360149E-6</v>
      </c>
      <c r="D88">
        <v>1.7403597054741299E-5</v>
      </c>
      <c r="E88">
        <v>6.0755852321683988E-4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5.5053471697609155E-4</v>
      </c>
      <c r="Z88">
        <v>0</v>
      </c>
      <c r="AA88">
        <v>0</v>
      </c>
      <c r="AB88">
        <v>6.2089087346937129E-3</v>
      </c>
      <c r="AC88">
        <v>0</v>
      </c>
      <c r="AD88">
        <v>9.5995056771342824E-4</v>
      </c>
      <c r="AE88">
        <v>0</v>
      </c>
      <c r="AF88">
        <v>0</v>
      </c>
      <c r="AG88">
        <v>0</v>
      </c>
      <c r="AH88">
        <v>5.2761568216676236E-4</v>
      </c>
      <c r="AI88">
        <v>1.1334466851909735E-13</v>
      </c>
      <c r="AJ88">
        <v>0</v>
      </c>
      <c r="AK88">
        <v>0</v>
      </c>
      <c r="AL88">
        <v>0</v>
      </c>
      <c r="AM88">
        <v>0</v>
      </c>
      <c r="AN88">
        <v>8.8766415976178469E-3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282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0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0</v>
      </c>
      <c r="AF102">
        <f t="shared" si="0"/>
        <v>0</v>
      </c>
      <c r="AG102">
        <f t="shared" si="0"/>
        <v>0</v>
      </c>
      <c r="AH102">
        <f t="shared" si="0"/>
        <v>3.7984158393053401E-18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-0.12160523381862699</v>
      </c>
      <c r="AN102">
        <f t="shared" si="0"/>
        <v>0.57453589723691634</v>
      </c>
    </row>
    <row r="103" spans="1:40" x14ac:dyDescent="0.45">
      <c r="B103" t="s">
        <v>12</v>
      </c>
      <c r="C103">
        <f t="shared" ref="C103:AN103" si="1">C9*$B$96/$B$93/1000</f>
        <v>0</v>
      </c>
      <c r="D103">
        <f t="shared" si="1"/>
        <v>0</v>
      </c>
      <c r="E103">
        <f t="shared" si="1"/>
        <v>3.8981929098297632E-3</v>
      </c>
      <c r="F103">
        <f t="shared" si="1"/>
        <v>0</v>
      </c>
      <c r="G103">
        <f t="shared" si="1"/>
        <v>0.87525222876444453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0.21196535111111098</v>
      </c>
      <c r="L103">
        <f t="shared" si="1"/>
        <v>0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2.5615195733774025E-2</v>
      </c>
      <c r="AE103">
        <f t="shared" si="1"/>
        <v>0</v>
      </c>
      <c r="AF103">
        <f t="shared" si="1"/>
        <v>0</v>
      </c>
      <c r="AG103">
        <f t="shared" si="1"/>
        <v>0</v>
      </c>
      <c r="AH103">
        <f t="shared" si="1"/>
        <v>2.3880506855928413E-17</v>
      </c>
      <c r="AI103">
        <f t="shared" si="1"/>
        <v>0</v>
      </c>
      <c r="AJ103">
        <f t="shared" si="1"/>
        <v>0</v>
      </c>
      <c r="AK103">
        <f t="shared" si="1"/>
        <v>-0.3915892622222219</v>
      </c>
      <c r="AL103">
        <f t="shared" si="1"/>
        <v>0</v>
      </c>
      <c r="AM103">
        <f t="shared" si="1"/>
        <v>-0.12343978983253343</v>
      </c>
      <c r="AN103">
        <f t="shared" si="1"/>
        <v>0.60170191646440407</v>
      </c>
    </row>
    <row r="104" spans="1:40" x14ac:dyDescent="0.45">
      <c r="B104" t="s">
        <v>13</v>
      </c>
      <c r="C104">
        <f t="shared" ref="C104:AN104" si="2">C10*$B$96/$B$95/1000</f>
        <v>1.7029965093438414E-4</v>
      </c>
      <c r="D104">
        <f t="shared" si="2"/>
        <v>0</v>
      </c>
      <c r="E104">
        <f t="shared" si="2"/>
        <v>2.9754696802050517E-3</v>
      </c>
      <c r="F104">
        <f t="shared" si="2"/>
        <v>0</v>
      </c>
      <c r="G104">
        <f t="shared" si="2"/>
        <v>0.82844640714770623</v>
      </c>
      <c r="H104">
        <f t="shared" si="2"/>
        <v>-4.1671685646244086E-2</v>
      </c>
      <c r="I104">
        <f t="shared" si="2"/>
        <v>0</v>
      </c>
      <c r="J104">
        <f t="shared" si="2"/>
        <v>5.9395570615117818E-21</v>
      </c>
      <c r="K104">
        <f t="shared" si="2"/>
        <v>0.20913595592655962</v>
      </c>
      <c r="L104">
        <f t="shared" si="2"/>
        <v>6.4574675642170803E-4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1.3348480700765334E-2</v>
      </c>
      <c r="AE104">
        <f t="shared" si="2"/>
        <v>-2.205336035666694E-3</v>
      </c>
      <c r="AF104">
        <f t="shared" si="2"/>
        <v>-2.2220184027787963E-4</v>
      </c>
      <c r="AG104">
        <f t="shared" si="2"/>
        <v>-4.8050215285913334E-4</v>
      </c>
      <c r="AH104">
        <f t="shared" si="2"/>
        <v>8.2485069830949E-5</v>
      </c>
      <c r="AI104">
        <f t="shared" si="2"/>
        <v>0</v>
      </c>
      <c r="AJ104">
        <f t="shared" si="2"/>
        <v>0</v>
      </c>
      <c r="AK104">
        <f t="shared" si="2"/>
        <v>-0.39454826444608909</v>
      </c>
      <c r="AL104">
        <f t="shared" si="2"/>
        <v>0</v>
      </c>
      <c r="AM104">
        <f t="shared" si="2"/>
        <v>-0.11760210295746351</v>
      </c>
      <c r="AN104">
        <f t="shared" si="2"/>
        <v>0.49807475185382294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0</v>
      </c>
      <c r="D110">
        <f t="shared" si="6"/>
        <v>0</v>
      </c>
      <c r="E110">
        <f t="shared" si="6"/>
        <v>3.2128446055235019E-3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6.2956399652895761E-3</v>
      </c>
      <c r="U110">
        <f t="shared" si="6"/>
        <v>0.28542171053246607</v>
      </c>
      <c r="V110">
        <f t="shared" si="6"/>
        <v>0</v>
      </c>
      <c r="W110">
        <f t="shared" si="6"/>
        <v>0.18757703058476546</v>
      </c>
      <c r="X110">
        <f t="shared" si="6"/>
        <v>-3.262404888892164E-2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9.5432169874558465E-3</v>
      </c>
      <c r="AE110">
        <f t="shared" si="6"/>
        <v>-5.7318236960502408E-2</v>
      </c>
      <c r="AF110">
        <f t="shared" si="6"/>
        <v>-8.2944434299057859E-2</v>
      </c>
      <c r="AG110">
        <f t="shared" si="6"/>
        <v>-1.0679498738079356E-3</v>
      </c>
      <c r="AH110">
        <f t="shared" si="6"/>
        <v>7.2072528180130014E-4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-5.2053792608804659E-4</v>
      </c>
      <c r="AM110">
        <f t="shared" si="6"/>
        <v>-2.0979902660907979E-2</v>
      </c>
      <c r="AN110">
        <f t="shared" si="6"/>
        <v>0.29749527175304991</v>
      </c>
    </row>
    <row r="111" spans="1:40" x14ac:dyDescent="0.45">
      <c r="B111" t="s">
        <v>12</v>
      </c>
      <c r="C111">
        <f t="shared" ref="C111:AN111" si="7">C17*$B$96/$B$93/1000</f>
        <v>-4.3687177821993834E-17</v>
      </c>
      <c r="D111">
        <f t="shared" si="7"/>
        <v>0</v>
      </c>
      <c r="E111">
        <f t="shared" si="7"/>
        <v>5.4205487455659604E-3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7.5983723775950151E-3</v>
      </c>
      <c r="U111">
        <f t="shared" si="7"/>
        <v>0.256601035917006</v>
      </c>
      <c r="V111">
        <f t="shared" si="7"/>
        <v>0</v>
      </c>
      <c r="W111">
        <f t="shared" si="7"/>
        <v>0.14484985884444457</v>
      </c>
      <c r="X111">
        <f t="shared" si="7"/>
        <v>-3.3198981503999969E-2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3.065411085247138E-2</v>
      </c>
      <c r="AE111">
        <f t="shared" si="7"/>
        <v>-5.7272854305343207E-2</v>
      </c>
      <c r="AF111">
        <f t="shared" si="7"/>
        <v>-8.9681276523478112E-2</v>
      </c>
      <c r="AG111">
        <f t="shared" si="7"/>
        <v>-1.288936607960086E-3</v>
      </c>
      <c r="AH111">
        <f t="shared" si="7"/>
        <v>8.5304532708613018E-4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-5.5032809377323982E-4</v>
      </c>
      <c r="AM111">
        <f t="shared" si="7"/>
        <v>-1.7262447801294094E-2</v>
      </c>
      <c r="AN111">
        <f t="shared" si="7"/>
        <v>0.24690406529054246</v>
      </c>
    </row>
    <row r="112" spans="1:40" x14ac:dyDescent="0.45">
      <c r="B112" t="s">
        <v>13</v>
      </c>
      <c r="C112">
        <f t="shared" ref="C112:AN112" si="8">C18*$B$96/$B$95/1000</f>
        <v>4.5191352675832513E-4</v>
      </c>
      <c r="D112">
        <f t="shared" si="8"/>
        <v>1.8105333981236486E-5</v>
      </c>
      <c r="E112">
        <f t="shared" si="8"/>
        <v>3.9032921694537506E-3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6.4509922205789874E-3</v>
      </c>
      <c r="U112">
        <f t="shared" si="8"/>
        <v>0.28087729799435063</v>
      </c>
      <c r="V112">
        <f t="shared" si="8"/>
        <v>0</v>
      </c>
      <c r="W112">
        <f t="shared" si="8"/>
        <v>0.18182549389193131</v>
      </c>
      <c r="X112">
        <f t="shared" si="8"/>
        <v>-3.2633940176487804E-2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1.5628737911074192E-2</v>
      </c>
      <c r="AE112">
        <f t="shared" si="8"/>
        <v>-5.7218659973886574E-2</v>
      </c>
      <c r="AF112">
        <f t="shared" si="8"/>
        <v>-8.366534636213277E-2</v>
      </c>
      <c r="AG112">
        <f t="shared" si="8"/>
        <v>-1.0943027819073226E-3</v>
      </c>
      <c r="AH112">
        <f t="shared" si="8"/>
        <v>7.3756143335669078E-4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-5.2361363194175536E-4</v>
      </c>
      <c r="AM112">
        <f t="shared" si="8"/>
        <v>-2.0444972903885156E-2</v>
      </c>
      <c r="AN112">
        <f t="shared" si="8"/>
        <v>0.2944917704390107</v>
      </c>
    </row>
    <row r="113" spans="1:41" x14ac:dyDescent="0.45">
      <c r="AO113" t="s">
        <v>292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1.4891800690304991E-3</v>
      </c>
      <c r="D114">
        <f t="shared" si="9"/>
        <v>8.8268304532327973E-5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-2.2770565677010881E-16</v>
      </c>
      <c r="AB114">
        <f t="shared" si="9"/>
        <v>9.2934410273748325E-2</v>
      </c>
      <c r="AC114">
        <f t="shared" si="9"/>
        <v>0</v>
      </c>
      <c r="AD114">
        <f t="shared" si="9"/>
        <v>1.2727312833370201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1.6817568120566348E-3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-5.2795975344689661E-2</v>
      </c>
      <c r="AN114">
        <f t="shared" si="9"/>
        <v>1.3233805964723444</v>
      </c>
      <c r="AO114">
        <f>AD114/AN114</f>
        <v>0.96172732676424522</v>
      </c>
    </row>
    <row r="115" spans="1:41" x14ac:dyDescent="0.45">
      <c r="B115" t="s">
        <v>12</v>
      </c>
      <c r="C115">
        <f t="shared" ref="C115:AN115" si="10">C21*$B$96/$B$93/1000</f>
        <v>1.5116460778168003E-3</v>
      </c>
      <c r="D115">
        <f t="shared" si="10"/>
        <v>8.9599934297200024E-5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4.006897333333332E-3</v>
      </c>
      <c r="AA115">
        <f t="shared" si="10"/>
        <v>0</v>
      </c>
      <c r="AB115">
        <f t="shared" si="10"/>
        <v>9.4336433656399959E-2</v>
      </c>
      <c r="AC115">
        <f t="shared" si="10"/>
        <v>0</v>
      </c>
      <c r="AD115">
        <f t="shared" si="10"/>
        <v>1.2919319111111116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1.7071280644000036E-3</v>
      </c>
      <c r="AI115">
        <f t="shared" si="10"/>
        <v>0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-5.3592463875957258E-2</v>
      </c>
      <c r="AN115">
        <f t="shared" si="10"/>
        <v>1.3458979222600802</v>
      </c>
    </row>
    <row r="116" spans="1:41" x14ac:dyDescent="0.45">
      <c r="B116" t="s">
        <v>13</v>
      </c>
      <c r="C116">
        <f t="shared" ref="C116:AN116" si="11">C22*$B$96/$B$95/1000</f>
        <v>1.5456449348867491E-3</v>
      </c>
      <c r="D116">
        <f t="shared" si="11"/>
        <v>9.161515163666115E-5</v>
      </c>
      <c r="E116">
        <f t="shared" si="11"/>
        <v>5.1691807777287466E-3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2.2486968541481755E-2</v>
      </c>
      <c r="Z116">
        <f t="shared" si="11"/>
        <v>3.9477893639159965E-3</v>
      </c>
      <c r="AA116">
        <f t="shared" si="11"/>
        <v>4.1896248105982624E-3</v>
      </c>
      <c r="AB116">
        <f t="shared" si="11"/>
        <v>9.2842665155928122E-2</v>
      </c>
      <c r="AC116">
        <f t="shared" si="11"/>
        <v>0</v>
      </c>
      <c r="AD116">
        <f t="shared" si="11"/>
        <v>1.2727126964653961</v>
      </c>
      <c r="AE116">
        <f t="shared" si="11"/>
        <v>-1.3989263504964242E-2</v>
      </c>
      <c r="AF116">
        <f t="shared" si="11"/>
        <v>-5.9757439332902276E-3</v>
      </c>
      <c r="AG116">
        <f t="shared" si="11"/>
        <v>-3.4951284431933255E-3</v>
      </c>
      <c r="AH116">
        <f t="shared" si="11"/>
        <v>1.7035560052456556E-3</v>
      </c>
      <c r="AI116">
        <f t="shared" si="11"/>
        <v>5.1051918772953552E-13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-5.2743855004964313E-2</v>
      </c>
      <c r="AN116">
        <f t="shared" si="11"/>
        <v>1.3284857503209162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1.3740055343397459E-20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9.5432169874559436E-3</v>
      </c>
      <c r="AE118">
        <f t="shared" si="12"/>
        <v>-1.4968914078671171E-19</v>
      </c>
      <c r="AF118">
        <f t="shared" si="12"/>
        <v>-1.8732704348827903E-19</v>
      </c>
      <c r="AG118">
        <f t="shared" si="12"/>
        <v>-1.3246395449215382E-21</v>
      </c>
      <c r="AH118">
        <f t="shared" si="12"/>
        <v>4.9483084755218454E-18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1.7081109937157483E-20</v>
      </c>
      <c r="AM118">
        <f t="shared" si="12"/>
        <v>-4.9326373026826978E-2</v>
      </c>
      <c r="AN118">
        <f t="shared" si="12"/>
        <v>0.4750049070375687</v>
      </c>
    </row>
    <row r="119" spans="1:41" x14ac:dyDescent="0.45">
      <c r="B119" t="s">
        <v>12</v>
      </c>
      <c r="C119">
        <f t="shared" ref="C119:AN119" si="13">C13*$B$96/$B$93/1000</f>
        <v>0.34490375106290172</v>
      </c>
      <c r="D119">
        <f t="shared" si="13"/>
        <v>0</v>
      </c>
      <c r="E119">
        <f t="shared" si="13"/>
        <v>3.8981929099078491E-3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3.8973958695009981E-13</v>
      </c>
      <c r="O119">
        <f t="shared" si="13"/>
        <v>0.53460400393061636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-5.9395013953982466E-2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-4.245964258736591E-12</v>
      </c>
      <c r="AF119">
        <f t="shared" si="13"/>
        <v>-5.31357135972442E-12</v>
      </c>
      <c r="AG119">
        <f t="shared" si="13"/>
        <v>-3.7573681924328654E-14</v>
      </c>
      <c r="AH119">
        <f t="shared" si="13"/>
        <v>1.8289076303644619E-13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-5.0070518671030621E-2</v>
      </c>
      <c r="AN119">
        <f t="shared" si="13"/>
        <v>0.50458105418942045</v>
      </c>
    </row>
    <row r="120" spans="1:41" x14ac:dyDescent="0.45">
      <c r="B120" t="s">
        <v>13</v>
      </c>
      <c r="C120">
        <f t="shared" ref="C120:AN120" si="14">C14*$B$96/$B$95/1000</f>
        <v>0.33977916760437249</v>
      </c>
      <c r="D120">
        <f t="shared" si="14"/>
        <v>1.3175103563956265E-7</v>
      </c>
      <c r="E120">
        <f t="shared" si="14"/>
        <v>2.9226303040243914E-3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7.413573267074744E-9</v>
      </c>
      <c r="O120">
        <f t="shared" si="14"/>
        <v>0.52664628889545873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-5.8511433693756033E-2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1.5542475598641855E-2</v>
      </c>
      <c r="AE120">
        <f t="shared" si="14"/>
        <v>-8.0766153030163395E-8</v>
      </c>
      <c r="AF120">
        <f t="shared" si="14"/>
        <v>-1.0107402969611755E-7</v>
      </c>
      <c r="AG120">
        <f t="shared" si="14"/>
        <v>-7.1472145295683582E-10</v>
      </c>
      <c r="AH120">
        <f t="shared" si="14"/>
        <v>-8.2179234114736866E-9</v>
      </c>
      <c r="AI120">
        <f t="shared" si="14"/>
        <v>-5.9558290358255884E-26</v>
      </c>
      <c r="AJ120">
        <f t="shared" si="14"/>
        <v>0</v>
      </c>
      <c r="AK120">
        <f t="shared" si="14"/>
        <v>-0.40987408879038945</v>
      </c>
      <c r="AL120">
        <f t="shared" si="14"/>
        <v>-2.8370837768709476E-8</v>
      </c>
      <c r="AM120">
        <f t="shared" si="14"/>
        <v>-4.9325206391605869E-2</v>
      </c>
      <c r="AN120">
        <f t="shared" si="14"/>
        <v>0.48150347200944105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0</v>
      </c>
      <c r="AF124">
        <f t="shared" si="15"/>
        <v>0</v>
      </c>
      <c r="AG124">
        <f t="shared" si="15"/>
        <v>0</v>
      </c>
      <c r="AH124">
        <f t="shared" si="15"/>
        <v>5.0495858344780741E-19</v>
      </c>
      <c r="AI124">
        <f t="shared" si="15"/>
        <v>0</v>
      </c>
      <c r="AJ124">
        <f t="shared" si="15"/>
        <v>0</v>
      </c>
      <c r="AK124">
        <f t="shared" si="15"/>
        <v>2.1408526214880905</v>
      </c>
      <c r="AL124">
        <f t="shared" si="15"/>
        <v>0</v>
      </c>
      <c r="AM124">
        <f t="shared" si="15"/>
        <v>-2.2937000792308152E-2</v>
      </c>
      <c r="AN124">
        <f t="shared" si="15"/>
        <v>2.5247936833150444</v>
      </c>
    </row>
    <row r="125" spans="1:41" x14ac:dyDescent="0.45">
      <c r="B125" t="s">
        <v>12</v>
      </c>
      <c r="C125">
        <f t="shared" ref="C125:AN125" si="16">C31*$B$96/$B$93</f>
        <v>0</v>
      </c>
      <c r="D125">
        <f t="shared" si="16"/>
        <v>0</v>
      </c>
      <c r="E125">
        <f t="shared" si="16"/>
        <v>5.937978647679999E-4</v>
      </c>
      <c r="F125">
        <f t="shared" si="16"/>
        <v>0</v>
      </c>
      <c r="G125">
        <f t="shared" si="16"/>
        <v>0.40563180177777763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2.0978665722052019E-2</v>
      </c>
      <c r="AE125">
        <f t="shared" si="16"/>
        <v>0</v>
      </c>
      <c r="AF125">
        <f t="shared" si="16"/>
        <v>0</v>
      </c>
      <c r="AG125">
        <f t="shared" si="16"/>
        <v>0</v>
      </c>
      <c r="AH125">
        <f t="shared" si="16"/>
        <v>3.1746568633176747E-18</v>
      </c>
      <c r="AI125">
        <f t="shared" si="16"/>
        <v>0</v>
      </c>
      <c r="AJ125">
        <f t="shared" si="16"/>
        <v>0</v>
      </c>
      <c r="AK125">
        <f t="shared" si="16"/>
        <v>2.1731498666666673</v>
      </c>
      <c r="AL125">
        <f t="shared" si="16"/>
        <v>0</v>
      </c>
      <c r="AM125">
        <f t="shared" si="16"/>
        <v>-2.3283032056120884E-2</v>
      </c>
      <c r="AN125">
        <f t="shared" si="16"/>
        <v>2.5770710999751438</v>
      </c>
    </row>
    <row r="126" spans="1:41" x14ac:dyDescent="0.45">
      <c r="B126" t="s">
        <v>13</v>
      </c>
      <c r="C126">
        <f t="shared" ref="C126:AN126" si="17">C32*$B$96/$B$95</f>
        <v>4.1120647107821732E-6</v>
      </c>
      <c r="D126">
        <f t="shared" si="17"/>
        <v>0</v>
      </c>
      <c r="E126">
        <f t="shared" si="17"/>
        <v>4.5324271621663908E-4</v>
      </c>
      <c r="F126">
        <f t="shared" si="17"/>
        <v>0</v>
      </c>
      <c r="G126">
        <f t="shared" si="17"/>
        <v>0.38393986694984794</v>
      </c>
      <c r="H126">
        <f t="shared" si="17"/>
        <v>1.5039150419133577E-6</v>
      </c>
      <c r="I126">
        <f t="shared" si="17"/>
        <v>0</v>
      </c>
      <c r="J126">
        <f t="shared" si="17"/>
        <v>3.7864299582899812E-22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1.0932312109932094E-2</v>
      </c>
      <c r="AE126">
        <f t="shared" si="17"/>
        <v>-3.0067658101313397E-4</v>
      </c>
      <c r="AF126">
        <f t="shared" si="17"/>
        <v>-4.5869313797260079E-5</v>
      </c>
      <c r="AG126">
        <f t="shared" si="17"/>
        <v>-9.2572492868604186E-5</v>
      </c>
      <c r="AH126">
        <f t="shared" si="17"/>
        <v>1.0965503983641439E-5</v>
      </c>
      <c r="AI126">
        <f t="shared" si="17"/>
        <v>0</v>
      </c>
      <c r="AJ126">
        <f t="shared" si="17"/>
        <v>0</v>
      </c>
      <c r="AK126">
        <f t="shared" si="17"/>
        <v>2.1895710403520012</v>
      </c>
      <c r="AL126">
        <f t="shared" si="17"/>
        <v>0</v>
      </c>
      <c r="AM126">
        <f t="shared" si="17"/>
        <v>-2.2181936122384741E-2</v>
      </c>
      <c r="AN126">
        <f t="shared" si="17"/>
        <v>2.5622919891016709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0</v>
      </c>
      <c r="D132">
        <f t="shared" si="21"/>
        <v>0</v>
      </c>
      <c r="E132">
        <f t="shared" si="21"/>
        <v>4.894011945331244E-4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2.7350412095253948E-5</v>
      </c>
      <c r="U132">
        <f t="shared" si="21"/>
        <v>0.64080154163218461</v>
      </c>
      <c r="V132">
        <f t="shared" si="21"/>
        <v>0</v>
      </c>
      <c r="W132">
        <f t="shared" si="21"/>
        <v>0</v>
      </c>
      <c r="X132">
        <f t="shared" si="21"/>
        <v>0.39863075201925119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7.8158278068073683E-3</v>
      </c>
      <c r="AE132">
        <f t="shared" si="21"/>
        <v>-7.8147961309553635E-3</v>
      </c>
      <c r="AF132">
        <f t="shared" si="21"/>
        <v>-1.7122289715700692E-2</v>
      </c>
      <c r="AG132">
        <f t="shared" si="21"/>
        <v>-2.0574888476325928E-4</v>
      </c>
      <c r="AH132">
        <f t="shared" si="21"/>
        <v>9.581268422152629E-5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-4.9392555767863722E-2</v>
      </c>
      <c r="AM132">
        <f t="shared" si="21"/>
        <v>-3.9571984596775082E-3</v>
      </c>
      <c r="AN132">
        <f t="shared" si="21"/>
        <v>0.97022911795376343</v>
      </c>
    </row>
    <row r="133" spans="1:40" x14ac:dyDescent="0.45">
      <c r="B133" t="s">
        <v>12</v>
      </c>
      <c r="C133">
        <f t="shared" ref="C133:AN133" si="22">C39*$B$96/$B$93</f>
        <v>-1.054872991517186E-18</v>
      </c>
      <c r="D133">
        <f t="shared" si="22"/>
        <v>0</v>
      </c>
      <c r="E133">
        <f t="shared" si="22"/>
        <v>8.2569291603593108E-4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3.3009927017143084E-5</v>
      </c>
      <c r="U133">
        <f t="shared" si="22"/>
        <v>0.57609611789264858</v>
      </c>
      <c r="V133">
        <f t="shared" si="22"/>
        <v>0</v>
      </c>
      <c r="W133">
        <f t="shared" si="22"/>
        <v>0</v>
      </c>
      <c r="X133">
        <f t="shared" si="22"/>
        <v>0.40565580956160013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2.5105501877263046E-2</v>
      </c>
      <c r="AE133">
        <f t="shared" si="22"/>
        <v>-7.8086086378160498E-3</v>
      </c>
      <c r="AF133">
        <f t="shared" si="22"/>
        <v>-1.8512981753210905E-2</v>
      </c>
      <c r="AG133">
        <f t="shared" si="22"/>
        <v>-2.4832370518732807E-4</v>
      </c>
      <c r="AH133">
        <f t="shared" si="22"/>
        <v>1.1340321286701473E-4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-5.2219271065599843E-2</v>
      </c>
      <c r="AM133">
        <f t="shared" si="22"/>
        <v>-3.2560175780428505E-3</v>
      </c>
      <c r="AN133">
        <f t="shared" si="22"/>
        <v>0.92665834331424124</v>
      </c>
    </row>
    <row r="134" spans="1:40" x14ac:dyDescent="0.45">
      <c r="B134" t="s">
        <v>13</v>
      </c>
      <c r="C134">
        <f t="shared" ref="C134:AN134" si="23">C40*$B$96/$B$95</f>
        <v>1.0911928800276979E-5</v>
      </c>
      <c r="D134">
        <f t="shared" si="23"/>
        <v>3.4150015326808552E-6</v>
      </c>
      <c r="E134">
        <f t="shared" si="23"/>
        <v>5.9457461685458537E-4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2.8025315397462884E-5</v>
      </c>
      <c r="U134">
        <f t="shared" si="23"/>
        <v>0.63059886099235474</v>
      </c>
      <c r="V134">
        <f t="shared" si="23"/>
        <v>0</v>
      </c>
      <c r="W134">
        <f t="shared" si="23"/>
        <v>0</v>
      </c>
      <c r="X134">
        <f t="shared" si="23"/>
        <v>0.39875161290363614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1.2799826778668156E-2</v>
      </c>
      <c r="AE134">
        <f t="shared" si="23"/>
        <v>-7.8012197564713759E-3</v>
      </c>
      <c r="AF134">
        <f t="shared" si="23"/>
        <v>-1.7271108202532581E-2</v>
      </c>
      <c r="AG134">
        <f t="shared" si="23"/>
        <v>-2.1082597834667292E-4</v>
      </c>
      <c r="AH134">
        <f t="shared" si="23"/>
        <v>9.8050869717740248E-5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-4.968440188567988E-2</v>
      </c>
      <c r="AM134">
        <f t="shared" si="23"/>
        <v>-3.8563007937188073E-3</v>
      </c>
      <c r="AN134">
        <f t="shared" si="23"/>
        <v>0.96492243037939507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3.5957823614212084E-5</v>
      </c>
      <c r="D136">
        <f t="shared" si="24"/>
        <v>1.6649038099901109E-5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0.68512496515743648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-6.7337585136789343E-4</v>
      </c>
      <c r="AH136">
        <f t="shared" si="24"/>
        <v>2.2357150281763908E-4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-9.9582994110104968E-3</v>
      </c>
      <c r="AN136">
        <f t="shared" si="24"/>
        <v>1.1402532385865749</v>
      </c>
    </row>
    <row r="137" spans="1:40" x14ac:dyDescent="0.45">
      <c r="B137" t="s">
        <v>12</v>
      </c>
      <c r="C137">
        <f t="shared" ref="C137:AN137" si="25">C43*$B$96/$B$93</f>
        <v>3.6500289094413609E-5</v>
      </c>
      <c r="D137">
        <f t="shared" si="25"/>
        <v>1.690020815247867E-5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0.4744010115555557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2.269443382800005E-4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-1.0108531909226805E-2</v>
      </c>
      <c r="AN137">
        <f t="shared" si="25"/>
        <v>1.1578441090055864</v>
      </c>
    </row>
    <row r="138" spans="1:40" x14ac:dyDescent="0.45">
      <c r="B138" t="s">
        <v>13</v>
      </c>
      <c r="C138">
        <f t="shared" ref="C138:AN138" si="26">C44*$B$96/$B$95</f>
        <v>3.7321227361739445E-5</v>
      </c>
      <c r="D138">
        <f t="shared" si="26"/>
        <v>1.728031549046409E-5</v>
      </c>
      <c r="E138">
        <f t="shared" si="26"/>
        <v>7.8740292730899498E-4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6.2263090581117844E-4</v>
      </c>
      <c r="Z138">
        <f t="shared" si="26"/>
        <v>0</v>
      </c>
      <c r="AA138">
        <f t="shared" si="26"/>
        <v>0</v>
      </c>
      <c r="AB138">
        <f t="shared" si="26"/>
        <v>0.68444860781611638</v>
      </c>
      <c r="AC138">
        <f t="shared" si="26"/>
        <v>0</v>
      </c>
      <c r="AD138">
        <f t="shared" si="26"/>
        <v>0.4673436621776082</v>
      </c>
      <c r="AE138">
        <f t="shared" si="26"/>
        <v>-1.9073029477309912E-3</v>
      </c>
      <c r="AF138">
        <f t="shared" si="26"/>
        <v>-1.2335778736367645E-3</v>
      </c>
      <c r="AG138">
        <f t="shared" si="26"/>
        <v>-6.733637944328297E-4</v>
      </c>
      <c r="AH138">
        <f t="shared" si="26"/>
        <v>2.2646947138630583E-4</v>
      </c>
      <c r="AI138">
        <f t="shared" si="26"/>
        <v>2.3757241423223742E-13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-9.9484685489987582E-3</v>
      </c>
      <c r="AN138">
        <f t="shared" si="26"/>
        <v>1.1397206616765216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5.969149727834401E-23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7.8158278068074499E-3</v>
      </c>
      <c r="AE140">
        <f t="shared" si="27"/>
        <v>-2.040868980447046E-20</v>
      </c>
      <c r="AF140">
        <f t="shared" si="27"/>
        <v>-3.8670080003528442E-20</v>
      </c>
      <c r="AG140">
        <f t="shared" si="27"/>
        <v>-2.5520215486249781E-22</v>
      </c>
      <c r="AH140">
        <f t="shared" si="27"/>
        <v>6.5782445734515846E-19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1.6207842557957203E-18</v>
      </c>
      <c r="AM140">
        <f t="shared" si="27"/>
        <v>-9.3038681121693102E-3</v>
      </c>
      <c r="AN140">
        <f t="shared" si="27"/>
        <v>3.53717567079828</v>
      </c>
    </row>
    <row r="141" spans="1:40" x14ac:dyDescent="0.45">
      <c r="B141" t="s">
        <v>12</v>
      </c>
      <c r="C141">
        <f t="shared" ref="C141:AN141" si="28">C35*$B$96/$B$93</f>
        <v>8.3280648878640978E-3</v>
      </c>
      <c r="D141">
        <f t="shared" si="28"/>
        <v>0</v>
      </c>
      <c r="E141">
        <f t="shared" si="28"/>
        <v>5.9379786477989436E-4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1.6931619933302498E-15</v>
      </c>
      <c r="O141">
        <f t="shared" si="28"/>
        <v>1.200229211240293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7.2572374309189114E-2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-5.7889681924820029E-13</v>
      </c>
      <c r="AF141">
        <f t="shared" si="28"/>
        <v>-1.0968850292982778E-12</v>
      </c>
      <c r="AG141">
        <f t="shared" si="28"/>
        <v>-7.2388633043374275E-15</v>
      </c>
      <c r="AH141">
        <f t="shared" si="28"/>
        <v>2.4313362342513295E-14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-9.4442277718213754E-3</v>
      </c>
      <c r="AN141">
        <f t="shared" si="28"/>
        <v>3.6079296749392475</v>
      </c>
    </row>
    <row r="142" spans="1:40" x14ac:dyDescent="0.45">
      <c r="B142" t="s">
        <v>13</v>
      </c>
      <c r="C142">
        <f t="shared" ref="C142:AN142" si="29">C36*$B$96/$B$95</f>
        <v>8.2043264146396521E-3</v>
      </c>
      <c r="D142">
        <f t="shared" si="29"/>
        <v>2.4850687046573268E-8</v>
      </c>
      <c r="E142">
        <f t="shared" si="29"/>
        <v>4.4519388192918444E-4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3.2207096509770947E-11</v>
      </c>
      <c r="O142">
        <f t="shared" si="29"/>
        <v>1.1823634976098314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7.1492763191881414E-2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1.2729178549556908E-2</v>
      </c>
      <c r="AE142">
        <f t="shared" si="29"/>
        <v>-1.101169634103026E-8</v>
      </c>
      <c r="AF142">
        <f t="shared" si="29"/>
        <v>-2.0864797425110861E-8</v>
      </c>
      <c r="AG142">
        <f t="shared" si="29"/>
        <v>-1.3769667047939734E-10</v>
      </c>
      <c r="AH142">
        <f t="shared" si="29"/>
        <v>-1.0924846410442602E-9</v>
      </c>
      <c r="AI142">
        <f t="shared" si="29"/>
        <v>-2.7715719933824615E-26</v>
      </c>
      <c r="AJ142">
        <f t="shared" si="29"/>
        <v>0</v>
      </c>
      <c r="AK142">
        <f t="shared" si="29"/>
        <v>2.2746226910059781</v>
      </c>
      <c r="AL142">
        <f t="shared" si="29"/>
        <v>-2.6920385940043366E-6</v>
      </c>
      <c r="AM142">
        <f t="shared" si="29"/>
        <v>-9.3036480631455247E-3</v>
      </c>
      <c r="AN142">
        <f t="shared" si="29"/>
        <v>3.5421011177888255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2.9528043525077794E-4</v>
      </c>
      <c r="D146">
        <f t="shared" ref="D146:AN146" si="30">D64*$B$96/$B$94/1000</f>
        <v>1.4958024058554675E-4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-2.2770565677010881E-16</v>
      </c>
      <c r="AB146">
        <f t="shared" si="30"/>
        <v>4.3650072780141602E-2</v>
      </c>
      <c r="AC146">
        <f t="shared" si="30"/>
        <v>0</v>
      </c>
      <c r="AD146">
        <f t="shared" si="30"/>
        <v>3.7212556332249995E-3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1.81507326393334E-3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8.0156790166608191E-2</v>
      </c>
      <c r="AO146">
        <f>AD146/AN146</f>
        <v>4.6424708692679222E-2</v>
      </c>
    </row>
    <row r="147" spans="1:41" x14ac:dyDescent="0.45">
      <c r="B147" t="s">
        <v>12</v>
      </c>
      <c r="C147">
        <f>C65*$B$96/$B$93/1000</f>
        <v>2.9973508314106671E-4</v>
      </c>
      <c r="D147">
        <f t="shared" ref="D147:AN147" si="31">D65*$B$96/$B$93/1000</f>
        <v>1.518368320274667E-4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4.006897333333332E-3</v>
      </c>
      <c r="AA147">
        <f t="shared" si="31"/>
        <v>0</v>
      </c>
      <c r="AB147">
        <f t="shared" si="31"/>
        <v>4.4308584762000031E-2</v>
      </c>
      <c r="AC147">
        <f t="shared" si="31"/>
        <v>0</v>
      </c>
      <c r="AD147">
        <f t="shared" si="31"/>
        <v>3.7773950910989784E-3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1.8424557496000036E-3</v>
      </c>
      <c r="AI147">
        <f t="shared" si="31"/>
        <v>0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8.3807229229856853E-2</v>
      </c>
    </row>
    <row r="148" spans="1:41" x14ac:dyDescent="0.45">
      <c r="B148" t="s">
        <v>13</v>
      </c>
      <c r="C148">
        <f>C66*$B$96/$B$95/1000</f>
        <v>3.0647650919317566E-4</v>
      </c>
      <c r="D148">
        <f t="shared" ref="D148:AN148" si="32">D66*$B$96/$B$95/1000</f>
        <v>1.5525183694985487E-4</v>
      </c>
      <c r="E148">
        <f t="shared" si="32"/>
        <v>4.9435607677960963E-3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2.2486968541481755E-2</v>
      </c>
      <c r="Z148">
        <f t="shared" si="32"/>
        <v>3.9477893639159965E-3</v>
      </c>
      <c r="AA148">
        <f t="shared" si="32"/>
        <v>4.1896248105982624E-3</v>
      </c>
      <c r="AB148">
        <f t="shared" si="32"/>
        <v>4.3606981302417892E-2</v>
      </c>
      <c r="AC148">
        <f t="shared" si="32"/>
        <v>0</v>
      </c>
      <c r="AD148">
        <f t="shared" si="32"/>
        <v>3.7212012882885332E-3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1.8386005256926193E-3</v>
      </c>
      <c r="AI148">
        <f t="shared" si="32"/>
        <v>4.1867261106037324E-13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8.5196454946752861E-2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0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0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4.0995243698717754E-18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0</v>
      </c>
      <c r="D155">
        <f t="shared" ref="D155:AN155" si="37">D53*$B$96/$B$93/1000</f>
        <v>0</v>
      </c>
      <c r="E155">
        <f t="shared" si="37"/>
        <v>3.7280478982982426E-3</v>
      </c>
      <c r="F155">
        <f t="shared" si="37"/>
        <v>0</v>
      </c>
      <c r="G155">
        <f t="shared" si="37"/>
        <v>0.87525222876444453</v>
      </c>
      <c r="H155">
        <f t="shared" si="37"/>
        <v>0</v>
      </c>
      <c r="I155">
        <f t="shared" si="37"/>
        <v>0</v>
      </c>
      <c r="J155">
        <f t="shared" si="37"/>
        <v>0</v>
      </c>
      <c r="K155">
        <f t="shared" si="37"/>
        <v>0.21196535111111098</v>
      </c>
      <c r="L155">
        <f t="shared" si="37"/>
        <v>0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2.2182966026943543E-2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2.5773565602725689E-17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1.1131285938007975</v>
      </c>
    </row>
    <row r="156" spans="1:41" x14ac:dyDescent="0.45">
      <c r="B156" t="s">
        <v>13</v>
      </c>
      <c r="C156">
        <f>C54*$B$96/$B$95/1000</f>
        <v>3.3767679340281745E-5</v>
      </c>
      <c r="D156">
        <f t="shared" ref="D156:AN156" si="38">D54*$B$96/$B$95/1000</f>
        <v>0</v>
      </c>
      <c r="E156">
        <f t="shared" si="38"/>
        <v>2.8455989080907263E-3</v>
      </c>
      <c r="F156">
        <f t="shared" si="38"/>
        <v>0</v>
      </c>
      <c r="G156">
        <f t="shared" si="38"/>
        <v>0.82844640714770623</v>
      </c>
      <c r="H156">
        <f t="shared" si="38"/>
        <v>-4.1671685646244086E-2</v>
      </c>
      <c r="I156">
        <f t="shared" si="38"/>
        <v>0</v>
      </c>
      <c r="J156">
        <f t="shared" si="38"/>
        <v>5.9395570615117818E-21</v>
      </c>
      <c r="K156">
        <f t="shared" si="38"/>
        <v>0.20913595592655962</v>
      </c>
      <c r="L156">
        <f t="shared" si="38"/>
        <v>6.4574675642170803E-4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1.1559891908456708E-2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8.9023837364892559E-5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1.0110847065176962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1.3740055343397459E-20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8.2645028529436618E-3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5.3405714495848193E-18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6.8388861663843434E-2</v>
      </c>
      <c r="D159">
        <f t="shared" ref="D159:AN159" si="40">D57*$B$96/$B$93/1000</f>
        <v>0</v>
      </c>
      <c r="E159">
        <f t="shared" si="40"/>
        <v>3.7280478983729207E-3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3.8973958695009981E-13</v>
      </c>
      <c r="O159">
        <f t="shared" si="40"/>
        <v>0.53551142401256047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6.7533971820433622E-2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1.9738890416734188E-13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0.81812266229625652</v>
      </c>
    </row>
    <row r="160" spans="1:41" x14ac:dyDescent="0.45">
      <c r="B160" t="s">
        <v>13</v>
      </c>
      <c r="C160">
        <f>C58*$B$96/$B$95/1000</f>
        <v>6.737273925824433E-2</v>
      </c>
      <c r="D160">
        <f t="shared" ref="D160:AN160" si="41">D58*$B$96/$B$95/1000</f>
        <v>2.2326645688705798E-7</v>
      </c>
      <c r="E160">
        <f t="shared" si="41"/>
        <v>2.7950658200998841E-3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7.413573267074744E-9</v>
      </c>
      <c r="O160">
        <f t="shared" si="41"/>
        <v>0.52754020180129479</v>
      </c>
      <c r="P160">
        <f t="shared" si="41"/>
        <v>0</v>
      </c>
      <c r="Q160">
        <f t="shared" si="41"/>
        <v>0</v>
      </c>
      <c r="R160">
        <f t="shared" si="41"/>
        <v>0.11400113724377096</v>
      </c>
      <c r="S160">
        <f t="shared" si="41"/>
        <v>6.6529313677892277E-2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1.3459909179014231E-2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-8.8693757398709101E-9</v>
      </c>
      <c r="AI160">
        <f t="shared" si="41"/>
        <v>-4.884326688185756E-26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0.79237929258148321</v>
      </c>
    </row>
    <row r="162" spans="1:40" x14ac:dyDescent="0.45">
      <c r="A162" t="s">
        <v>16</v>
      </c>
      <c r="B162" t="s">
        <v>11</v>
      </c>
      <c r="C162">
        <f>C60*$B$96/$B$94/1000</f>
        <v>0</v>
      </c>
      <c r="D162">
        <f t="shared" ref="D162:AN162" si="42">D60*$B$96/$B$94/1000</f>
        <v>0</v>
      </c>
      <c r="E162">
        <f t="shared" si="42"/>
        <v>3.072613094384751E-3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6.2956399652895761E-3</v>
      </c>
      <c r="U162">
        <f t="shared" si="42"/>
        <v>0.28590791413629024</v>
      </c>
      <c r="V162">
        <f t="shared" si="42"/>
        <v>0</v>
      </c>
      <c r="W162">
        <f t="shared" si="42"/>
        <v>0.18757703058476546</v>
      </c>
      <c r="X162">
        <f t="shared" si="42"/>
        <v>3.7094554772558547E-2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8.2645028529435768E-3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7.7785871313854884E-4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0.52936828841477679</v>
      </c>
    </row>
    <row r="163" spans="1:40" x14ac:dyDescent="0.45">
      <c r="B163" t="s">
        <v>12</v>
      </c>
      <c r="C163">
        <f>C61*$B$96/$B$93/1000</f>
        <v>-8.6624640971422214E-18</v>
      </c>
      <c r="D163">
        <f t="shared" ref="D163:AN163" si="43">D61*$B$96/$B$93/1000</f>
        <v>0</v>
      </c>
      <c r="E163">
        <f t="shared" si="43"/>
        <v>5.1839572401800029E-3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7.5983723775950151E-3</v>
      </c>
      <c r="U163">
        <f t="shared" si="43"/>
        <v>0.25703814474161207</v>
      </c>
      <c r="V163">
        <f t="shared" si="43"/>
        <v>0</v>
      </c>
      <c r="W163">
        <f t="shared" si="43"/>
        <v>0.14484985884444457</v>
      </c>
      <c r="X163">
        <f t="shared" si="43"/>
        <v>3.7748270975999997E-2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2.6546707145787878E-2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9.2066805082467805E-4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0.48026985886977747</v>
      </c>
    </row>
    <row r="164" spans="1:40" x14ac:dyDescent="0.45">
      <c r="B164" t="s">
        <v>13</v>
      </c>
      <c r="C164">
        <f>C62*$B$96/$B$95/1000</f>
        <v>8.9607177568382711E-5</v>
      </c>
      <c r="D164">
        <f t="shared" ref="D164:AN164" si="44">D62*$B$96/$B$95/1000</f>
        <v>3.0681457258569624E-5</v>
      </c>
      <c r="E164">
        <f t="shared" si="44"/>
        <v>3.7329245897714009E-3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6.4509922205789874E-3</v>
      </c>
      <c r="U164">
        <f t="shared" si="44"/>
        <v>0.28135576038693633</v>
      </c>
      <c r="V164">
        <f t="shared" si="44"/>
        <v>0</v>
      </c>
      <c r="W164">
        <f t="shared" si="44"/>
        <v>0.18182549389193131</v>
      </c>
      <c r="X164">
        <f t="shared" si="44"/>
        <v>3.7105801473102787E-2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1.3534613037067095E-2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7.9602950236124729E-4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0.52530007250908306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0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1.3304842907634376E-18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0</v>
      </c>
      <c r="D173">
        <f t="shared" ref="D173:AN173" si="49">D75*$B$96/$B$93</f>
        <v>0</v>
      </c>
      <c r="E173">
        <f t="shared" si="49"/>
        <v>5.1817408302350175E-4</v>
      </c>
      <c r="F173">
        <f t="shared" si="49"/>
        <v>0</v>
      </c>
      <c r="G173">
        <f t="shared" si="49"/>
        <v>0.40563180177777763</v>
      </c>
      <c r="H173">
        <f t="shared" si="49"/>
        <v>0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2.1194982703232709E-2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8.3647079654901463E-18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0.42734495856403382</v>
      </c>
    </row>
    <row r="174" spans="1:40" x14ac:dyDescent="0.45">
      <c r="B174" t="s">
        <v>13</v>
      </c>
      <c r="C174">
        <f>C76*$B$96/$B$95</f>
        <v>5.8189684868794067E-7</v>
      </c>
      <c r="D174">
        <f t="shared" ref="D174:AN174" si="50">D76*$B$96/$B$95</f>
        <v>0</v>
      </c>
      <c r="E174">
        <f t="shared" si="50"/>
        <v>3.9551949038145971E-4</v>
      </c>
      <c r="F174">
        <f t="shared" si="50"/>
        <v>0</v>
      </c>
      <c r="G174">
        <f t="shared" si="50"/>
        <v>0.38393986694984794</v>
      </c>
      <c r="H174">
        <f t="shared" si="50"/>
        <v>1.5039150419133577E-6</v>
      </c>
      <c r="I174">
        <f t="shared" si="50"/>
        <v>0</v>
      </c>
      <c r="J174">
        <f t="shared" si="50"/>
        <v>3.7864299582899812E-22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1.1045038285384704E-2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2.889233150751421E-5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0.39541140286901244</v>
      </c>
    </row>
    <row r="176" spans="1:40" x14ac:dyDescent="0.45">
      <c r="A176" t="s">
        <v>16</v>
      </c>
      <c r="B176" t="s">
        <v>11</v>
      </c>
      <c r="C176">
        <f t="shared" ref="C176:AN176" si="51">C82*$B$96/$B$94</f>
        <v>0</v>
      </c>
      <c r="D176">
        <f t="shared" si="51"/>
        <v>0</v>
      </c>
      <c r="E176">
        <f t="shared" si="51"/>
        <v>4.2707296582632427E-4</v>
      </c>
      <c r="F176">
        <f t="shared" si="51"/>
        <v>1.0336254061893179E-3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0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</v>
      </c>
      <c r="T176">
        <f t="shared" si="51"/>
        <v>2.7350412095253948E-5</v>
      </c>
      <c r="U176">
        <f t="shared" si="51"/>
        <v>0.63851424853059568</v>
      </c>
      <c r="V176">
        <f t="shared" si="51"/>
        <v>0</v>
      </c>
      <c r="W176">
        <f t="shared" si="51"/>
        <v>0</v>
      </c>
      <c r="X176">
        <f t="shared" si="51"/>
        <v>0.42097263737580826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7.8964190273833976E-3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2.5245094427787799E-4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1.0691238046621763</v>
      </c>
    </row>
    <row r="177" spans="1:40" x14ac:dyDescent="0.45">
      <c r="B177" t="s">
        <v>12</v>
      </c>
      <c r="C177">
        <f t="shared" ref="C177:AN177" si="52">C83*$B$96/$B$93</f>
        <v>-1.4927471056580544E-19</v>
      </c>
      <c r="D177">
        <f t="shared" si="52"/>
        <v>0</v>
      </c>
      <c r="E177">
        <f t="shared" si="52"/>
        <v>7.2053588436712273E-4</v>
      </c>
      <c r="F177">
        <f t="shared" si="52"/>
        <v>1.0492188444444443E-3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0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</v>
      </c>
      <c r="T177">
        <f t="shared" si="52"/>
        <v>3.3009927017143084E-5</v>
      </c>
      <c r="U177">
        <f t="shared" si="52"/>
        <v>0.57403978595413374</v>
      </c>
      <c r="V177">
        <f t="shared" si="52"/>
        <v>0</v>
      </c>
      <c r="W177">
        <f t="shared" si="52"/>
        <v>0</v>
      </c>
      <c r="X177">
        <f t="shared" si="52"/>
        <v>0.4283914252799999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2.5364371838254279E-2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2.9879914548924645E-4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1.0298971468737059</v>
      </c>
    </row>
    <row r="178" spans="1:40" x14ac:dyDescent="0.45">
      <c r="B178" t="s">
        <v>13</v>
      </c>
      <c r="C178">
        <f t="shared" ref="C178:AN178" si="53">C84*$B$96/$B$95</f>
        <v>1.5441432537136723E-6</v>
      </c>
      <c r="D178">
        <f t="shared" si="53"/>
        <v>3.8897726503572922E-6</v>
      </c>
      <c r="E178">
        <f t="shared" si="53"/>
        <v>5.1885191099171205E-4</v>
      </c>
      <c r="F178">
        <f t="shared" si="53"/>
        <v>1.03361031101019E-3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0</v>
      </c>
      <c r="O178">
        <f t="shared" si="53"/>
        <v>0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</v>
      </c>
      <c r="T178">
        <f t="shared" si="53"/>
        <v>2.8025315397462884E-5</v>
      </c>
      <c r="U178">
        <f t="shared" si="53"/>
        <v>0.62834798559504457</v>
      </c>
      <c r="V178">
        <f t="shared" si="53"/>
        <v>0</v>
      </c>
      <c r="W178">
        <f t="shared" si="53"/>
        <v>0</v>
      </c>
      <c r="X178">
        <f t="shared" si="53"/>
        <v>0.42110027209790979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1.2931809428331463E-2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2.583482014790422E-4</v>
      </c>
      <c r="AI178">
        <f t="shared" si="53"/>
        <v>0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1.064224336776068</v>
      </c>
    </row>
    <row r="180" spans="1:40" x14ac:dyDescent="0.45">
      <c r="A180" t="s">
        <v>15</v>
      </c>
      <c r="B180" t="s">
        <v>11</v>
      </c>
      <c r="C180">
        <f t="shared" ref="C180:AN180" si="54">C78*$B$96/$B$94</f>
        <v>1.1609867406910984E-3</v>
      </c>
      <c r="D180">
        <f t="shared" si="54"/>
        <v>0</v>
      </c>
      <c r="E180">
        <f t="shared" si="54"/>
        <v>3.2148109130471187E-4</v>
      </c>
      <c r="F180">
        <f t="shared" si="54"/>
        <v>1.8605257311407714E-3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5.969149727834401E-23</v>
      </c>
      <c r="O180">
        <f t="shared" si="54"/>
        <v>1.1781762092028618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0.75502805835361131</v>
      </c>
      <c r="T180">
        <f t="shared" si="54"/>
        <v>0</v>
      </c>
      <c r="U180">
        <f t="shared" si="54"/>
        <v>0</v>
      </c>
      <c r="V180">
        <f t="shared" si="54"/>
        <v>0</v>
      </c>
      <c r="W180">
        <f t="shared" si="54"/>
        <v>0</v>
      </c>
      <c r="X180">
        <f t="shared" si="54"/>
        <v>0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7.8964190273834792E-3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1.733261172830781E-18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1.9444436801469933</v>
      </c>
    </row>
    <row r="181" spans="1:40" x14ac:dyDescent="0.45">
      <c r="B181" t="s">
        <v>12</v>
      </c>
      <c r="C181">
        <f t="shared" ref="C181:AN181" si="55">C79*$B$96/$B$93</f>
        <v>1.1785015691046887E-3</v>
      </c>
      <c r="D181">
        <f t="shared" si="55"/>
        <v>0</v>
      </c>
      <c r="E181">
        <f t="shared" si="55"/>
        <v>5.1817408303388135E-4</v>
      </c>
      <c r="F181">
        <f t="shared" si="55"/>
        <v>1.8885939199999998E-3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1.6931619933302498E-15</v>
      </c>
      <c r="O181">
        <f t="shared" si="55"/>
        <v>1.1959503656344452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0.76641853242414659</v>
      </c>
      <c r="T181">
        <f t="shared" si="55"/>
        <v>0</v>
      </c>
      <c r="U181">
        <f t="shared" si="55"/>
        <v>0</v>
      </c>
      <c r="V181">
        <f t="shared" si="55"/>
        <v>0</v>
      </c>
      <c r="W181">
        <f t="shared" si="55"/>
        <v>0</v>
      </c>
      <c r="X181">
        <f t="shared" si="55"/>
        <v>0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2.536437183825839E-2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6.4061781921757987E-14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1.9913185394690547</v>
      </c>
    </row>
    <row r="182" spans="1:40" x14ac:dyDescent="0.45">
      <c r="B182" t="s">
        <v>13</v>
      </c>
      <c r="C182">
        <f t="shared" ref="C182:AN182" si="56">C80*$B$96/$B$95</f>
        <v>1.1609913807455496E-3</v>
      </c>
      <c r="D182">
        <f t="shared" si="56"/>
        <v>2.8305557667046162E-8</v>
      </c>
      <c r="E182">
        <f t="shared" si="56"/>
        <v>3.8849572425872487E-4</v>
      </c>
      <c r="F182">
        <f t="shared" si="56"/>
        <v>1.8604985598183424E-3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3.2207096509770947E-11</v>
      </c>
      <c r="O182">
        <f t="shared" si="56"/>
        <v>1.1781483436968263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0.75501703183949476</v>
      </c>
      <c r="T182">
        <f t="shared" si="56"/>
        <v>0</v>
      </c>
      <c r="U182">
        <f t="shared" si="56"/>
        <v>0</v>
      </c>
      <c r="V182">
        <f t="shared" si="56"/>
        <v>0</v>
      </c>
      <c r="W182">
        <f t="shared" si="56"/>
        <v>0</v>
      </c>
      <c r="X182">
        <f t="shared" si="56"/>
        <v>0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1.2860432725262456E-2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-2.8785205370411502E-9</v>
      </c>
      <c r="AI182">
        <f t="shared" si="56"/>
        <v>-1.4954683048635518E-26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1.9494358193856509</v>
      </c>
    </row>
    <row r="184" spans="1:40" x14ac:dyDescent="0.45">
      <c r="A184" t="s">
        <v>17</v>
      </c>
      <c r="B184" t="s">
        <v>11</v>
      </c>
      <c r="C184">
        <f>C86*$B$96/$B$94</f>
        <v>5.0883791278680619E-6</v>
      </c>
      <c r="D184">
        <f t="shared" ref="D184:AN184" si="57">D86*$B$96/$B$94</f>
        <v>1.896367320365828E-5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1.0856783448842757E-3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5.8907479169920433E-4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9.9189885049628824E-3</v>
      </c>
    </row>
    <row r="185" spans="1:40" x14ac:dyDescent="0.45">
      <c r="B185" t="s">
        <v>12</v>
      </c>
      <c r="C185">
        <f>C87*$B$96/$B$93</f>
        <v>5.165143229518401E-6</v>
      </c>
      <c r="D185">
        <f t="shared" ref="D185:AN185" si="58">D87*$B$96/$B$93</f>
        <v>1.9249762211746669E-5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7.1349854918680029E-3</v>
      </c>
      <c r="AC185">
        <f t="shared" si="58"/>
        <v>0</v>
      </c>
      <c r="AD185">
        <f t="shared" si="58"/>
        <v>1.1020570621008891E-3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5.9796166825720135E-4</v>
      </c>
      <c r="AI185">
        <f t="shared" si="58"/>
        <v>0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1.0407936005958952E-2</v>
      </c>
    </row>
    <row r="186" spans="1:40" x14ac:dyDescent="0.45">
      <c r="B186" t="s">
        <v>13</v>
      </c>
      <c r="C186">
        <f>C88*$B$96/$B$95</f>
        <v>5.2813139185330129E-6</v>
      </c>
      <c r="D186">
        <f t="shared" ref="D186:AN186" si="59">D88*$B$96/$B$95</f>
        <v>1.9682714031342213E-5</v>
      </c>
      <c r="E186">
        <f t="shared" si="59"/>
        <v>6.8712235937017367E-4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6.2263090581117844E-4</v>
      </c>
      <c r="Z186">
        <f t="shared" si="59"/>
        <v>0</v>
      </c>
      <c r="AA186">
        <f t="shared" si="59"/>
        <v>0</v>
      </c>
      <c r="AB186">
        <f t="shared" si="59"/>
        <v>7.0220066970802303E-3</v>
      </c>
      <c r="AC186">
        <f t="shared" si="59"/>
        <v>0</v>
      </c>
      <c r="AD186">
        <f t="shared" si="59"/>
        <v>1.0856624897196505E-3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5.9671047070759115E-4</v>
      </c>
      <c r="AI186">
        <f t="shared" si="59"/>
        <v>1.2818790796072198E-13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1.0039096950766876E-2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A10" zoomScale="130" zoomScaleNormal="130" workbookViewId="0">
      <selection activeCell="H39" sqref="H3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AK85"/>
  <sheetViews>
    <sheetView tabSelected="1" topLeftCell="J19" zoomScale="85" zoomScaleNormal="85" workbookViewId="0">
      <selection activeCell="AE50" sqref="AE50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  <col min="17" max="17" width="11.33203125" customWidth="1"/>
  </cols>
  <sheetData>
    <row r="1" spans="1:24" x14ac:dyDescent="0.45">
      <c r="B1" t="s">
        <v>238</v>
      </c>
      <c r="G1" t="s">
        <v>239</v>
      </c>
      <c r="L1" t="s">
        <v>240</v>
      </c>
      <c r="S1" t="s">
        <v>241</v>
      </c>
      <c r="V1" t="s">
        <v>242</v>
      </c>
    </row>
    <row r="2" spans="1:24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S2" t="s">
        <v>244</v>
      </c>
      <c r="T2" t="s">
        <v>248</v>
      </c>
      <c r="U2" t="s">
        <v>245</v>
      </c>
      <c r="V2" t="s">
        <v>244</v>
      </c>
      <c r="W2" t="s">
        <v>248</v>
      </c>
      <c r="X2" t="s">
        <v>245</v>
      </c>
    </row>
    <row r="3" spans="1:24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>(C3-B3)/C3</f>
        <v>1.2185555403306376</v>
      </c>
      <c r="G3">
        <v>-49665900.804443695</v>
      </c>
      <c r="H3">
        <v>-36570925.519295469</v>
      </c>
      <c r="I3">
        <v>-34737630.67658367</v>
      </c>
      <c r="J3">
        <f>(G3-H3)/H3</f>
        <v>0.35807065583393793</v>
      </c>
      <c r="L3">
        <v>-76953845.290444806</v>
      </c>
      <c r="M3">
        <v>-64458720.321265943</v>
      </c>
      <c r="N3">
        <v>-62729141.890169539</v>
      </c>
      <c r="O3">
        <f>(L3-M3)/M3</f>
        <v>0.19384692880811855</v>
      </c>
      <c r="P3">
        <f>MAX(ABS(E3),ABS(J3),ABS(O3))</f>
        <v>1.2185555403306376</v>
      </c>
      <c r="R3" t="s">
        <v>260</v>
      </c>
      <c r="S3" s="4">
        <v>0.18</v>
      </c>
      <c r="T3" s="4">
        <v>7.0000000000000007E-2</v>
      </c>
      <c r="U3" s="4">
        <v>0.05</v>
      </c>
      <c r="V3" t="s">
        <v>250</v>
      </c>
      <c r="W3" t="s">
        <v>251</v>
      </c>
      <c r="X3" t="s">
        <v>252</v>
      </c>
    </row>
    <row r="4" spans="1:24" x14ac:dyDescent="0.45">
      <c r="A4" t="s">
        <v>253</v>
      </c>
      <c r="B4">
        <v>1633920.1232046713</v>
      </c>
      <c r="C4">
        <f>C3</f>
        <v>18172432.187790003</v>
      </c>
      <c r="D4">
        <v>38371503.620056674</v>
      </c>
      <c r="E4">
        <f>(C4-B4)/C4</f>
        <v>0.91008797797014229</v>
      </c>
      <c r="G4">
        <v>-46765023.090435043</v>
      </c>
      <c r="H4">
        <f>H3</f>
        <v>-36570925.519295469</v>
      </c>
      <c r="I4">
        <v>-24121412.19034528</v>
      </c>
      <c r="J4">
        <f>(G4-H4)/H4</f>
        <v>0.27874868974155403</v>
      </c>
      <c r="L4">
        <v>-70388309.019775465</v>
      </c>
      <c r="M4">
        <f>M3</f>
        <v>-64458720.321265943</v>
      </c>
      <c r="N4">
        <v>-57533063.538433418</v>
      </c>
      <c r="O4">
        <f>(L4-M4)/M4</f>
        <v>9.199048117859171E-2</v>
      </c>
      <c r="P4">
        <f>MAX(ABS(E4),ABS(J4),ABS(O4))</f>
        <v>0.91008797797014229</v>
      </c>
      <c r="R4" t="s">
        <v>293</v>
      </c>
      <c r="S4">
        <v>5</v>
      </c>
      <c r="T4">
        <v>10</v>
      </c>
      <c r="U4">
        <v>20</v>
      </c>
      <c r="V4" t="s">
        <v>254</v>
      </c>
      <c r="X4" t="s">
        <v>252</v>
      </c>
    </row>
    <row r="5" spans="1:24" x14ac:dyDescent="0.45">
      <c r="A5" t="s">
        <v>249</v>
      </c>
      <c r="B5">
        <v>13512192.864522416</v>
      </c>
      <c r="C5">
        <f>C4</f>
        <v>18172432.187790003</v>
      </c>
      <c r="D5">
        <v>22832671.511057597</v>
      </c>
      <c r="E5">
        <f>(C5-B5)/C5</f>
        <v>0.25644554758051519</v>
      </c>
      <c r="G5">
        <v>-62572381.315800443</v>
      </c>
      <c r="H5">
        <f>H4</f>
        <v>-36570925.519295469</v>
      </c>
      <c r="I5">
        <v>-10569469.722561711</v>
      </c>
      <c r="J5">
        <f>(G5-H5)/H5</f>
        <v>0.71098708679894207</v>
      </c>
      <c r="L5">
        <v>-98526949.612620398</v>
      </c>
      <c r="M5">
        <f>M4</f>
        <v>-64458720.321265943</v>
      </c>
      <c r="N5">
        <v>-30390162.425450716</v>
      </c>
      <c r="O5">
        <f>(L5-M5)/M5</f>
        <v>0.5285278566120527</v>
      </c>
      <c r="P5">
        <f>MAX(ABS(E5),ABS(J5),ABS(O5))</f>
        <v>0.71098708679894207</v>
      </c>
      <c r="R5" t="s">
        <v>294</v>
      </c>
      <c r="S5">
        <v>0.67</v>
      </c>
      <c r="T5">
        <v>1</v>
      </c>
      <c r="U5">
        <f>2-S5</f>
        <v>1.33</v>
      </c>
      <c r="V5" t="s">
        <v>256</v>
      </c>
      <c r="W5" t="s">
        <v>257</v>
      </c>
      <c r="X5" t="s">
        <v>258</v>
      </c>
    </row>
    <row r="6" spans="1:24" x14ac:dyDescent="0.45">
      <c r="A6" t="s">
        <v>260</v>
      </c>
      <c r="B6">
        <v>5942908.4661313314</v>
      </c>
      <c r="C6">
        <f>C5</f>
        <v>18172432.187790003</v>
      </c>
      <c r="D6">
        <v>21475466.412649639</v>
      </c>
      <c r="E6">
        <f>(C6-B6)/C6</f>
        <v>0.67297121239916624</v>
      </c>
      <c r="G6">
        <v>-43822501.738540113</v>
      </c>
      <c r="H6">
        <f>H5</f>
        <v>-36570925.519295469</v>
      </c>
      <c r="I6">
        <v>-34625097.020396248</v>
      </c>
      <c r="J6">
        <f>(G6-H6)/H6</f>
        <v>0.19828801476239871</v>
      </c>
      <c r="L6">
        <v>-68335420.297602296</v>
      </c>
      <c r="M6">
        <f>M5</f>
        <v>-64458720.321265943</v>
      </c>
      <c r="N6">
        <v>-63427410.450803325</v>
      </c>
      <c r="O6">
        <f>(L6-M6)/M6</f>
        <v>6.0142366417059764E-2</v>
      </c>
      <c r="P6">
        <f>MAX(ABS(E6),ABS(J6),ABS(O6))</f>
        <v>0.67297121239916624</v>
      </c>
      <c r="R6" t="s">
        <v>295</v>
      </c>
      <c r="S6">
        <v>0.67</v>
      </c>
      <c r="T6">
        <v>1</v>
      </c>
      <c r="U6">
        <f t="shared" ref="U6:U7" si="0">2-S6</f>
        <v>1.33</v>
      </c>
      <c r="V6" t="s">
        <v>256</v>
      </c>
      <c r="W6" t="s">
        <v>257</v>
      </c>
      <c r="X6" t="s">
        <v>258</v>
      </c>
    </row>
    <row r="7" spans="1:24" x14ac:dyDescent="0.45">
      <c r="A7" t="s">
        <v>261</v>
      </c>
      <c r="B7">
        <v>11901648.242250444</v>
      </c>
      <c r="C7">
        <f>C6</f>
        <v>18172432.187790003</v>
      </c>
      <c r="D7">
        <v>24443216.133329563</v>
      </c>
      <c r="E7">
        <f>(C7-B7)/C7</f>
        <v>0.34507125302428571</v>
      </c>
      <c r="G7">
        <v>-41729643.492329046</v>
      </c>
      <c r="H7">
        <f>H6</f>
        <v>-36570925.519295469</v>
      </c>
      <c r="I7">
        <v>-31412219.669182997</v>
      </c>
      <c r="J7">
        <f>(G7-H7)/H7</f>
        <v>0.14106063491096898</v>
      </c>
      <c r="L7">
        <v>-69667382.578265801</v>
      </c>
      <c r="M7">
        <f>M6</f>
        <v>-64458720.321265943</v>
      </c>
      <c r="N7">
        <v>-59391055.352260098</v>
      </c>
      <c r="O7">
        <f>(L7-M7)/M7</f>
        <v>8.0806169142663517E-2</v>
      </c>
      <c r="P7">
        <f>MAX(ABS(E7),ABS(J7),ABS(O7))</f>
        <v>0.34507125302428571</v>
      </c>
      <c r="R7" t="s">
        <v>296</v>
      </c>
      <c r="S7">
        <v>0.67</v>
      </c>
      <c r="T7">
        <v>1</v>
      </c>
      <c r="U7">
        <f t="shared" si="0"/>
        <v>1.33</v>
      </c>
      <c r="V7" t="s">
        <v>256</v>
      </c>
      <c r="W7" t="s">
        <v>257</v>
      </c>
      <c r="X7" t="s">
        <v>258</v>
      </c>
    </row>
    <row r="8" spans="1:24" x14ac:dyDescent="0.45">
      <c r="A8" t="s">
        <v>263</v>
      </c>
      <c r="B8">
        <v>18134922.101781506</v>
      </c>
      <c r="C8">
        <f>C7</f>
        <v>18172432.187790003</v>
      </c>
      <c r="D8">
        <v>18209942.273798503</v>
      </c>
      <c r="E8">
        <f>(C8-B8)/C8</f>
        <v>2.0641202906069717E-3</v>
      </c>
      <c r="G8">
        <v>-46640299.949346229</v>
      </c>
      <c r="H8">
        <f>H7</f>
        <v>-36570925.519295469</v>
      </c>
      <c r="I8">
        <v>-26501551.089245178</v>
      </c>
      <c r="J8">
        <f>(G8-H8)/H8</f>
        <v>0.27533824444060023</v>
      </c>
      <c r="L8">
        <v>-77828567.262919426</v>
      </c>
      <c r="M8">
        <f>M7</f>
        <v>-64458720.321265943</v>
      </c>
      <c r="N8">
        <v>-51088629.462953806</v>
      </c>
      <c r="O8">
        <f>(L8-M8)/M8</f>
        <v>0.20741719467928313</v>
      </c>
      <c r="P8">
        <f>MAX(ABS(E8),ABS(J8),ABS(O8))</f>
        <v>0.27533824444060023</v>
      </c>
      <c r="R8" t="s">
        <v>297</v>
      </c>
      <c r="S8">
        <v>0.92</v>
      </c>
      <c r="T8">
        <v>1</v>
      </c>
      <c r="U8">
        <f>2-S8</f>
        <v>1.08</v>
      </c>
      <c r="V8" t="s">
        <v>262</v>
      </c>
      <c r="X8" t="s">
        <v>262</v>
      </c>
    </row>
    <row r="9" spans="1:24" x14ac:dyDescent="0.45">
      <c r="A9" t="s">
        <v>265</v>
      </c>
      <c r="B9">
        <v>13431913.462331509</v>
      </c>
      <c r="C9">
        <f>C8</f>
        <v>18172432.187790003</v>
      </c>
      <c r="D9">
        <v>22912950.913248498</v>
      </c>
      <c r="E9">
        <f>(C9-B9)/C9</f>
        <v>0.26086319522180595</v>
      </c>
      <c r="G9">
        <v>-37675891.393483721</v>
      </c>
      <c r="H9">
        <f>H8</f>
        <v>-36570925.519295469</v>
      </c>
      <c r="I9">
        <v>-35465971.767713942</v>
      </c>
      <c r="J9">
        <f>(G9-H9)/H9</f>
        <v>3.0214326230416352E-2</v>
      </c>
      <c r="L9">
        <v>-65407037.017391682</v>
      </c>
      <c r="M9">
        <f>M8</f>
        <v>-64458720.321265943</v>
      </c>
      <c r="N9">
        <v>-63651403.92249389</v>
      </c>
      <c r="O9">
        <f>(L9-M9)/M9</f>
        <v>1.4712000042806834E-2</v>
      </c>
      <c r="P9">
        <f>MAX(ABS(E9),ABS(J9),ABS(O9))</f>
        <v>0.26086319522180595</v>
      </c>
      <c r="R9" t="s">
        <v>263</v>
      </c>
      <c r="S9" s="6">
        <f>T9*S10</f>
        <v>0.11424264705882352</v>
      </c>
      <c r="T9" s="4">
        <v>0.09</v>
      </c>
      <c r="U9" s="6">
        <f>T9*U10</f>
        <v>6.5757352941176475E-2</v>
      </c>
      <c r="V9" t="s">
        <v>264</v>
      </c>
      <c r="W9" t="s">
        <v>252</v>
      </c>
      <c r="X9" t="s">
        <v>264</v>
      </c>
    </row>
    <row r="10" spans="1:24" x14ac:dyDescent="0.45">
      <c r="A10" t="s">
        <v>266</v>
      </c>
      <c r="B10">
        <v>14568617.029136609</v>
      </c>
      <c r="C10">
        <f>C9</f>
        <v>18172432.187790003</v>
      </c>
      <c r="D10">
        <v>21776247.3464434</v>
      </c>
      <c r="E10">
        <f>(C10-B10)/C10</f>
        <v>0.1983122083721289</v>
      </c>
      <c r="G10">
        <v>-38949941.604985744</v>
      </c>
      <c r="H10">
        <f>H9</f>
        <v>-36570925.519295469</v>
      </c>
      <c r="I10">
        <v>-34191909.433605179</v>
      </c>
      <c r="J10">
        <f>(G10-H10)/H10</f>
        <v>6.5052115906529734E-2</v>
      </c>
      <c r="L10">
        <v>-66737464.246618696</v>
      </c>
      <c r="M10">
        <f>M9</f>
        <v>-64458720.321265943</v>
      </c>
      <c r="N10">
        <v>-62179975.418771595</v>
      </c>
      <c r="O10">
        <f>(L10-M10)/M10</f>
        <v>3.5351988280179353E-2</v>
      </c>
      <c r="P10">
        <f>MAX(ABS(E10),ABS(J10),ABS(O10))</f>
        <v>0.1983122083721289</v>
      </c>
      <c r="R10" t="s">
        <v>249</v>
      </c>
      <c r="S10" s="7">
        <f>2-U10</f>
        <v>1.2693627450980391</v>
      </c>
      <c r="T10">
        <v>1</v>
      </c>
      <c r="U10" s="7">
        <f>596.2/816</f>
        <v>0.73063725490196085</v>
      </c>
      <c r="V10" t="s">
        <v>264</v>
      </c>
      <c r="W10" t="s">
        <v>252</v>
      </c>
      <c r="X10" t="s">
        <v>264</v>
      </c>
    </row>
    <row r="11" spans="1:24" x14ac:dyDescent="0.45">
      <c r="A11" t="s">
        <v>259</v>
      </c>
      <c r="B11">
        <v>18172432.187790003</v>
      </c>
      <c r="C11">
        <f>C10</f>
        <v>18172432.187790003</v>
      </c>
      <c r="D11">
        <v>18172432.187790003</v>
      </c>
      <c r="E11">
        <f>(C11-B11)/C11</f>
        <v>0</v>
      </c>
      <c r="G11">
        <v>-40055556.696694575</v>
      </c>
      <c r="H11">
        <f>H10</f>
        <v>-36570925.519295469</v>
      </c>
      <c r="I11">
        <v>-33086294.341582</v>
      </c>
      <c r="J11">
        <f>(G11-H11)/H11</f>
        <v>9.528419442271302E-2</v>
      </c>
      <c r="L11">
        <v>-68228632.169236183</v>
      </c>
      <c r="M11">
        <f>M10</f>
        <v>-64458720.321265943</v>
      </c>
      <c r="N11">
        <v>-60688808.223696515</v>
      </c>
      <c r="O11">
        <f>(L11-M11)/M11</f>
        <v>5.8485676246453296E-2</v>
      </c>
      <c r="P11">
        <f>MAX(ABS(E11),ABS(J11),ABS(O11))</f>
        <v>9.528419442271302E-2</v>
      </c>
      <c r="R11" t="s">
        <v>298</v>
      </c>
      <c r="S11" s="7">
        <f>75/150</f>
        <v>0.5</v>
      </c>
      <c r="T11">
        <v>1</v>
      </c>
      <c r="U11" s="7">
        <f>160/150</f>
        <v>1.0666666666666667</v>
      </c>
      <c r="V11" s="11" t="s">
        <v>267</v>
      </c>
    </row>
    <row r="12" spans="1:24" x14ac:dyDescent="0.45">
      <c r="A12" t="s">
        <v>288</v>
      </c>
      <c r="B12">
        <v>18172432.187790003</v>
      </c>
      <c r="C12">
        <f>C11</f>
        <v>18172432.187790003</v>
      </c>
      <c r="D12">
        <v>18172432.187790003</v>
      </c>
      <c r="E12">
        <f>(C12-B12)/C12</f>
        <v>0</v>
      </c>
      <c r="G12">
        <v>-38398261.319017395</v>
      </c>
      <c r="H12">
        <f>H11</f>
        <v>-36570925.519295469</v>
      </c>
      <c r="I12">
        <v>-24693242.821103025</v>
      </c>
      <c r="J12">
        <f>(G12-H12)/H12</f>
        <v>4.9966900584941215E-2</v>
      </c>
      <c r="L12">
        <v>-66435653.897912458</v>
      </c>
      <c r="M12">
        <f>M11</f>
        <v>-64458720.321265943</v>
      </c>
      <c r="N12">
        <v>-51608647.335675247</v>
      </c>
      <c r="O12">
        <f>(L12-M12)/M12</f>
        <v>3.0669761465839912E-2</v>
      </c>
      <c r="P12">
        <f>MAX(ABS(E12),ABS(J12),ABS(O12))</f>
        <v>4.9966900584941215E-2</v>
      </c>
      <c r="R12" t="s">
        <v>288</v>
      </c>
      <c r="S12" s="5">
        <v>4.5999999999999999E-2</v>
      </c>
      <c r="T12" s="5">
        <v>0.06</v>
      </c>
      <c r="U12" s="5">
        <v>0.151</v>
      </c>
      <c r="V12" s="11" t="s">
        <v>289</v>
      </c>
      <c r="W12" t="s">
        <v>290</v>
      </c>
      <c r="X12" t="s">
        <v>289</v>
      </c>
    </row>
    <row r="14" spans="1:24" x14ac:dyDescent="0.45">
      <c r="B14" t="s">
        <v>238</v>
      </c>
      <c r="G14" t="s">
        <v>239</v>
      </c>
      <c r="L14" t="s">
        <v>240</v>
      </c>
    </row>
    <row r="15" spans="1:24" x14ac:dyDescent="0.45">
      <c r="B15" t="s">
        <v>268</v>
      </c>
      <c r="C15" t="s">
        <v>248</v>
      </c>
      <c r="D15" t="s">
        <v>269</v>
      </c>
      <c r="E15" t="s">
        <v>246</v>
      </c>
      <c r="G15" t="s">
        <v>270</v>
      </c>
      <c r="H15" t="s">
        <v>248</v>
      </c>
      <c r="I15" t="s">
        <v>271</v>
      </c>
      <c r="J15" t="s">
        <v>246</v>
      </c>
      <c r="L15" t="s">
        <v>272</v>
      </c>
      <c r="M15" t="s">
        <v>248</v>
      </c>
      <c r="N15" t="s">
        <v>273</v>
      </c>
      <c r="O15" t="s">
        <v>246</v>
      </c>
    </row>
    <row r="16" spans="1:24" x14ac:dyDescent="0.45">
      <c r="A16" t="str">
        <f t="shared" ref="A16:A25" si="1">A3</f>
        <v>Fertilizer Price</v>
      </c>
      <c r="B16" s="8">
        <f t="shared" ref="B16:B25" si="2">(B3-C3)/C3</f>
        <v>-1.2185555403306376</v>
      </c>
      <c r="C16" s="8">
        <v>0</v>
      </c>
      <c r="D16" s="8">
        <f t="shared" ref="D16:D25" si="3">(D3-C3)/C3</f>
        <v>0.17059777564628933</v>
      </c>
      <c r="E16" s="9">
        <f t="shared" ref="E16:E25" si="4">E3</f>
        <v>1.2185555403306376</v>
      </c>
      <c r="F16" s="8"/>
      <c r="G16" s="8">
        <f t="shared" ref="G16:G25" si="5">-(G3-H3)/H3</f>
        <v>-0.35807065583393793</v>
      </c>
      <c r="H16" s="8">
        <v>0</v>
      </c>
      <c r="I16" s="8">
        <f t="shared" ref="I16:I25" si="6">-(I3-H3)/H3</f>
        <v>5.0129845408055644E-2</v>
      </c>
      <c r="J16" s="9">
        <f t="shared" ref="J16:J25" si="7">J3</f>
        <v>0.35807065583393793</v>
      </c>
      <c r="K16" s="8"/>
      <c r="L16" s="8">
        <f t="shared" ref="L16:L25" si="8">-(L3-M3)/M3</f>
        <v>-0.19384692880811855</v>
      </c>
      <c r="M16" s="8">
        <v>0</v>
      </c>
      <c r="N16" s="8">
        <f t="shared" ref="N16:N25" si="9">-(N3-M3)/M3</f>
        <v>2.6832342039619886E-2</v>
      </c>
      <c r="O16" s="9">
        <f t="shared" ref="O16:O25" si="10">O3</f>
        <v>0.19384692880811855</v>
      </c>
      <c r="P16">
        <f t="shared" ref="P16:P24" si="11">E16+J16+O16</f>
        <v>1.7704731249726942</v>
      </c>
    </row>
    <row r="17" spans="1:16" x14ac:dyDescent="0.45">
      <c r="A17" t="str">
        <f t="shared" si="1"/>
        <v>Time Horizon</v>
      </c>
      <c r="B17" s="8">
        <f t="shared" si="2"/>
        <v>-0.91008797797014229</v>
      </c>
      <c r="C17" s="8">
        <v>0</v>
      </c>
      <c r="D17" s="8">
        <f t="shared" si="3"/>
        <v>1.1115227297883858</v>
      </c>
      <c r="E17" s="9">
        <f t="shared" si="4"/>
        <v>0.91008797797014229</v>
      </c>
      <c r="F17" s="8"/>
      <c r="G17" s="8">
        <f t="shared" si="5"/>
        <v>-0.27874868974155403</v>
      </c>
      <c r="H17" s="8">
        <v>0</v>
      </c>
      <c r="I17" s="8">
        <f t="shared" si="6"/>
        <v>0.34042106269313871</v>
      </c>
      <c r="J17" s="9">
        <f t="shared" si="7"/>
        <v>0.27874868974155403</v>
      </c>
      <c r="K17" s="8"/>
      <c r="L17" s="8">
        <f t="shared" si="8"/>
        <v>-9.199048117859171E-2</v>
      </c>
      <c r="M17" s="8">
        <v>0</v>
      </c>
      <c r="N17" s="8">
        <f t="shared" si="9"/>
        <v>0.10744328693332193</v>
      </c>
      <c r="O17" s="9">
        <f t="shared" si="10"/>
        <v>9.199048117859171E-2</v>
      </c>
      <c r="P17">
        <f t="shared" si="11"/>
        <v>1.280827148890288</v>
      </c>
    </row>
    <row r="18" spans="1:16" x14ac:dyDescent="0.45">
      <c r="A18" t="str">
        <f t="shared" si="1"/>
        <v>CAPEX</v>
      </c>
      <c r="B18" s="8">
        <f t="shared" si="2"/>
        <v>-0.25644554758051519</v>
      </c>
      <c r="C18" s="8">
        <v>0</v>
      </c>
      <c r="D18" s="8">
        <f t="shared" si="3"/>
        <v>0.25644554758051558</v>
      </c>
      <c r="E18" s="9">
        <f t="shared" si="4"/>
        <v>0.25644554758051519</v>
      </c>
      <c r="F18" s="8"/>
      <c r="G18" s="8">
        <f t="shared" si="5"/>
        <v>-0.71098708679894207</v>
      </c>
      <c r="H18" s="8">
        <v>0</v>
      </c>
      <c r="I18" s="8">
        <f t="shared" si="6"/>
        <v>0.71098708680519807</v>
      </c>
      <c r="J18" s="9">
        <f t="shared" si="7"/>
        <v>0.71098708679894207</v>
      </c>
      <c r="K18" s="8"/>
      <c r="L18" s="8">
        <f t="shared" si="8"/>
        <v>-0.5285278566120527</v>
      </c>
      <c r="M18" s="8">
        <v>0</v>
      </c>
      <c r="N18" s="8">
        <f t="shared" si="9"/>
        <v>0.52853295451748938</v>
      </c>
      <c r="O18" s="9">
        <f t="shared" si="10"/>
        <v>0.5285278566120527</v>
      </c>
      <c r="P18">
        <f t="shared" si="11"/>
        <v>1.4959604909915099</v>
      </c>
    </row>
    <row r="19" spans="1:16" x14ac:dyDescent="0.45">
      <c r="A19" t="str">
        <f t="shared" si="1"/>
        <v>Interest Rate</v>
      </c>
      <c r="B19" s="8">
        <f t="shared" si="2"/>
        <v>-0.67297121239916624</v>
      </c>
      <c r="C19" s="8">
        <v>0</v>
      </c>
      <c r="D19" s="8">
        <f t="shared" si="3"/>
        <v>0.18176071264026694</v>
      </c>
      <c r="E19" s="9">
        <f t="shared" si="4"/>
        <v>0.67297121239916624</v>
      </c>
      <c r="F19" s="8"/>
      <c r="G19" s="8">
        <f t="shared" si="5"/>
        <v>-0.19828801476239871</v>
      </c>
      <c r="H19" s="8">
        <v>0</v>
      </c>
      <c r="I19" s="8">
        <f t="shared" si="6"/>
        <v>5.3206979896436246E-2</v>
      </c>
      <c r="J19" s="9">
        <f t="shared" si="7"/>
        <v>0.19828801476239871</v>
      </c>
      <c r="K19" s="8"/>
      <c r="L19" s="8">
        <f t="shared" si="8"/>
        <v>-6.0142366417059764E-2</v>
      </c>
      <c r="M19" s="8">
        <v>0</v>
      </c>
      <c r="N19" s="8">
        <f t="shared" si="9"/>
        <v>1.5999539943121914E-2</v>
      </c>
      <c r="O19" s="9">
        <f t="shared" si="10"/>
        <v>6.0142366417059764E-2</v>
      </c>
      <c r="P19">
        <f t="shared" si="11"/>
        <v>0.93140159357862462</v>
      </c>
    </row>
    <row r="20" spans="1:16" x14ac:dyDescent="0.45">
      <c r="A20" t="str">
        <f t="shared" si="1"/>
        <v>N content</v>
      </c>
      <c r="B20" s="8">
        <f t="shared" si="2"/>
        <v>-0.34507125302428571</v>
      </c>
      <c r="C20" s="8">
        <v>0</v>
      </c>
      <c r="D20" s="8">
        <f t="shared" si="3"/>
        <v>0.34507125302428582</v>
      </c>
      <c r="E20" s="9">
        <f t="shared" si="4"/>
        <v>0.34507125302428571</v>
      </c>
      <c r="F20" s="8"/>
      <c r="G20" s="8">
        <f t="shared" si="5"/>
        <v>-0.14106063491096898</v>
      </c>
      <c r="H20" s="8">
        <v>0</v>
      </c>
      <c r="I20" s="8">
        <f t="shared" si="6"/>
        <v>0.14106030342028525</v>
      </c>
      <c r="J20" s="9">
        <f t="shared" si="7"/>
        <v>0.14106063491096898</v>
      </c>
      <c r="K20" s="8"/>
      <c r="L20" s="8">
        <f t="shared" si="8"/>
        <v>-8.0806169142663517E-2</v>
      </c>
      <c r="M20" s="8">
        <v>0</v>
      </c>
      <c r="N20" s="8">
        <f t="shared" si="9"/>
        <v>7.8618764749723763E-2</v>
      </c>
      <c r="O20" s="9">
        <f t="shared" si="10"/>
        <v>8.0806169142663517E-2</v>
      </c>
      <c r="P20">
        <f t="shared" si="11"/>
        <v>0.56693805707791822</v>
      </c>
    </row>
    <row r="21" spans="1:16" x14ac:dyDescent="0.45">
      <c r="A21" t="str">
        <f t="shared" si="1"/>
        <v>OPEX</v>
      </c>
      <c r="B21" s="8">
        <f t="shared" si="2"/>
        <v>-2.0641202906069717E-3</v>
      </c>
      <c r="C21" s="8">
        <v>0</v>
      </c>
      <c r="D21" s="8">
        <f t="shared" si="3"/>
        <v>2.0641202906071764E-3</v>
      </c>
      <c r="E21" s="9">
        <f t="shared" si="4"/>
        <v>2.0641202906069717E-3</v>
      </c>
      <c r="F21" s="8"/>
      <c r="G21" s="8">
        <f t="shared" si="5"/>
        <v>-0.27533824444060023</v>
      </c>
      <c r="H21" s="8">
        <v>0</v>
      </c>
      <c r="I21" s="8">
        <f t="shared" si="6"/>
        <v>0.27533824444058741</v>
      </c>
      <c r="J21" s="9">
        <f t="shared" si="7"/>
        <v>0.27533824444060023</v>
      </c>
      <c r="K21" s="8"/>
      <c r="L21" s="8">
        <f t="shared" si="8"/>
        <v>-0.20741719467928313</v>
      </c>
      <c r="M21" s="8">
        <v>0</v>
      </c>
      <c r="N21" s="8">
        <f t="shared" si="9"/>
        <v>0.20742097875469512</v>
      </c>
      <c r="O21" s="9">
        <f t="shared" si="10"/>
        <v>0.20741719467928313</v>
      </c>
      <c r="P21">
        <f t="shared" si="11"/>
        <v>0.48481955941049037</v>
      </c>
    </row>
    <row r="22" spans="1:16" x14ac:dyDescent="0.45">
      <c r="A22" t="str">
        <f t="shared" si="1"/>
        <v>P Content</v>
      </c>
      <c r="B22" s="8">
        <f t="shared" si="2"/>
        <v>-0.26086319522180595</v>
      </c>
      <c r="C22" s="8">
        <v>0</v>
      </c>
      <c r="D22" s="8">
        <f t="shared" si="3"/>
        <v>0.26086319522180607</v>
      </c>
      <c r="E22" s="9">
        <f t="shared" si="4"/>
        <v>0.26086319522180595</v>
      </c>
      <c r="F22" s="8"/>
      <c r="G22" s="8">
        <f t="shared" si="5"/>
        <v>-3.0214326230416352E-2</v>
      </c>
      <c r="H22" s="8">
        <v>0</v>
      </c>
      <c r="I22" s="8">
        <f t="shared" si="6"/>
        <v>3.021399474832908E-2</v>
      </c>
      <c r="J22" s="9">
        <f t="shared" si="7"/>
        <v>3.0214326230416352E-2</v>
      </c>
      <c r="K22" s="8"/>
      <c r="L22" s="8">
        <f t="shared" si="8"/>
        <v>-1.4712000042806834E-2</v>
      </c>
      <c r="M22" s="8">
        <v>0</v>
      </c>
      <c r="N22" s="8">
        <f t="shared" si="9"/>
        <v>1.2524548963248764E-2</v>
      </c>
      <c r="O22" s="9">
        <f t="shared" si="10"/>
        <v>1.4712000042806834E-2</v>
      </c>
      <c r="P22">
        <f t="shared" si="11"/>
        <v>0.30578952149502914</v>
      </c>
    </row>
    <row r="23" spans="1:16" x14ac:dyDescent="0.45">
      <c r="A23" t="str">
        <f t="shared" si="1"/>
        <v>K Content</v>
      </c>
      <c r="B23" s="8">
        <f t="shared" si="2"/>
        <v>-0.1983122083721289</v>
      </c>
      <c r="C23" s="8">
        <v>0</v>
      </c>
      <c r="D23" s="8">
        <f t="shared" si="3"/>
        <v>0.19831220837212912</v>
      </c>
      <c r="E23" s="9">
        <f t="shared" si="4"/>
        <v>0.1983122083721289</v>
      </c>
      <c r="F23" s="8"/>
      <c r="G23" s="8">
        <f t="shared" si="5"/>
        <v>-6.5052115906529734E-2</v>
      </c>
      <c r="H23" s="8">
        <v>0</v>
      </c>
      <c r="I23" s="8">
        <f t="shared" si="6"/>
        <v>6.5052115906530136E-2</v>
      </c>
      <c r="J23" s="9">
        <f t="shared" si="7"/>
        <v>6.5052115906529734E-2</v>
      </c>
      <c r="K23" s="8"/>
      <c r="L23" s="8">
        <f t="shared" si="8"/>
        <v>-3.5351988280179353E-2</v>
      </c>
      <c r="M23" s="8">
        <v>0</v>
      </c>
      <c r="N23" s="8">
        <f t="shared" si="9"/>
        <v>3.5352003439363268E-2</v>
      </c>
      <c r="O23" s="9">
        <f t="shared" si="10"/>
        <v>3.5351988280179353E-2</v>
      </c>
      <c r="P23">
        <f t="shared" si="11"/>
        <v>0.29871631255883802</v>
      </c>
    </row>
    <row r="24" spans="1:16" x14ac:dyDescent="0.45">
      <c r="A24" t="str">
        <f t="shared" si="1"/>
        <v>Energy Content</v>
      </c>
      <c r="B24" s="8">
        <f t="shared" si="2"/>
        <v>0</v>
      </c>
      <c r="C24" s="8">
        <v>0</v>
      </c>
      <c r="D24" s="8">
        <f t="shared" si="3"/>
        <v>0</v>
      </c>
      <c r="E24" s="9">
        <f t="shared" si="4"/>
        <v>0</v>
      </c>
      <c r="F24" s="8"/>
      <c r="G24" s="8">
        <f t="shared" si="5"/>
        <v>-9.528419442271302E-2</v>
      </c>
      <c r="H24" s="8">
        <v>0</v>
      </c>
      <c r="I24" s="8">
        <f t="shared" si="6"/>
        <v>9.5284194431308977E-2</v>
      </c>
      <c r="J24" s="9">
        <f t="shared" si="7"/>
        <v>9.528419442271302E-2</v>
      </c>
      <c r="K24" s="8"/>
      <c r="L24" s="8">
        <f t="shared" si="8"/>
        <v>-5.8485676246453296E-2</v>
      </c>
      <c r="M24" s="8">
        <v>0</v>
      </c>
      <c r="N24" s="8">
        <f t="shared" si="9"/>
        <v>5.8485680118686365E-2</v>
      </c>
      <c r="O24" s="9">
        <f t="shared" si="10"/>
        <v>5.8485676246453296E-2</v>
      </c>
      <c r="P24">
        <f t="shared" si="11"/>
        <v>0.15376987066916631</v>
      </c>
    </row>
    <row r="25" spans="1:16" x14ac:dyDescent="0.45">
      <c r="A25" t="str">
        <f t="shared" si="1"/>
        <v>Electricity</v>
      </c>
      <c r="B25" s="8">
        <f t="shared" si="2"/>
        <v>0</v>
      </c>
      <c r="C25" s="8">
        <v>1</v>
      </c>
      <c r="D25" s="8">
        <f t="shared" si="3"/>
        <v>0</v>
      </c>
      <c r="E25" s="9">
        <f t="shared" si="4"/>
        <v>0</v>
      </c>
      <c r="F25" s="8"/>
      <c r="G25" s="8">
        <f t="shared" si="5"/>
        <v>-4.9966900584941215E-2</v>
      </c>
      <c r="H25" s="8">
        <v>1</v>
      </c>
      <c r="I25" s="8">
        <f t="shared" si="6"/>
        <v>0.32478485380211575</v>
      </c>
      <c r="J25" s="9">
        <f t="shared" si="7"/>
        <v>4.9966900584941215E-2</v>
      </c>
      <c r="K25" s="8"/>
      <c r="L25" s="8">
        <f t="shared" si="8"/>
        <v>-3.0669761465839912E-2</v>
      </c>
      <c r="M25" s="8">
        <v>1</v>
      </c>
      <c r="N25" s="8">
        <f t="shared" si="9"/>
        <v>0.19935352302287726</v>
      </c>
      <c r="O25" s="9">
        <f t="shared" si="10"/>
        <v>3.0669761465839912E-2</v>
      </c>
      <c r="P25">
        <f t="shared" ref="P25" si="12">E25+J25+O25</f>
        <v>8.0636662050781127E-2</v>
      </c>
    </row>
    <row r="44" spans="1:15" x14ac:dyDescent="0.45">
      <c r="B44" t="s">
        <v>238</v>
      </c>
      <c r="G44" t="s">
        <v>239</v>
      </c>
      <c r="L44" t="s">
        <v>240</v>
      </c>
    </row>
    <row r="45" spans="1:15" x14ac:dyDescent="0.45">
      <c r="A45">
        <f>A15</f>
        <v>0</v>
      </c>
      <c r="B45" t="str">
        <f t="shared" ref="B45:O54" si="13">B15</f>
        <v>NPV Max Worst</v>
      </c>
      <c r="C45" t="str">
        <f t="shared" si="13"/>
        <v>Level</v>
      </c>
      <c r="D45" t="str">
        <f t="shared" si="13"/>
        <v>NPV Max Best</v>
      </c>
      <c r="E45" t="str">
        <f t="shared" si="13"/>
        <v>Range</v>
      </c>
      <c r="F45">
        <f t="shared" si="13"/>
        <v>0</v>
      </c>
      <c r="G45" t="str">
        <f t="shared" si="13"/>
        <v>Tradeoff Worst</v>
      </c>
      <c r="H45" t="str">
        <f t="shared" si="13"/>
        <v>Level</v>
      </c>
      <c r="I45" t="str">
        <f t="shared" si="13"/>
        <v>Tradeoff Best</v>
      </c>
      <c r="J45" t="str">
        <f t="shared" si="13"/>
        <v>Range</v>
      </c>
      <c r="K45">
        <f t="shared" si="13"/>
        <v>0</v>
      </c>
      <c r="L45" t="str">
        <f t="shared" si="13"/>
        <v>GWP Min Worst</v>
      </c>
      <c r="M45" t="str">
        <f t="shared" si="13"/>
        <v>Level</v>
      </c>
      <c r="N45" t="str">
        <f t="shared" si="13"/>
        <v>GWP Min Best</v>
      </c>
      <c r="O45" t="str">
        <f t="shared" si="13"/>
        <v>Range</v>
      </c>
    </row>
    <row r="46" spans="1:15" x14ac:dyDescent="0.45">
      <c r="B46" s="10">
        <f>B16</f>
        <v>-1.2185555403306376</v>
      </c>
      <c r="C46" s="10">
        <f t="shared" si="13"/>
        <v>0</v>
      </c>
      <c r="D46" s="10">
        <f t="shared" si="13"/>
        <v>0.17059777564628933</v>
      </c>
      <c r="E46" s="10">
        <f t="shared" si="13"/>
        <v>1.2185555403306376</v>
      </c>
      <c r="F46" s="10">
        <f t="shared" si="13"/>
        <v>0</v>
      </c>
      <c r="G46" s="10"/>
      <c r="H46" s="10"/>
      <c r="I46" s="10"/>
      <c r="J46" s="10"/>
      <c r="K46" s="10">
        <f t="shared" si="13"/>
        <v>0</v>
      </c>
      <c r="L46" s="10"/>
      <c r="M46" s="10"/>
      <c r="N46" s="10"/>
      <c r="O46" s="10"/>
    </row>
    <row r="47" spans="1:15" x14ac:dyDescent="0.45">
      <c r="A47" s="10" t="str">
        <f>A16</f>
        <v>Fertilizer Price</v>
      </c>
      <c r="B47" s="10"/>
      <c r="C47" s="10"/>
      <c r="D47" s="10"/>
      <c r="E47" s="10"/>
      <c r="F47" s="10">
        <f t="shared" si="13"/>
        <v>0</v>
      </c>
      <c r="G47" s="10">
        <f>G16</f>
        <v>-0.35807065583393793</v>
      </c>
      <c r="H47" s="10">
        <f>H16</f>
        <v>0</v>
      </c>
      <c r="I47" s="10">
        <f>I16</f>
        <v>5.0129845408055644E-2</v>
      </c>
      <c r="J47" s="10">
        <f>J16</f>
        <v>0.35807065583393793</v>
      </c>
      <c r="K47" s="10">
        <f t="shared" si="13"/>
        <v>0</v>
      </c>
      <c r="L47" s="10"/>
      <c r="M47" s="10"/>
      <c r="N47" s="10"/>
      <c r="O47" s="10"/>
    </row>
    <row r="48" spans="1:15" x14ac:dyDescent="0.45">
      <c r="A48" s="10"/>
      <c r="B48" s="10"/>
      <c r="C48" s="10"/>
      <c r="D48" s="10"/>
      <c r="E48" s="10"/>
      <c r="F48" s="10">
        <f t="shared" si="13"/>
        <v>0</v>
      </c>
      <c r="G48" s="10"/>
      <c r="H48" s="10"/>
      <c r="I48" s="10"/>
      <c r="J48" s="10"/>
      <c r="K48" s="10">
        <f t="shared" si="13"/>
        <v>0</v>
      </c>
      <c r="L48" s="10">
        <f>L16</f>
        <v>-0.19384692880811855</v>
      </c>
      <c r="M48" s="10">
        <f>M16</f>
        <v>0</v>
      </c>
      <c r="N48" s="10">
        <f>N16</f>
        <v>2.6832342039619886E-2</v>
      </c>
      <c r="O48" s="10">
        <f>O16</f>
        <v>0.19384692880811855</v>
      </c>
    </row>
    <row r="49" spans="1:15" x14ac:dyDescent="0.45">
      <c r="A49" s="10"/>
      <c r="B49" s="10"/>
      <c r="C49" s="10"/>
      <c r="D49" s="10"/>
      <c r="E49" s="10"/>
      <c r="F49" s="10">
        <f t="shared" si="13"/>
        <v>0</v>
      </c>
      <c r="G49" s="10"/>
      <c r="H49" s="10"/>
      <c r="I49" s="10"/>
      <c r="J49" s="10"/>
      <c r="K49" s="10">
        <f t="shared" si="13"/>
        <v>0</v>
      </c>
      <c r="L49" s="10"/>
      <c r="M49" s="10"/>
      <c r="N49" s="10"/>
      <c r="O49" s="10"/>
    </row>
    <row r="50" spans="1:15" x14ac:dyDescent="0.45">
      <c r="A50" s="10"/>
      <c r="B50" s="10">
        <f>B17</f>
        <v>-0.91008797797014229</v>
      </c>
      <c r="C50" s="10">
        <f>C17</f>
        <v>0</v>
      </c>
      <c r="D50" s="10">
        <f>D17</f>
        <v>1.1115227297883858</v>
      </c>
      <c r="E50" s="10">
        <f>E17</f>
        <v>0.91008797797014229</v>
      </c>
      <c r="F50" s="10">
        <f t="shared" si="13"/>
        <v>0</v>
      </c>
      <c r="G50" s="10"/>
      <c r="H50" s="10"/>
      <c r="I50" s="10"/>
      <c r="J50" s="10"/>
      <c r="K50" s="10">
        <f t="shared" si="13"/>
        <v>0</v>
      </c>
      <c r="L50" s="10"/>
      <c r="M50" s="10"/>
      <c r="N50" s="10"/>
      <c r="O50" s="10"/>
    </row>
    <row r="51" spans="1:15" x14ac:dyDescent="0.45">
      <c r="A51" s="10" t="str">
        <f>A17</f>
        <v>Time Horizon</v>
      </c>
      <c r="B51" s="10"/>
      <c r="C51" s="10"/>
      <c r="D51" s="10"/>
      <c r="E51" s="10"/>
      <c r="F51" s="10">
        <f t="shared" si="13"/>
        <v>0</v>
      </c>
      <c r="G51" s="10">
        <f>G17</f>
        <v>-0.27874868974155403</v>
      </c>
      <c r="H51" s="10">
        <f>H17</f>
        <v>0</v>
      </c>
      <c r="I51" s="10">
        <f>I17</f>
        <v>0.34042106269313871</v>
      </c>
      <c r="J51" s="10">
        <f>J17</f>
        <v>0.27874868974155403</v>
      </c>
      <c r="K51" s="10">
        <f t="shared" si="13"/>
        <v>0</v>
      </c>
      <c r="L51" s="10"/>
      <c r="M51" s="10"/>
      <c r="N51" s="10"/>
      <c r="O51" s="10"/>
    </row>
    <row r="52" spans="1:15" x14ac:dyDescent="0.45">
      <c r="A52" s="10"/>
      <c r="B52" s="10"/>
      <c r="C52" s="10"/>
      <c r="D52" s="10"/>
      <c r="E52" s="10"/>
      <c r="F52" s="10">
        <f t="shared" si="13"/>
        <v>0</v>
      </c>
      <c r="G52" s="10"/>
      <c r="H52" s="10"/>
      <c r="I52" s="10"/>
      <c r="J52" s="10"/>
      <c r="K52" s="10">
        <f t="shared" si="13"/>
        <v>0</v>
      </c>
      <c r="L52" s="10">
        <f>L17</f>
        <v>-9.199048117859171E-2</v>
      </c>
      <c r="M52" s="10">
        <f>M17</f>
        <v>0</v>
      </c>
      <c r="N52" s="10">
        <f>N17</f>
        <v>0.10744328693332193</v>
      </c>
      <c r="O52" s="10">
        <f>O17</f>
        <v>9.199048117859171E-2</v>
      </c>
    </row>
    <row r="53" spans="1:15" x14ac:dyDescent="0.45">
      <c r="A53" s="10"/>
      <c r="B53" s="10"/>
      <c r="C53" s="10"/>
      <c r="D53" s="10"/>
      <c r="E53" s="10"/>
      <c r="F53" s="10">
        <f t="shared" si="13"/>
        <v>0</v>
      </c>
      <c r="G53" s="10"/>
      <c r="H53" s="10"/>
      <c r="I53" s="10"/>
      <c r="J53" s="10"/>
      <c r="K53" s="10">
        <f t="shared" si="13"/>
        <v>0</v>
      </c>
      <c r="L53" s="10"/>
      <c r="M53" s="10"/>
      <c r="N53" s="10"/>
      <c r="O53" s="10"/>
    </row>
    <row r="54" spans="1:15" x14ac:dyDescent="0.45">
      <c r="A54" s="10"/>
      <c r="B54" s="10">
        <f>B18</f>
        <v>-0.25644554758051519</v>
      </c>
      <c r="C54" s="10">
        <f>C18</f>
        <v>0</v>
      </c>
      <c r="D54" s="10">
        <f>D18</f>
        <v>0.25644554758051558</v>
      </c>
      <c r="E54" s="10">
        <f>E18</f>
        <v>0.25644554758051519</v>
      </c>
      <c r="F54" s="10">
        <f t="shared" si="13"/>
        <v>0</v>
      </c>
      <c r="G54" s="10"/>
      <c r="H54" s="10"/>
      <c r="I54" s="10"/>
      <c r="J54" s="10"/>
      <c r="K54" s="10">
        <f t="shared" si="13"/>
        <v>0</v>
      </c>
      <c r="L54" s="10"/>
      <c r="M54" s="10"/>
      <c r="N54" s="10"/>
      <c r="O54" s="10"/>
    </row>
    <row r="55" spans="1:15" x14ac:dyDescent="0.45">
      <c r="A55" s="10" t="str">
        <f>A18</f>
        <v>CAPEX</v>
      </c>
      <c r="B55" s="10"/>
      <c r="C55" s="10"/>
      <c r="D55" s="10"/>
      <c r="E55" s="10"/>
      <c r="F55" s="10"/>
      <c r="G55" s="10">
        <f>G18</f>
        <v>-0.71098708679894207</v>
      </c>
      <c r="H55" s="10">
        <f>H18</f>
        <v>0</v>
      </c>
      <c r="I55" s="10">
        <f>I18</f>
        <v>0.71098708680519807</v>
      </c>
      <c r="J55" s="10">
        <f>J18</f>
        <v>0.71098708679894207</v>
      </c>
      <c r="K55" s="10"/>
      <c r="L55" s="10"/>
      <c r="M55" s="10"/>
      <c r="N55" s="10"/>
      <c r="O55" s="10"/>
    </row>
    <row r="56" spans="1:15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f>L18</f>
        <v>-0.5285278566120527</v>
      </c>
      <c r="M56" s="10">
        <f>M18</f>
        <v>0</v>
      </c>
      <c r="N56" s="10">
        <f>N18</f>
        <v>0.52853295451748938</v>
      </c>
      <c r="O56" s="10">
        <f>O18</f>
        <v>0.5285278566120527</v>
      </c>
    </row>
    <row r="57" spans="1:15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45">
      <c r="A58" s="10"/>
      <c r="B58" s="10">
        <f>B19</f>
        <v>-0.67297121239916624</v>
      </c>
      <c r="C58" s="10">
        <f>C19</f>
        <v>0</v>
      </c>
      <c r="D58" s="10">
        <f>D19</f>
        <v>0.18176071264026694</v>
      </c>
      <c r="E58" s="10">
        <f>E19</f>
        <v>0.67297121239916624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45">
      <c r="A59" s="10" t="str">
        <f>A19</f>
        <v>Interest Rate</v>
      </c>
      <c r="B59" s="10"/>
      <c r="C59" s="10"/>
      <c r="D59" s="10"/>
      <c r="E59" s="10"/>
      <c r="F59" s="10"/>
      <c r="G59" s="10">
        <f>G19</f>
        <v>-0.19828801476239871</v>
      </c>
      <c r="H59" s="10">
        <f>H19</f>
        <v>0</v>
      </c>
      <c r="I59" s="10">
        <f>I19</f>
        <v>5.3206979896436246E-2</v>
      </c>
      <c r="J59" s="10">
        <f>J19</f>
        <v>0.19828801476239871</v>
      </c>
      <c r="K59" s="10"/>
      <c r="L59" s="10"/>
      <c r="M59" s="10"/>
      <c r="N59" s="10"/>
      <c r="O59" s="10"/>
    </row>
    <row r="60" spans="1:15" x14ac:dyDescent="0.4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>
        <f>L19</f>
        <v>-6.0142366417059764E-2</v>
      </c>
      <c r="M60" s="10">
        <f>M19</f>
        <v>0</v>
      </c>
      <c r="N60" s="10">
        <f>N19</f>
        <v>1.5999539943121914E-2</v>
      </c>
      <c r="O60" s="10">
        <f>O19</f>
        <v>6.0142366417059764E-2</v>
      </c>
    </row>
    <row r="61" spans="1:15" x14ac:dyDescent="0.4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5">
      <c r="A62" s="10"/>
      <c r="B62" s="10">
        <f>B20</f>
        <v>-0.34507125302428571</v>
      </c>
      <c r="C62" s="10">
        <f>C20</f>
        <v>0</v>
      </c>
      <c r="D62" s="10">
        <f>D20</f>
        <v>0.34507125302428582</v>
      </c>
      <c r="E62" s="10">
        <f>E20</f>
        <v>0.34507125302428571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45">
      <c r="A63" s="10" t="str">
        <f>A20</f>
        <v>N content</v>
      </c>
      <c r="B63" s="10"/>
      <c r="C63" s="10"/>
      <c r="D63" s="10"/>
      <c r="E63" s="10"/>
      <c r="F63" s="10"/>
      <c r="G63" s="10">
        <f>G20</f>
        <v>-0.14106063491096898</v>
      </c>
      <c r="H63" s="10">
        <f>H20</f>
        <v>0</v>
      </c>
      <c r="I63" s="10">
        <f>I20</f>
        <v>0.14106030342028525</v>
      </c>
      <c r="J63" s="10">
        <f>J20</f>
        <v>0.14106063491096898</v>
      </c>
      <c r="K63" s="10"/>
      <c r="L63" s="10"/>
      <c r="M63" s="10"/>
      <c r="N63" s="10"/>
      <c r="O63" s="10"/>
    </row>
    <row r="64" spans="1:15" x14ac:dyDescent="0.4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>
        <f>L20</f>
        <v>-8.0806169142663517E-2</v>
      </c>
      <c r="M64" s="10">
        <f>M20</f>
        <v>0</v>
      </c>
      <c r="N64" s="10">
        <f>N20</f>
        <v>7.8618764749723763E-2</v>
      </c>
      <c r="O64" s="10">
        <f>O20</f>
        <v>8.0806169142663517E-2</v>
      </c>
    </row>
    <row r="65" spans="1:37" x14ac:dyDescent="0.4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37" x14ac:dyDescent="0.45">
      <c r="A66" s="10"/>
      <c r="B66" s="10">
        <f>B21</f>
        <v>-2.0641202906069717E-3</v>
      </c>
      <c r="C66" s="10">
        <f>C21</f>
        <v>0</v>
      </c>
      <c r="D66" s="10">
        <f>D21</f>
        <v>2.0641202906071764E-3</v>
      </c>
      <c r="E66" s="10">
        <f>E21</f>
        <v>2.0641202906069717E-3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37" x14ac:dyDescent="0.45">
      <c r="A67" s="10" t="str">
        <f>A21</f>
        <v>OPEX</v>
      </c>
      <c r="B67" s="10"/>
      <c r="C67" s="10"/>
      <c r="D67" s="10"/>
      <c r="E67" s="10"/>
      <c r="F67" s="10"/>
      <c r="G67" s="10">
        <f>G21</f>
        <v>-0.27533824444060023</v>
      </c>
      <c r="H67" s="10">
        <f>H21</f>
        <v>0</v>
      </c>
      <c r="I67" s="10">
        <f>I21</f>
        <v>0.27533824444058741</v>
      </c>
      <c r="J67" s="10">
        <f>J21</f>
        <v>0.27533824444060023</v>
      </c>
      <c r="K67" s="10"/>
      <c r="L67" s="10"/>
      <c r="M67" s="10"/>
      <c r="N67" s="10"/>
      <c r="O67" s="10"/>
    </row>
    <row r="68" spans="1:37" x14ac:dyDescent="0.4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>
        <f>L21</f>
        <v>-0.20741719467928313</v>
      </c>
      <c r="M68" s="10">
        <f>M21</f>
        <v>0</v>
      </c>
      <c r="N68" s="10">
        <f>N21</f>
        <v>0.20742097875469512</v>
      </c>
      <c r="O68" s="10">
        <f>O21</f>
        <v>0.20741719467928313</v>
      </c>
      <c r="AK68" t="s">
        <v>9</v>
      </c>
    </row>
    <row r="69" spans="1:37" x14ac:dyDescent="0.4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37" x14ac:dyDescent="0.45">
      <c r="A70" s="10"/>
      <c r="B70" s="10">
        <f>B22</f>
        <v>-0.26086319522180595</v>
      </c>
      <c r="C70" s="10">
        <f>C22</f>
        <v>0</v>
      </c>
      <c r="D70" s="10">
        <f>D22</f>
        <v>0.26086319522180607</v>
      </c>
      <c r="E70" s="10">
        <f>E22</f>
        <v>0.26086319522180595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37" x14ac:dyDescent="0.45">
      <c r="A71" s="10" t="str">
        <f>A22</f>
        <v>P Content</v>
      </c>
      <c r="B71" s="10"/>
      <c r="C71" s="10"/>
      <c r="D71" s="10"/>
      <c r="E71" s="10"/>
      <c r="F71" s="10"/>
      <c r="G71" s="10">
        <f>G22</f>
        <v>-3.0214326230416352E-2</v>
      </c>
      <c r="H71" s="10">
        <f>H22</f>
        <v>0</v>
      </c>
      <c r="I71" s="10">
        <f>I22</f>
        <v>3.021399474832908E-2</v>
      </c>
      <c r="J71" s="10">
        <f>J22</f>
        <v>3.0214326230416352E-2</v>
      </c>
      <c r="K71" s="10"/>
      <c r="L71" s="10"/>
      <c r="M71" s="10"/>
      <c r="N71" s="10"/>
      <c r="O71" s="10"/>
    </row>
    <row r="72" spans="1:37" x14ac:dyDescent="0.4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>
        <f>L22</f>
        <v>-1.4712000042806834E-2</v>
      </c>
      <c r="M72" s="10">
        <f>M22</f>
        <v>0</v>
      </c>
      <c r="N72" s="10">
        <f>N22</f>
        <v>1.2524548963248764E-2</v>
      </c>
      <c r="O72" s="10">
        <f>O22</f>
        <v>1.4712000042806834E-2</v>
      </c>
    </row>
    <row r="73" spans="1:37" x14ac:dyDescent="0.4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37" x14ac:dyDescent="0.45">
      <c r="A74" s="10"/>
      <c r="B74" s="10">
        <f>B23</f>
        <v>-0.1983122083721289</v>
      </c>
      <c r="C74" s="10">
        <f>C23</f>
        <v>0</v>
      </c>
      <c r="D74" s="10">
        <f>D23</f>
        <v>0.19831220837212912</v>
      </c>
      <c r="E74" s="10">
        <f>E23</f>
        <v>0.1983122083721289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37" x14ac:dyDescent="0.45">
      <c r="A75" s="10" t="str">
        <f>A23</f>
        <v>K Content</v>
      </c>
      <c r="B75" s="10"/>
      <c r="C75" s="10"/>
      <c r="D75" s="10"/>
      <c r="E75" s="10"/>
      <c r="F75" s="10"/>
      <c r="G75" s="10">
        <f>G23</f>
        <v>-6.5052115906529734E-2</v>
      </c>
      <c r="H75" s="10">
        <f>H23</f>
        <v>0</v>
      </c>
      <c r="I75" s="10">
        <f>I23</f>
        <v>6.5052115906530136E-2</v>
      </c>
      <c r="J75" s="10">
        <f>J23</f>
        <v>6.5052115906529734E-2</v>
      </c>
      <c r="K75" s="10"/>
      <c r="L75" s="10"/>
      <c r="M75" s="10"/>
      <c r="N75" s="10"/>
      <c r="O75" s="10"/>
    </row>
    <row r="76" spans="1:37" x14ac:dyDescent="0.4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>
        <f>L23</f>
        <v>-3.5351988280179353E-2</v>
      </c>
      <c r="M76" s="10">
        <f>M23</f>
        <v>0</v>
      </c>
      <c r="N76" s="10">
        <f>N23</f>
        <v>3.5352003439363268E-2</v>
      </c>
      <c r="O76" s="10">
        <f>O23</f>
        <v>3.5351988280179353E-2</v>
      </c>
    </row>
    <row r="77" spans="1:37" x14ac:dyDescent="0.4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37" x14ac:dyDescent="0.45">
      <c r="A78" s="10"/>
      <c r="B78" s="10">
        <f>B24</f>
        <v>0</v>
      </c>
      <c r="C78" s="10">
        <f>C24</f>
        <v>0</v>
      </c>
      <c r="D78" s="10">
        <f>D24</f>
        <v>0</v>
      </c>
      <c r="E78" s="10">
        <f>E24</f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37" x14ac:dyDescent="0.45">
      <c r="A79" s="10" t="str">
        <f>A24</f>
        <v>Energy Content</v>
      </c>
      <c r="B79" s="10"/>
      <c r="C79" s="10"/>
      <c r="D79" s="10"/>
      <c r="E79" s="10"/>
      <c r="F79" s="10"/>
      <c r="G79" s="10">
        <f>G24</f>
        <v>-9.528419442271302E-2</v>
      </c>
      <c r="H79" s="10">
        <f>H24</f>
        <v>0</v>
      </c>
      <c r="I79" s="10">
        <f>I24</f>
        <v>9.5284194431308977E-2</v>
      </c>
      <c r="J79" s="10">
        <f>J24</f>
        <v>9.528419442271302E-2</v>
      </c>
      <c r="K79" s="10"/>
      <c r="L79" s="10"/>
      <c r="M79" s="10"/>
      <c r="N79" s="10"/>
      <c r="O79" s="10"/>
    </row>
    <row r="80" spans="1:37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>
        <f>L24</f>
        <v>-5.8485676246453296E-2</v>
      </c>
      <c r="M80" s="10">
        <f>M24</f>
        <v>0</v>
      </c>
      <c r="N80" s="10">
        <f>N24</f>
        <v>5.8485680118686365E-2</v>
      </c>
      <c r="O80" s="10">
        <f>O24</f>
        <v>5.8485676246453296E-2</v>
      </c>
    </row>
    <row r="81" spans="1:15" x14ac:dyDescent="0.4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45">
      <c r="A82" s="10"/>
      <c r="B82" s="10">
        <f>B25</f>
        <v>0</v>
      </c>
      <c r="C82" s="10">
        <f>C25</f>
        <v>1</v>
      </c>
      <c r="D82" s="10">
        <f>D25</f>
        <v>0</v>
      </c>
      <c r="E82" s="10">
        <f>E25</f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45">
      <c r="A83" s="10" t="str">
        <f>A25</f>
        <v>Electricity</v>
      </c>
      <c r="B83" s="10"/>
      <c r="C83" s="10"/>
      <c r="D83" s="10"/>
      <c r="E83" s="10"/>
      <c r="F83" s="10"/>
      <c r="G83" s="10">
        <f>G25</f>
        <v>-4.9966900584941215E-2</v>
      </c>
      <c r="H83" s="10">
        <f>H25</f>
        <v>1</v>
      </c>
      <c r="I83" s="10">
        <f>I25</f>
        <v>0.32478485380211575</v>
      </c>
      <c r="J83" s="10">
        <f>J25</f>
        <v>4.9966900584941215E-2</v>
      </c>
      <c r="K83" s="10"/>
      <c r="L83" s="10"/>
      <c r="M83" s="10"/>
      <c r="N83" s="10"/>
      <c r="O83" s="10"/>
    </row>
    <row r="84" spans="1:15" x14ac:dyDescent="0.4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>
        <f>L25</f>
        <v>-3.0669761465839912E-2</v>
      </c>
      <c r="M84" s="10">
        <f>M25</f>
        <v>1</v>
      </c>
      <c r="N84" s="10">
        <f>N25</f>
        <v>0.19935352302287726</v>
      </c>
      <c r="O84" s="10">
        <f>O25</f>
        <v>3.0669761465839912E-2</v>
      </c>
    </row>
    <row r="85" spans="1:15" x14ac:dyDescent="0.4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</sheetData>
  <autoFilter ref="A2:P2" xr:uid="{9587F2EF-0B7E-4E84-89A1-B52C1FE909CB}">
    <sortState xmlns:xlrd2="http://schemas.microsoft.com/office/spreadsheetml/2017/richdata2" ref="A3:P12">
      <sortCondition descending="1" ref="P2"/>
    </sortState>
  </autoFilter>
  <hyperlinks>
    <hyperlink ref="V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6" sqref="A16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291</v>
      </c>
      <c r="B1" s="12">
        <f>39.011+50.231</f>
        <v>89.242000000000004</v>
      </c>
    </row>
    <row r="2" spans="1:6" x14ac:dyDescent="0.45">
      <c r="A2" t="s">
        <v>274</v>
      </c>
      <c r="B2" s="12">
        <f>9.695+3.281+1.011+0.314+1.533+0.476</f>
        <v>16.309999999999999</v>
      </c>
    </row>
    <row r="3" spans="1:6" x14ac:dyDescent="0.45">
      <c r="A3" t="s">
        <v>275</v>
      </c>
      <c r="B3" s="13">
        <f>PV(9%/4,40,1)/40</f>
        <v>-0.6548380551436761</v>
      </c>
      <c r="E3" t="s">
        <v>276</v>
      </c>
      <c r="F3">
        <v>3938.6015136228598</v>
      </c>
    </row>
    <row r="4" spans="1:6" x14ac:dyDescent="0.45">
      <c r="A4" t="s">
        <v>279</v>
      </c>
      <c r="B4">
        <v>12.1</v>
      </c>
      <c r="E4" t="s">
        <v>277</v>
      </c>
      <c r="F4" s="14">
        <f>(1-B3)*(77606*(F3*1000/(660))^(0.6194))/(F3*120)</f>
        <v>59.272992986236197</v>
      </c>
    </row>
    <row r="7" spans="1:6" x14ac:dyDescent="0.45">
      <c r="A7" t="s">
        <v>278</v>
      </c>
      <c r="B7" s="13">
        <f>B4-B1+B2+F4</f>
        <v>-1.5590070137638108</v>
      </c>
    </row>
    <row r="10" spans="1:6" x14ac:dyDescent="0.45">
      <c r="A10" t="s">
        <v>280</v>
      </c>
    </row>
    <row r="15" spans="1:6" x14ac:dyDescent="0.45">
      <c r="A15" t="s">
        <v>281</v>
      </c>
    </row>
    <row r="16" spans="1:6" x14ac:dyDescent="0.45">
      <c r="A16">
        <f>'Figure 3'!AD114-'Figure 3'!AD146</f>
        <v>1.2690100277037952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2023-06-07T20:11:23Z</dcterms:modified>
</cp:coreProperties>
</file>