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natha\PycharmProjects\pythonProject2\CLCO\data\data analysis\"/>
    </mc:Choice>
  </mc:AlternateContent>
  <xr:revisionPtr revIDLastSave="0" documentId="13_ncr:1_{A317F385-69D2-4174-B477-3FBC293EEF93}" xr6:coauthVersionLast="47" xr6:coauthVersionMax="47" xr10:uidLastSave="{00000000-0000-0000-0000-000000000000}"/>
  <bookViews>
    <workbookView xWindow="58410" yWindow="-120" windowWidth="28110" windowHeight="18240" activeTab="4" xr2:uid="{D95AA41F-4E03-4C2F-8036-818422572249}"/>
  </bookViews>
  <sheets>
    <sheet name="Figure 5" sheetId="1" r:id="rId1"/>
    <sheet name="Figure 2" sheetId="2" r:id="rId2"/>
    <sheet name="Figure 3" sheetId="3" r:id="rId3"/>
    <sheet name="Figure 4" sheetId="4" r:id="rId4"/>
    <sheet name="Figure 6" sheetId="5" r:id="rId5"/>
    <sheet name="Figure1" sheetId="6" r:id="rId6"/>
    <sheet name="Sheet2" sheetId="8" r:id="rId7"/>
    <sheet name="Abstract Calculations" sheetId="7" r:id="rId8"/>
  </sheets>
  <definedNames>
    <definedName name="_xlnm._FilterDatabase" localSheetId="4" hidden="1">'Figure 6'!$A$2:$P$2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5" l="1"/>
  <c r="AO114" i="3"/>
  <c r="A16" i="7"/>
  <c r="B2" i="7"/>
  <c r="B1" i="7"/>
  <c r="C4" i="5" l="1"/>
  <c r="C5" i="5" s="1"/>
  <c r="C6" i="5" s="1"/>
  <c r="C7" i="5" s="1"/>
  <c r="C8" i="5" s="1"/>
  <c r="C9" i="5" s="1"/>
  <c r="C10" i="5" s="1"/>
  <c r="C11" i="5" s="1"/>
  <c r="C12" i="5" s="1"/>
  <c r="H4" i="5"/>
  <c r="H5" i="5" s="1"/>
  <c r="H6" i="5" s="1"/>
  <c r="H7" i="5" s="1"/>
  <c r="H8" i="5" s="1"/>
  <c r="H9" i="5" s="1"/>
  <c r="H10" i="5" s="1"/>
  <c r="H11" i="5" s="1"/>
  <c r="H12" i="5" s="1"/>
  <c r="M5" i="5"/>
  <c r="M6" i="5" s="1"/>
  <c r="M7" i="5" s="1"/>
  <c r="M8" i="5" s="1"/>
  <c r="M9" i="5" s="1"/>
  <c r="M10" i="5" s="1"/>
  <c r="M11" i="5" s="1"/>
  <c r="M12" i="5" s="1"/>
  <c r="M4" i="5"/>
  <c r="O84" i="5" l="1"/>
  <c r="N84" i="5"/>
  <c r="M84" i="5"/>
  <c r="H83" i="5"/>
  <c r="C82" i="5"/>
  <c r="A83" i="5"/>
  <c r="A25" i="5"/>
  <c r="B25" i="5"/>
  <c r="B82" i="5" s="1"/>
  <c r="D25" i="5"/>
  <c r="D82" i="5" s="1"/>
  <c r="E25" i="5"/>
  <c r="E82" i="5" s="1"/>
  <c r="G25" i="5"/>
  <c r="G83" i="5" s="1"/>
  <c r="I25" i="5"/>
  <c r="I83" i="5" s="1"/>
  <c r="J25" i="5"/>
  <c r="J83" i="5" s="1"/>
  <c r="L25" i="5"/>
  <c r="L84" i="5" s="1"/>
  <c r="N25" i="5"/>
  <c r="O25" i="5"/>
  <c r="AT7" i="1"/>
  <c r="AU7" i="1"/>
  <c r="AV7" i="1"/>
  <c r="AW7" i="1"/>
  <c r="AX7" i="1"/>
  <c r="AY7" i="1"/>
  <c r="AZ7" i="1"/>
  <c r="AT8" i="1"/>
  <c r="AU8" i="1"/>
  <c r="AV8" i="1"/>
  <c r="AW8" i="1"/>
  <c r="AX8" i="1"/>
  <c r="AY8" i="1"/>
  <c r="AZ8" i="1"/>
  <c r="AT9" i="1"/>
  <c r="AU9" i="1"/>
  <c r="AV9" i="1"/>
  <c r="AW9" i="1"/>
  <c r="AX9" i="1"/>
  <c r="AY9" i="1"/>
  <c r="AZ9" i="1"/>
  <c r="AT10" i="1"/>
  <c r="AU10" i="1"/>
  <c r="AV10" i="1"/>
  <c r="AW10" i="1"/>
  <c r="AX10" i="1"/>
  <c r="AY10" i="1"/>
  <c r="AZ10" i="1"/>
  <c r="AT11" i="1"/>
  <c r="AU11" i="1"/>
  <c r="AV11" i="1"/>
  <c r="AW11" i="1"/>
  <c r="AX11" i="1"/>
  <c r="AY11" i="1"/>
  <c r="AZ11" i="1"/>
  <c r="AT13" i="1"/>
  <c r="AU13" i="1"/>
  <c r="AV13" i="1"/>
  <c r="AW13" i="1"/>
  <c r="AX13" i="1"/>
  <c r="AY13" i="1"/>
  <c r="AZ13" i="1"/>
  <c r="AT14" i="1"/>
  <c r="AU14" i="1"/>
  <c r="AV14" i="1"/>
  <c r="AW14" i="1"/>
  <c r="AX14" i="1"/>
  <c r="AY14" i="1"/>
  <c r="AZ14" i="1"/>
  <c r="AT15" i="1"/>
  <c r="AU15" i="1"/>
  <c r="AV15" i="1"/>
  <c r="AW15" i="1"/>
  <c r="AX15" i="1"/>
  <c r="AY15" i="1"/>
  <c r="AZ15" i="1"/>
  <c r="AT16" i="1"/>
  <c r="AU16" i="1"/>
  <c r="AV16" i="1"/>
  <c r="AW16" i="1"/>
  <c r="AX16" i="1"/>
  <c r="AY16" i="1"/>
  <c r="AZ16" i="1"/>
  <c r="AT17" i="1"/>
  <c r="AU17" i="1"/>
  <c r="AV17" i="1"/>
  <c r="AW17" i="1"/>
  <c r="AX17" i="1"/>
  <c r="AY17" i="1"/>
  <c r="AZ17" i="1"/>
  <c r="AT18" i="1"/>
  <c r="AU18" i="1"/>
  <c r="AV18" i="1"/>
  <c r="AW18" i="1"/>
  <c r="AX18" i="1"/>
  <c r="AY18" i="1"/>
  <c r="AZ18" i="1"/>
  <c r="AT20" i="1"/>
  <c r="AU20" i="1"/>
  <c r="AV20" i="1"/>
  <c r="AW20" i="1"/>
  <c r="AX20" i="1"/>
  <c r="AY20" i="1"/>
  <c r="AZ20" i="1"/>
  <c r="AT21" i="1"/>
  <c r="AU21" i="1"/>
  <c r="AV21" i="1"/>
  <c r="AW21" i="1"/>
  <c r="AX21" i="1"/>
  <c r="AY21" i="1"/>
  <c r="AZ21" i="1"/>
  <c r="AT22" i="1"/>
  <c r="AU22" i="1"/>
  <c r="AV22" i="1"/>
  <c r="AW22" i="1"/>
  <c r="AX22" i="1"/>
  <c r="AY22" i="1"/>
  <c r="AZ22" i="1"/>
  <c r="AT23" i="1"/>
  <c r="AU23" i="1"/>
  <c r="AV23" i="1"/>
  <c r="AW23" i="1"/>
  <c r="AX23" i="1"/>
  <c r="AY23" i="1"/>
  <c r="AZ23" i="1"/>
  <c r="AT24" i="1"/>
  <c r="AU24" i="1"/>
  <c r="AV24" i="1"/>
  <c r="AW24" i="1"/>
  <c r="AX24" i="1"/>
  <c r="AY24" i="1"/>
  <c r="AZ24" i="1"/>
  <c r="AT25" i="1"/>
  <c r="AU25" i="1"/>
  <c r="AV25" i="1"/>
  <c r="AW25" i="1"/>
  <c r="AX25" i="1"/>
  <c r="AY25" i="1"/>
  <c r="AZ25" i="1"/>
  <c r="AT29" i="1"/>
  <c r="AU29" i="1"/>
  <c r="AV29" i="1"/>
  <c r="AW29" i="1"/>
  <c r="AX29" i="1"/>
  <c r="AY29" i="1"/>
  <c r="AZ29" i="1"/>
  <c r="AT30" i="1"/>
  <c r="AU30" i="1"/>
  <c r="AV30" i="1"/>
  <c r="AW30" i="1"/>
  <c r="AX30" i="1"/>
  <c r="AY30" i="1"/>
  <c r="AZ30" i="1"/>
  <c r="AT31" i="1"/>
  <c r="AU31" i="1"/>
  <c r="AV31" i="1"/>
  <c r="AW31" i="1"/>
  <c r="AX31" i="1"/>
  <c r="AY31" i="1"/>
  <c r="AZ31" i="1"/>
  <c r="AT32" i="1"/>
  <c r="AU32" i="1"/>
  <c r="AV32" i="1"/>
  <c r="AW32" i="1"/>
  <c r="AX32" i="1"/>
  <c r="AY32" i="1"/>
  <c r="AZ32" i="1"/>
  <c r="AT33" i="1"/>
  <c r="AU33" i="1"/>
  <c r="AV33" i="1"/>
  <c r="AW33" i="1"/>
  <c r="AX33" i="1"/>
  <c r="AY33" i="1"/>
  <c r="AZ33" i="1"/>
  <c r="AT34" i="1"/>
  <c r="AU34" i="1"/>
  <c r="AV34" i="1"/>
  <c r="AW34" i="1"/>
  <c r="AX34" i="1"/>
  <c r="AY34" i="1"/>
  <c r="AZ34" i="1"/>
  <c r="AT36" i="1"/>
  <c r="AU36" i="1"/>
  <c r="AV36" i="1"/>
  <c r="AW36" i="1"/>
  <c r="AX36" i="1"/>
  <c r="AY36" i="1"/>
  <c r="AZ36" i="1"/>
  <c r="AT37" i="1"/>
  <c r="AU37" i="1"/>
  <c r="AV37" i="1"/>
  <c r="AW37" i="1"/>
  <c r="AX37" i="1"/>
  <c r="AY37" i="1"/>
  <c r="AZ37" i="1"/>
  <c r="AT38" i="1"/>
  <c r="AU38" i="1"/>
  <c r="AV38" i="1"/>
  <c r="AW38" i="1"/>
  <c r="AX38" i="1"/>
  <c r="AY38" i="1"/>
  <c r="AZ38" i="1"/>
  <c r="AT39" i="1"/>
  <c r="AU39" i="1"/>
  <c r="AV39" i="1"/>
  <c r="AW39" i="1"/>
  <c r="AX39" i="1"/>
  <c r="AY39" i="1"/>
  <c r="AZ39" i="1"/>
  <c r="AT40" i="1"/>
  <c r="AU40" i="1"/>
  <c r="AV40" i="1"/>
  <c r="AW40" i="1"/>
  <c r="AX40" i="1"/>
  <c r="AY40" i="1"/>
  <c r="AZ40" i="1"/>
  <c r="AT41" i="1"/>
  <c r="AU41" i="1"/>
  <c r="AV41" i="1"/>
  <c r="AW41" i="1"/>
  <c r="AX41" i="1"/>
  <c r="AY41" i="1"/>
  <c r="AZ41" i="1"/>
  <c r="AT43" i="1"/>
  <c r="AU43" i="1"/>
  <c r="AV43" i="1"/>
  <c r="AW43" i="1"/>
  <c r="AX43" i="1"/>
  <c r="AY43" i="1"/>
  <c r="AZ43" i="1"/>
  <c r="AT44" i="1"/>
  <c r="AU44" i="1"/>
  <c r="AV44" i="1"/>
  <c r="AW44" i="1"/>
  <c r="AX44" i="1"/>
  <c r="AY44" i="1"/>
  <c r="AZ44" i="1"/>
  <c r="AT45" i="1"/>
  <c r="AU45" i="1"/>
  <c r="AV45" i="1"/>
  <c r="AW45" i="1"/>
  <c r="AX45" i="1"/>
  <c r="AY45" i="1"/>
  <c r="AZ45" i="1"/>
  <c r="AT46" i="1"/>
  <c r="AU46" i="1"/>
  <c r="AV46" i="1"/>
  <c r="AW46" i="1"/>
  <c r="AX46" i="1"/>
  <c r="AY46" i="1"/>
  <c r="AZ46" i="1"/>
  <c r="AT47" i="1"/>
  <c r="AU47" i="1"/>
  <c r="AV47" i="1"/>
  <c r="AW47" i="1"/>
  <c r="AX47" i="1"/>
  <c r="AY47" i="1"/>
  <c r="AZ47" i="1"/>
  <c r="AT48" i="1"/>
  <c r="AU48" i="1"/>
  <c r="AV48" i="1"/>
  <c r="AW48" i="1"/>
  <c r="AX48" i="1"/>
  <c r="AY48" i="1"/>
  <c r="AZ48" i="1"/>
  <c r="P25" i="5" l="1"/>
  <c r="O11" i="5"/>
  <c r="O10" i="5"/>
  <c r="O9" i="5"/>
  <c r="O8" i="5"/>
  <c r="O7" i="5"/>
  <c r="O6" i="5"/>
  <c r="O3" i="5"/>
  <c r="O5" i="5"/>
  <c r="O4" i="5"/>
  <c r="J5" i="5"/>
  <c r="J6" i="5"/>
  <c r="J7" i="5"/>
  <c r="J8" i="5"/>
  <c r="J9" i="5"/>
  <c r="J10" i="5"/>
  <c r="J11" i="5"/>
  <c r="J4" i="5"/>
  <c r="E5" i="5"/>
  <c r="E3" i="5"/>
  <c r="E6" i="5"/>
  <c r="E7" i="5"/>
  <c r="E8" i="5"/>
  <c r="E9" i="5"/>
  <c r="E10" i="5"/>
  <c r="E11" i="5"/>
  <c r="E4" i="5"/>
  <c r="F4" i="7" l="1"/>
  <c r="B7" i="7" s="1"/>
  <c r="B3" i="7" l="1"/>
  <c r="D146" i="3" l="1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C164" i="3"/>
  <c r="C163" i="3"/>
  <c r="C162" i="3"/>
  <c r="C160" i="3"/>
  <c r="C159" i="3"/>
  <c r="C158" i="3"/>
  <c r="C156" i="3"/>
  <c r="C155" i="3"/>
  <c r="C154" i="3"/>
  <c r="C152" i="3"/>
  <c r="C151" i="3"/>
  <c r="C150" i="3"/>
  <c r="C148" i="3"/>
  <c r="C147" i="3"/>
  <c r="C146" i="3"/>
  <c r="C124" i="3"/>
  <c r="C125" i="3"/>
  <c r="C126" i="3"/>
  <c r="C128" i="3"/>
  <c r="C129" i="3"/>
  <c r="C130" i="3"/>
  <c r="C132" i="3"/>
  <c r="C133" i="3"/>
  <c r="C134" i="3"/>
  <c r="C136" i="3"/>
  <c r="C137" i="3"/>
  <c r="C138" i="3"/>
  <c r="C140" i="3"/>
  <c r="C141" i="3"/>
  <c r="C142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Z6" i="1"/>
  <c r="AO146" i="3" l="1"/>
  <c r="M80" i="5" l="1"/>
  <c r="H79" i="5"/>
  <c r="C78" i="5"/>
  <c r="N76" i="5"/>
  <c r="M76" i="5"/>
  <c r="H75" i="5"/>
  <c r="C74" i="5"/>
  <c r="M72" i="5"/>
  <c r="H71" i="5"/>
  <c r="C70" i="5"/>
  <c r="M68" i="5"/>
  <c r="H67" i="5"/>
  <c r="C66" i="5"/>
  <c r="M64" i="5"/>
  <c r="H63" i="5"/>
  <c r="C62" i="5"/>
  <c r="M60" i="5"/>
  <c r="H59" i="5"/>
  <c r="C58" i="5"/>
  <c r="M56" i="5"/>
  <c r="H55" i="5"/>
  <c r="K54" i="5"/>
  <c r="F54" i="5"/>
  <c r="C54" i="5"/>
  <c r="K53" i="5"/>
  <c r="F53" i="5"/>
  <c r="M52" i="5"/>
  <c r="K52" i="5"/>
  <c r="F52" i="5"/>
  <c r="K51" i="5"/>
  <c r="H51" i="5"/>
  <c r="F51" i="5"/>
  <c r="K50" i="5"/>
  <c r="F50" i="5"/>
  <c r="C50" i="5"/>
  <c r="B50" i="5"/>
  <c r="K49" i="5"/>
  <c r="F49" i="5"/>
  <c r="M48" i="5"/>
  <c r="K48" i="5"/>
  <c r="F48" i="5"/>
  <c r="K47" i="5"/>
  <c r="H47" i="5"/>
  <c r="F47" i="5"/>
  <c r="K46" i="5"/>
  <c r="F46" i="5"/>
  <c r="C46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45" i="5"/>
  <c r="N24" i="5"/>
  <c r="N80" i="5" s="1"/>
  <c r="L24" i="5"/>
  <c r="L80" i="5" s="1"/>
  <c r="I24" i="5"/>
  <c r="I79" i="5" s="1"/>
  <c r="G24" i="5"/>
  <c r="G79" i="5" s="1"/>
  <c r="D24" i="5"/>
  <c r="D78" i="5" s="1"/>
  <c r="B24" i="5"/>
  <c r="B78" i="5" s="1"/>
  <c r="A24" i="5"/>
  <c r="A79" i="5" s="1"/>
  <c r="N23" i="5"/>
  <c r="L23" i="5"/>
  <c r="L76" i="5" s="1"/>
  <c r="I23" i="5"/>
  <c r="I75" i="5" s="1"/>
  <c r="G23" i="5"/>
  <c r="G75" i="5" s="1"/>
  <c r="D23" i="5"/>
  <c r="D74" i="5" s="1"/>
  <c r="B23" i="5"/>
  <c r="B74" i="5" s="1"/>
  <c r="A23" i="5"/>
  <c r="A75" i="5" s="1"/>
  <c r="N22" i="5"/>
  <c r="N72" i="5" s="1"/>
  <c r="L22" i="5"/>
  <c r="L72" i="5" s="1"/>
  <c r="I22" i="5"/>
  <c r="I71" i="5" s="1"/>
  <c r="G22" i="5"/>
  <c r="G71" i="5" s="1"/>
  <c r="D22" i="5"/>
  <c r="D70" i="5" s="1"/>
  <c r="B22" i="5"/>
  <c r="B70" i="5" s="1"/>
  <c r="A22" i="5"/>
  <c r="A71" i="5" s="1"/>
  <c r="N21" i="5"/>
  <c r="N68" i="5" s="1"/>
  <c r="L21" i="5"/>
  <c r="L68" i="5" s="1"/>
  <c r="I21" i="5"/>
  <c r="I67" i="5" s="1"/>
  <c r="G21" i="5"/>
  <c r="G67" i="5" s="1"/>
  <c r="E21" i="5"/>
  <c r="D21" i="5"/>
  <c r="D66" i="5" s="1"/>
  <c r="B21" i="5"/>
  <c r="B66" i="5" s="1"/>
  <c r="A21" i="5"/>
  <c r="A67" i="5" s="1"/>
  <c r="N20" i="5"/>
  <c r="N64" i="5" s="1"/>
  <c r="L20" i="5"/>
  <c r="L64" i="5" s="1"/>
  <c r="I20" i="5"/>
  <c r="I63" i="5" s="1"/>
  <c r="G20" i="5"/>
  <c r="G63" i="5" s="1"/>
  <c r="D20" i="5"/>
  <c r="D62" i="5" s="1"/>
  <c r="B20" i="5"/>
  <c r="B62" i="5" s="1"/>
  <c r="A20" i="5"/>
  <c r="A63" i="5" s="1"/>
  <c r="N19" i="5"/>
  <c r="N60" i="5" s="1"/>
  <c r="L19" i="5"/>
  <c r="L60" i="5" s="1"/>
  <c r="I19" i="5"/>
  <c r="I59" i="5" s="1"/>
  <c r="G19" i="5"/>
  <c r="G59" i="5" s="1"/>
  <c r="D19" i="5"/>
  <c r="D58" i="5" s="1"/>
  <c r="B19" i="5"/>
  <c r="B58" i="5" s="1"/>
  <c r="A19" i="5"/>
  <c r="A59" i="5" s="1"/>
  <c r="N18" i="5"/>
  <c r="N56" i="5" s="1"/>
  <c r="L18" i="5"/>
  <c r="L56" i="5" s="1"/>
  <c r="I18" i="5"/>
  <c r="I55" i="5" s="1"/>
  <c r="G18" i="5"/>
  <c r="G55" i="5" s="1"/>
  <c r="D18" i="5"/>
  <c r="D54" i="5" s="1"/>
  <c r="B18" i="5"/>
  <c r="B54" i="5" s="1"/>
  <c r="A18" i="5"/>
  <c r="A55" i="5" s="1"/>
  <c r="N17" i="5"/>
  <c r="N52" i="5" s="1"/>
  <c r="L17" i="5"/>
  <c r="L52" i="5" s="1"/>
  <c r="J17" i="5"/>
  <c r="J51" i="5" s="1"/>
  <c r="I17" i="5"/>
  <c r="I51" i="5" s="1"/>
  <c r="G17" i="5"/>
  <c r="G51" i="5" s="1"/>
  <c r="D17" i="5"/>
  <c r="D50" i="5" s="1"/>
  <c r="B17" i="5"/>
  <c r="A17" i="5"/>
  <c r="A51" i="5" s="1"/>
  <c r="N16" i="5"/>
  <c r="N48" i="5" s="1"/>
  <c r="L16" i="5"/>
  <c r="L48" i="5" s="1"/>
  <c r="I16" i="5"/>
  <c r="I47" i="5" s="1"/>
  <c r="G16" i="5"/>
  <c r="G47" i="5" s="1"/>
  <c r="D16" i="5"/>
  <c r="D46" i="5" s="1"/>
  <c r="B16" i="5"/>
  <c r="B46" i="5" s="1"/>
  <c r="A16" i="5"/>
  <c r="A47" i="5" s="1"/>
  <c r="U11" i="5"/>
  <c r="S11" i="5"/>
  <c r="O24" i="5"/>
  <c r="O80" i="5" s="1"/>
  <c r="J24" i="5"/>
  <c r="J79" i="5" s="1"/>
  <c r="U10" i="5"/>
  <c r="U9" i="5" s="1"/>
  <c r="S10" i="5"/>
  <c r="S9" i="5" s="1"/>
  <c r="O23" i="5"/>
  <c r="O76" i="5" s="1"/>
  <c r="J23" i="5"/>
  <c r="J75" i="5" s="1"/>
  <c r="P10" i="5"/>
  <c r="O22" i="5"/>
  <c r="O72" i="5" s="1"/>
  <c r="J22" i="5"/>
  <c r="J71" i="5" s="1"/>
  <c r="U8" i="5"/>
  <c r="O21" i="5"/>
  <c r="O68" i="5" s="1"/>
  <c r="J21" i="5"/>
  <c r="J67" i="5" s="1"/>
  <c r="U7" i="5"/>
  <c r="P6" i="5"/>
  <c r="U6" i="5"/>
  <c r="O19" i="5"/>
  <c r="O60" i="5" s="1"/>
  <c r="P7" i="5"/>
  <c r="U5" i="5"/>
  <c r="O18" i="5"/>
  <c r="O56" i="5" s="1"/>
  <c r="J18" i="5"/>
  <c r="J55" i="5" s="1"/>
  <c r="J16" i="5"/>
  <c r="J47" i="5" s="1"/>
  <c r="E16" i="5"/>
  <c r="E46" i="5" s="1"/>
  <c r="AY6" i="1"/>
  <c r="AU6" i="1"/>
  <c r="AV6" i="1"/>
  <c r="AW6" i="1"/>
  <c r="AX6" i="1"/>
  <c r="AT6" i="1"/>
  <c r="E24" i="5" l="1"/>
  <c r="E78" i="5" s="1"/>
  <c r="P11" i="5"/>
  <c r="P5" i="5"/>
  <c r="E20" i="5"/>
  <c r="E62" i="5" s="1"/>
  <c r="J20" i="5"/>
  <c r="O20" i="5"/>
  <c r="O64" i="5" s="1"/>
  <c r="O17" i="5"/>
  <c r="O52" i="5" s="1"/>
  <c r="E19" i="5"/>
  <c r="E58" i="5" s="1"/>
  <c r="E17" i="5"/>
  <c r="E50" i="5" s="1"/>
  <c r="P4" i="5"/>
  <c r="E18" i="5"/>
  <c r="E54" i="5" s="1"/>
  <c r="P3" i="5"/>
  <c r="P8" i="5"/>
  <c r="P21" i="5"/>
  <c r="E22" i="5"/>
  <c r="E70" i="5" s="1"/>
  <c r="P9" i="5"/>
  <c r="E23" i="5"/>
  <c r="O16" i="5"/>
  <c r="E66" i="5"/>
  <c r="J19" i="5"/>
  <c r="AN108" i="3"/>
  <c r="AN104" i="3"/>
  <c r="AN120" i="3"/>
  <c r="AN112" i="3"/>
  <c r="AN116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C116" i="3"/>
  <c r="C112" i="3"/>
  <c r="C120" i="3"/>
  <c r="C104" i="3"/>
  <c r="C108" i="3"/>
  <c r="B25" i="2"/>
  <c r="B26" i="2"/>
  <c r="C32" i="2" s="1"/>
  <c r="C33" i="2"/>
  <c r="C34" i="2"/>
  <c r="C36" i="2"/>
  <c r="C37" i="2"/>
  <c r="C38" i="2"/>
  <c r="C40" i="2"/>
  <c r="C41" i="2"/>
  <c r="C42" i="2"/>
  <c r="C44" i="2"/>
  <c r="C45" i="2"/>
  <c r="C46" i="2"/>
  <c r="C48" i="2"/>
  <c r="C49" i="2"/>
  <c r="C50" i="2"/>
  <c r="D32" i="2"/>
  <c r="E32" i="2"/>
  <c r="F32" i="2"/>
  <c r="D33" i="2"/>
  <c r="E33" i="2"/>
  <c r="F33" i="2"/>
  <c r="D34" i="2"/>
  <c r="E34" i="2"/>
  <c r="F34" i="2"/>
  <c r="D36" i="2"/>
  <c r="E36" i="2"/>
  <c r="F36" i="2"/>
  <c r="D37" i="2"/>
  <c r="E37" i="2"/>
  <c r="F37" i="2"/>
  <c r="D38" i="2"/>
  <c r="E38" i="2"/>
  <c r="F38" i="2"/>
  <c r="D40" i="2"/>
  <c r="E40" i="2"/>
  <c r="F40" i="2"/>
  <c r="D41" i="2"/>
  <c r="E41" i="2"/>
  <c r="F41" i="2"/>
  <c r="D42" i="2"/>
  <c r="E42" i="2"/>
  <c r="F42" i="2"/>
  <c r="D44" i="2"/>
  <c r="E44" i="2"/>
  <c r="F44" i="2"/>
  <c r="D45" i="2"/>
  <c r="E45" i="2"/>
  <c r="F45" i="2"/>
  <c r="D46" i="2"/>
  <c r="E46" i="2"/>
  <c r="F46" i="2"/>
  <c r="D48" i="2"/>
  <c r="E48" i="2"/>
  <c r="F48" i="2"/>
  <c r="D49" i="2"/>
  <c r="E49" i="2"/>
  <c r="F49" i="2"/>
  <c r="D50" i="2"/>
  <c r="E50" i="2"/>
  <c r="F50" i="2"/>
  <c r="J40" i="2"/>
  <c r="G32" i="2"/>
  <c r="H32" i="2"/>
  <c r="I32" i="2"/>
  <c r="J32" i="2"/>
  <c r="G33" i="2"/>
  <c r="H33" i="2"/>
  <c r="I33" i="2"/>
  <c r="J33" i="2"/>
  <c r="G34" i="2"/>
  <c r="H34" i="2"/>
  <c r="I34" i="2"/>
  <c r="J34" i="2"/>
  <c r="G36" i="2"/>
  <c r="H36" i="2"/>
  <c r="I36" i="2"/>
  <c r="J36" i="2"/>
  <c r="G37" i="2"/>
  <c r="H37" i="2"/>
  <c r="I37" i="2"/>
  <c r="J37" i="2"/>
  <c r="G38" i="2"/>
  <c r="H38" i="2"/>
  <c r="I38" i="2"/>
  <c r="J38" i="2"/>
  <c r="G40" i="2"/>
  <c r="H40" i="2"/>
  <c r="I40" i="2"/>
  <c r="G41" i="2"/>
  <c r="H41" i="2"/>
  <c r="I41" i="2"/>
  <c r="J41" i="2"/>
  <c r="G42" i="2"/>
  <c r="H42" i="2"/>
  <c r="I42" i="2"/>
  <c r="J42" i="2"/>
  <c r="G44" i="2"/>
  <c r="H44" i="2"/>
  <c r="I44" i="2"/>
  <c r="J44" i="2"/>
  <c r="G45" i="2"/>
  <c r="H45" i="2"/>
  <c r="I45" i="2"/>
  <c r="J45" i="2"/>
  <c r="G46" i="2"/>
  <c r="H46" i="2"/>
  <c r="I46" i="2"/>
  <c r="J46" i="2"/>
  <c r="G48" i="2"/>
  <c r="H48" i="2"/>
  <c r="I48" i="2"/>
  <c r="J48" i="2"/>
  <c r="G49" i="2"/>
  <c r="H49" i="2"/>
  <c r="I49" i="2"/>
  <c r="J49" i="2"/>
  <c r="G50" i="2"/>
  <c r="H50" i="2"/>
  <c r="I50" i="2"/>
  <c r="J50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P17" i="5" l="1"/>
  <c r="P24" i="5"/>
  <c r="P22" i="5"/>
  <c r="P20" i="5"/>
  <c r="P18" i="5"/>
  <c r="J63" i="5"/>
  <c r="O48" i="5"/>
  <c r="P16" i="5"/>
  <c r="P23" i="5"/>
  <c r="E74" i="5"/>
  <c r="J59" i="5"/>
  <c r="P19" i="5"/>
  <c r="AN130" i="3"/>
  <c r="AN126" i="3"/>
  <c r="AN142" i="3"/>
  <c r="AN134" i="3"/>
  <c r="AN138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C186" i="3"/>
  <c r="C178" i="3"/>
  <c r="C176" i="3"/>
  <c r="C182" i="3"/>
  <c r="C174" i="3"/>
  <c r="C170" i="3"/>
  <c r="B94" i="3"/>
  <c r="B93" i="3"/>
  <c r="AF172" i="3" l="1"/>
  <c r="Q184" i="3"/>
  <c r="L184" i="3"/>
  <c r="E184" i="3"/>
  <c r="AI185" i="3"/>
  <c r="W185" i="3"/>
  <c r="AL177" i="3"/>
  <c r="Z177" i="3"/>
  <c r="K185" i="3"/>
  <c r="AM184" i="3"/>
  <c r="L177" i="3"/>
  <c r="AJ184" i="3"/>
  <c r="Z176" i="3"/>
  <c r="AC184" i="3"/>
  <c r="X176" i="3"/>
  <c r="C180" i="3"/>
  <c r="AA184" i="3"/>
  <c r="M176" i="3"/>
  <c r="X184" i="3"/>
  <c r="AC180" i="3"/>
  <c r="O184" i="3"/>
  <c r="AA180" i="3"/>
  <c r="AI168" i="3"/>
  <c r="U185" i="3"/>
  <c r="AJ177" i="3"/>
  <c r="X177" i="3"/>
  <c r="AN176" i="3"/>
  <c r="D176" i="3"/>
  <c r="Q180" i="3"/>
  <c r="T172" i="3"/>
  <c r="AG168" i="3"/>
  <c r="H169" i="3"/>
  <c r="AI184" i="3"/>
  <c r="Y177" i="3"/>
  <c r="AD172" i="3"/>
  <c r="H185" i="3"/>
  <c r="AI177" i="3"/>
  <c r="O180" i="3"/>
  <c r="R172" i="3"/>
  <c r="W168" i="3"/>
  <c r="V185" i="3"/>
  <c r="AG185" i="3"/>
  <c r="J184" i="3"/>
  <c r="I184" i="3"/>
  <c r="AF184" i="3"/>
  <c r="AK176" i="3"/>
  <c r="AN181" i="3"/>
  <c r="E180" i="3"/>
  <c r="H172" i="3"/>
  <c r="U168" i="3"/>
  <c r="J185" i="3"/>
  <c r="K184" i="3"/>
  <c r="AK177" i="3"/>
  <c r="L176" i="3"/>
  <c r="I185" i="3"/>
  <c r="V184" i="3"/>
  <c r="C184" i="3"/>
  <c r="T185" i="3"/>
  <c r="U184" i="3"/>
  <c r="AL176" i="3"/>
  <c r="C185" i="3"/>
  <c r="AE185" i="3"/>
  <c r="G185" i="3"/>
  <c r="H184" i="3"/>
  <c r="AH177" i="3"/>
  <c r="AD185" i="3"/>
  <c r="R185" i="3"/>
  <c r="F185" i="3"/>
  <c r="AE184" i="3"/>
  <c r="S184" i="3"/>
  <c r="G184" i="3"/>
  <c r="AG177" i="3"/>
  <c r="U177" i="3"/>
  <c r="AJ176" i="3"/>
  <c r="AL181" i="3"/>
  <c r="F172" i="3"/>
  <c r="K168" i="3"/>
  <c r="C177" i="3"/>
  <c r="AH185" i="3"/>
  <c r="W184" i="3"/>
  <c r="K177" i="3"/>
  <c r="AH184" i="3"/>
  <c r="C168" i="3"/>
  <c r="AF185" i="3"/>
  <c r="AG184" i="3"/>
  <c r="W177" i="3"/>
  <c r="C169" i="3"/>
  <c r="S185" i="3"/>
  <c r="T184" i="3"/>
  <c r="V177" i="3"/>
  <c r="C172" i="3"/>
  <c r="AC185" i="3"/>
  <c r="Q185" i="3"/>
  <c r="E185" i="3"/>
  <c r="AD184" i="3"/>
  <c r="R184" i="3"/>
  <c r="F184" i="3"/>
  <c r="AF177" i="3"/>
  <c r="T177" i="3"/>
  <c r="AB176" i="3"/>
  <c r="AB181" i="3"/>
  <c r="AE173" i="3"/>
  <c r="I168" i="3"/>
  <c r="C173" i="3"/>
  <c r="AB185" i="3"/>
  <c r="D185" i="3"/>
  <c r="AE177" i="3"/>
  <c r="S177" i="3"/>
  <c r="Z181" i="3"/>
  <c r="AH169" i="3"/>
  <c r="M107" i="3"/>
  <c r="Y107" i="3"/>
  <c r="AK107" i="3"/>
  <c r="M103" i="3"/>
  <c r="Y103" i="3"/>
  <c r="AK103" i="3"/>
  <c r="M119" i="3"/>
  <c r="Y119" i="3"/>
  <c r="AK119" i="3"/>
  <c r="M111" i="3"/>
  <c r="Y111" i="3"/>
  <c r="AK111" i="3"/>
  <c r="M115" i="3"/>
  <c r="Y115" i="3"/>
  <c r="AK115" i="3"/>
  <c r="E115" i="3"/>
  <c r="AC115" i="3"/>
  <c r="C107" i="3"/>
  <c r="R107" i="3"/>
  <c r="F111" i="3"/>
  <c r="G119" i="3"/>
  <c r="AE111" i="3"/>
  <c r="AN107" i="3"/>
  <c r="AN115" i="3"/>
  <c r="N107" i="3"/>
  <c r="Z107" i="3"/>
  <c r="AL107" i="3"/>
  <c r="N103" i="3"/>
  <c r="Z103" i="3"/>
  <c r="AL103" i="3"/>
  <c r="N119" i="3"/>
  <c r="Z119" i="3"/>
  <c r="AL119" i="3"/>
  <c r="N111" i="3"/>
  <c r="Z111" i="3"/>
  <c r="AL111" i="3"/>
  <c r="N115" i="3"/>
  <c r="Z115" i="3"/>
  <c r="AL115" i="3"/>
  <c r="C103" i="3"/>
  <c r="D107" i="3"/>
  <c r="P107" i="3"/>
  <c r="AB107" i="3"/>
  <c r="D103" i="3"/>
  <c r="AB103" i="3"/>
  <c r="D119" i="3"/>
  <c r="AB119" i="3"/>
  <c r="D111" i="3"/>
  <c r="P111" i="3"/>
  <c r="AB111" i="3"/>
  <c r="D115" i="3"/>
  <c r="P115" i="3"/>
  <c r="AB115" i="3"/>
  <c r="AN103" i="3"/>
  <c r="E107" i="3"/>
  <c r="AC107" i="3"/>
  <c r="Q119" i="3"/>
  <c r="Q111" i="3"/>
  <c r="AE107" i="3"/>
  <c r="O107" i="3"/>
  <c r="AA107" i="3"/>
  <c r="AM107" i="3"/>
  <c r="O103" i="3"/>
  <c r="AA103" i="3"/>
  <c r="AM103" i="3"/>
  <c r="O119" i="3"/>
  <c r="AA119" i="3"/>
  <c r="AM119" i="3"/>
  <c r="O111" i="3"/>
  <c r="AA111" i="3"/>
  <c r="AM111" i="3"/>
  <c r="O115" i="3"/>
  <c r="AA115" i="3"/>
  <c r="AM115" i="3"/>
  <c r="P103" i="3"/>
  <c r="P119" i="3"/>
  <c r="Q107" i="3"/>
  <c r="E103" i="3"/>
  <c r="Q103" i="3"/>
  <c r="AC103" i="3"/>
  <c r="E119" i="3"/>
  <c r="AC119" i="3"/>
  <c r="E111" i="3"/>
  <c r="AC111" i="3"/>
  <c r="Q115" i="3"/>
  <c r="C115" i="3"/>
  <c r="AD107" i="3"/>
  <c r="R103" i="3"/>
  <c r="AD111" i="3"/>
  <c r="AD115" i="3"/>
  <c r="S103" i="3"/>
  <c r="S119" i="3"/>
  <c r="G111" i="3"/>
  <c r="S115" i="3"/>
  <c r="AN119" i="3"/>
  <c r="H107" i="3"/>
  <c r="T107" i="3"/>
  <c r="AF107" i="3"/>
  <c r="H103" i="3"/>
  <c r="T103" i="3"/>
  <c r="AF103" i="3"/>
  <c r="H119" i="3"/>
  <c r="T119" i="3"/>
  <c r="AF119" i="3"/>
  <c r="H111" i="3"/>
  <c r="T111" i="3"/>
  <c r="AF111" i="3"/>
  <c r="H115" i="3"/>
  <c r="T115" i="3"/>
  <c r="AF115" i="3"/>
  <c r="C111" i="3"/>
  <c r="I107" i="3"/>
  <c r="U107" i="3"/>
  <c r="AG107" i="3"/>
  <c r="I103" i="3"/>
  <c r="U103" i="3"/>
  <c r="AG103" i="3"/>
  <c r="I119" i="3"/>
  <c r="U119" i="3"/>
  <c r="AG119" i="3"/>
  <c r="I111" i="3"/>
  <c r="U111" i="3"/>
  <c r="AG111" i="3"/>
  <c r="I115" i="3"/>
  <c r="U115" i="3"/>
  <c r="AG115" i="3"/>
  <c r="AE103" i="3"/>
  <c r="S111" i="3"/>
  <c r="AE115" i="3"/>
  <c r="J107" i="3"/>
  <c r="V107" i="3"/>
  <c r="AH107" i="3"/>
  <c r="J103" i="3"/>
  <c r="V103" i="3"/>
  <c r="AH103" i="3"/>
  <c r="J119" i="3"/>
  <c r="V119" i="3"/>
  <c r="AH119" i="3"/>
  <c r="J111" i="3"/>
  <c r="V111" i="3"/>
  <c r="AH111" i="3"/>
  <c r="J115" i="3"/>
  <c r="V115" i="3"/>
  <c r="AH115" i="3"/>
  <c r="G107" i="3"/>
  <c r="AN111" i="3"/>
  <c r="K107" i="3"/>
  <c r="W107" i="3"/>
  <c r="AI107" i="3"/>
  <c r="K103" i="3"/>
  <c r="W103" i="3"/>
  <c r="AI103" i="3"/>
  <c r="K119" i="3"/>
  <c r="W119" i="3"/>
  <c r="AI119" i="3"/>
  <c r="K111" i="3"/>
  <c r="W111" i="3"/>
  <c r="AI111" i="3"/>
  <c r="K115" i="3"/>
  <c r="W115" i="3"/>
  <c r="AI115" i="3"/>
  <c r="C119" i="3"/>
  <c r="F107" i="3"/>
  <c r="F103" i="3"/>
  <c r="AD103" i="3"/>
  <c r="R119" i="3"/>
  <c r="AD119" i="3"/>
  <c r="R111" i="3"/>
  <c r="R115" i="3"/>
  <c r="G103" i="3"/>
  <c r="AE119" i="3"/>
  <c r="G115" i="3"/>
  <c r="L107" i="3"/>
  <c r="X107" i="3"/>
  <c r="AJ107" i="3"/>
  <c r="L103" i="3"/>
  <c r="X103" i="3"/>
  <c r="AJ103" i="3"/>
  <c r="L119" i="3"/>
  <c r="X119" i="3"/>
  <c r="AJ119" i="3"/>
  <c r="L111" i="3"/>
  <c r="X111" i="3"/>
  <c r="AJ111" i="3"/>
  <c r="L115" i="3"/>
  <c r="X115" i="3"/>
  <c r="AJ115" i="3"/>
  <c r="F119" i="3"/>
  <c r="F115" i="3"/>
  <c r="S107" i="3"/>
  <c r="I169" i="3"/>
  <c r="U169" i="3"/>
  <c r="AG169" i="3"/>
  <c r="F173" i="3"/>
  <c r="R173" i="3"/>
  <c r="AD173" i="3"/>
  <c r="O181" i="3"/>
  <c r="AA181" i="3"/>
  <c r="AM181" i="3"/>
  <c r="AN129" i="3"/>
  <c r="AN137" i="3"/>
  <c r="K169" i="3"/>
  <c r="W169" i="3"/>
  <c r="AI169" i="3"/>
  <c r="H173" i="3"/>
  <c r="T173" i="3"/>
  <c r="AF173" i="3"/>
  <c r="E181" i="3"/>
  <c r="Q181" i="3"/>
  <c r="AC181" i="3"/>
  <c r="N177" i="3"/>
  <c r="L169" i="3"/>
  <c r="X169" i="3"/>
  <c r="AJ169" i="3"/>
  <c r="I173" i="3"/>
  <c r="U173" i="3"/>
  <c r="AG173" i="3"/>
  <c r="F181" i="3"/>
  <c r="R181" i="3"/>
  <c r="AD181" i="3"/>
  <c r="AN125" i="3"/>
  <c r="M169" i="3"/>
  <c r="Y169" i="3"/>
  <c r="AK169" i="3"/>
  <c r="J173" i="3"/>
  <c r="V173" i="3"/>
  <c r="AH173" i="3"/>
  <c r="G181" i="3"/>
  <c r="S181" i="3"/>
  <c r="AE181" i="3"/>
  <c r="D177" i="3"/>
  <c r="N169" i="3"/>
  <c r="Z169" i="3"/>
  <c r="AL169" i="3"/>
  <c r="K173" i="3"/>
  <c r="W173" i="3"/>
  <c r="AI173" i="3"/>
  <c r="H181" i="3"/>
  <c r="T181" i="3"/>
  <c r="AF181" i="3"/>
  <c r="E177" i="3"/>
  <c r="Q177" i="3"/>
  <c r="O169" i="3"/>
  <c r="AA169" i="3"/>
  <c r="AM169" i="3"/>
  <c r="L173" i="3"/>
  <c r="X173" i="3"/>
  <c r="AJ173" i="3"/>
  <c r="I181" i="3"/>
  <c r="U181" i="3"/>
  <c r="AG181" i="3"/>
  <c r="F177" i="3"/>
  <c r="AN141" i="3"/>
  <c r="D169" i="3"/>
  <c r="P169" i="3"/>
  <c r="AB169" i="3"/>
  <c r="AN169" i="3"/>
  <c r="M173" i="3"/>
  <c r="Y173" i="3"/>
  <c r="AK173" i="3"/>
  <c r="J181" i="3"/>
  <c r="V181" i="3"/>
  <c r="AH181" i="3"/>
  <c r="G177" i="3"/>
  <c r="E169" i="3"/>
  <c r="Q169" i="3"/>
  <c r="AC169" i="3"/>
  <c r="N173" i="3"/>
  <c r="Z173" i="3"/>
  <c r="AL173" i="3"/>
  <c r="K181" i="3"/>
  <c r="W181" i="3"/>
  <c r="AI181" i="3"/>
  <c r="H177" i="3"/>
  <c r="F169" i="3"/>
  <c r="R169" i="3"/>
  <c r="AD169" i="3"/>
  <c r="O173" i="3"/>
  <c r="AA173" i="3"/>
  <c r="AM173" i="3"/>
  <c r="L181" i="3"/>
  <c r="X181" i="3"/>
  <c r="AJ181" i="3"/>
  <c r="I177" i="3"/>
  <c r="AN133" i="3"/>
  <c r="G169" i="3"/>
  <c r="S169" i="3"/>
  <c r="AE169" i="3"/>
  <c r="D173" i="3"/>
  <c r="P173" i="3"/>
  <c r="AB173" i="3"/>
  <c r="AN173" i="3"/>
  <c r="M181" i="3"/>
  <c r="Y181" i="3"/>
  <c r="AK181" i="3"/>
  <c r="J177" i="3"/>
  <c r="AN185" i="3"/>
  <c r="P185" i="3"/>
  <c r="AC173" i="3"/>
  <c r="AN106" i="3"/>
  <c r="AN114" i="3"/>
  <c r="M106" i="3"/>
  <c r="Y106" i="3"/>
  <c r="AK106" i="3"/>
  <c r="M102" i="3"/>
  <c r="Y102" i="3"/>
  <c r="AK102" i="3"/>
  <c r="M118" i="3"/>
  <c r="Y118" i="3"/>
  <c r="AK118" i="3"/>
  <c r="M110" i="3"/>
  <c r="Y110" i="3"/>
  <c r="AK110" i="3"/>
  <c r="M114" i="3"/>
  <c r="Y114" i="3"/>
  <c r="AK114" i="3"/>
  <c r="E106" i="3"/>
  <c r="AC110" i="3"/>
  <c r="E114" i="3"/>
  <c r="F106" i="3"/>
  <c r="AD102" i="3"/>
  <c r="F118" i="3"/>
  <c r="F114" i="3"/>
  <c r="AN118" i="3"/>
  <c r="AE102" i="3"/>
  <c r="AE114" i="3"/>
  <c r="N106" i="3"/>
  <c r="Z106" i="3"/>
  <c r="AL106" i="3"/>
  <c r="N102" i="3"/>
  <c r="Z102" i="3"/>
  <c r="AL102" i="3"/>
  <c r="N118" i="3"/>
  <c r="Z118" i="3"/>
  <c r="AL118" i="3"/>
  <c r="N110" i="3"/>
  <c r="Z110" i="3"/>
  <c r="AL110" i="3"/>
  <c r="N114" i="3"/>
  <c r="Z114" i="3"/>
  <c r="AL114" i="3"/>
  <c r="D106" i="3"/>
  <c r="P106" i="3"/>
  <c r="AB106" i="3"/>
  <c r="P102" i="3"/>
  <c r="AB102" i="3"/>
  <c r="D118" i="3"/>
  <c r="P118" i="3"/>
  <c r="AB118" i="3"/>
  <c r="D110" i="3"/>
  <c r="AB110" i="3"/>
  <c r="D114" i="3"/>
  <c r="P114" i="3"/>
  <c r="AC106" i="3"/>
  <c r="E102" i="3"/>
  <c r="AC102" i="3"/>
  <c r="E110" i="3"/>
  <c r="O106" i="3"/>
  <c r="AA106" i="3"/>
  <c r="AM106" i="3"/>
  <c r="O102" i="3"/>
  <c r="AA102" i="3"/>
  <c r="AM102" i="3"/>
  <c r="O118" i="3"/>
  <c r="AA118" i="3"/>
  <c r="AM118" i="3"/>
  <c r="O110" i="3"/>
  <c r="AA110" i="3"/>
  <c r="AM110" i="3"/>
  <c r="O114" i="3"/>
  <c r="AA114" i="3"/>
  <c r="AM114" i="3"/>
  <c r="C102" i="3"/>
  <c r="AN102" i="3"/>
  <c r="D102" i="3"/>
  <c r="P110" i="3"/>
  <c r="AB114" i="3"/>
  <c r="Q106" i="3"/>
  <c r="Q102" i="3"/>
  <c r="E118" i="3"/>
  <c r="Q118" i="3"/>
  <c r="AC118" i="3"/>
  <c r="Q110" i="3"/>
  <c r="Q114" i="3"/>
  <c r="AC114" i="3"/>
  <c r="R102" i="3"/>
  <c r="AD118" i="3"/>
  <c r="AD110" i="3"/>
  <c r="AD114" i="3"/>
  <c r="S106" i="3"/>
  <c r="S102" i="3"/>
  <c r="H106" i="3"/>
  <c r="T106" i="3"/>
  <c r="AF106" i="3"/>
  <c r="H102" i="3"/>
  <c r="T102" i="3"/>
  <c r="AF102" i="3"/>
  <c r="H118" i="3"/>
  <c r="T118" i="3"/>
  <c r="AF118" i="3"/>
  <c r="H110" i="3"/>
  <c r="T110" i="3"/>
  <c r="AF110" i="3"/>
  <c r="H114" i="3"/>
  <c r="T114" i="3"/>
  <c r="AF114" i="3"/>
  <c r="I106" i="3"/>
  <c r="U106" i="3"/>
  <c r="AG106" i="3"/>
  <c r="I102" i="3"/>
  <c r="U102" i="3"/>
  <c r="AG102" i="3"/>
  <c r="I118" i="3"/>
  <c r="U118" i="3"/>
  <c r="AG118" i="3"/>
  <c r="I110" i="3"/>
  <c r="U110" i="3"/>
  <c r="AG110" i="3"/>
  <c r="I114" i="3"/>
  <c r="U114" i="3"/>
  <c r="AG114" i="3"/>
  <c r="C110" i="3"/>
  <c r="AE106" i="3"/>
  <c r="AE118" i="3"/>
  <c r="G110" i="3"/>
  <c r="S114" i="3"/>
  <c r="AN110" i="3"/>
  <c r="J106" i="3"/>
  <c r="V106" i="3"/>
  <c r="AH106" i="3"/>
  <c r="J102" i="3"/>
  <c r="V102" i="3"/>
  <c r="AH102" i="3"/>
  <c r="J118" i="3"/>
  <c r="V118" i="3"/>
  <c r="AH118" i="3"/>
  <c r="J110" i="3"/>
  <c r="V110" i="3"/>
  <c r="AH110" i="3"/>
  <c r="J114" i="3"/>
  <c r="V114" i="3"/>
  <c r="AH114" i="3"/>
  <c r="K106" i="3"/>
  <c r="W106" i="3"/>
  <c r="AI106" i="3"/>
  <c r="K102" i="3"/>
  <c r="W102" i="3"/>
  <c r="AI102" i="3"/>
  <c r="K118" i="3"/>
  <c r="W118" i="3"/>
  <c r="AI118" i="3"/>
  <c r="K110" i="3"/>
  <c r="W110" i="3"/>
  <c r="AI110" i="3"/>
  <c r="K114" i="3"/>
  <c r="W114" i="3"/>
  <c r="AI114" i="3"/>
  <c r="R106" i="3"/>
  <c r="F102" i="3"/>
  <c r="R118" i="3"/>
  <c r="R110" i="3"/>
  <c r="R114" i="3"/>
  <c r="C106" i="3"/>
  <c r="G106" i="3"/>
  <c r="G102" i="3"/>
  <c r="G118" i="3"/>
  <c r="AE110" i="3"/>
  <c r="L106" i="3"/>
  <c r="X106" i="3"/>
  <c r="AJ106" i="3"/>
  <c r="L102" i="3"/>
  <c r="X102" i="3"/>
  <c r="AJ102" i="3"/>
  <c r="L118" i="3"/>
  <c r="X118" i="3"/>
  <c r="AJ118" i="3"/>
  <c r="L110" i="3"/>
  <c r="X110" i="3"/>
  <c r="AJ110" i="3"/>
  <c r="L114" i="3"/>
  <c r="X114" i="3"/>
  <c r="AJ114" i="3"/>
  <c r="C118" i="3"/>
  <c r="AD106" i="3"/>
  <c r="F110" i="3"/>
  <c r="C114" i="3"/>
  <c r="S118" i="3"/>
  <c r="S110" i="3"/>
  <c r="G114" i="3"/>
  <c r="AN128" i="3"/>
  <c r="AN136" i="3"/>
  <c r="J168" i="3"/>
  <c r="V168" i="3"/>
  <c r="AH168" i="3"/>
  <c r="G172" i="3"/>
  <c r="S172" i="3"/>
  <c r="AE172" i="3"/>
  <c r="D180" i="3"/>
  <c r="P180" i="3"/>
  <c r="AB180" i="3"/>
  <c r="AN180" i="3"/>
  <c r="L168" i="3"/>
  <c r="X168" i="3"/>
  <c r="AJ168" i="3"/>
  <c r="I172" i="3"/>
  <c r="U172" i="3"/>
  <c r="AG172" i="3"/>
  <c r="F180" i="3"/>
  <c r="R180" i="3"/>
  <c r="AD180" i="3"/>
  <c r="O176" i="3"/>
  <c r="AA176" i="3"/>
  <c r="AM176" i="3"/>
  <c r="AN124" i="3"/>
  <c r="M168" i="3"/>
  <c r="Y168" i="3"/>
  <c r="AK168" i="3"/>
  <c r="J172" i="3"/>
  <c r="V172" i="3"/>
  <c r="AH172" i="3"/>
  <c r="G180" i="3"/>
  <c r="S180" i="3"/>
  <c r="AE180" i="3"/>
  <c r="N168" i="3"/>
  <c r="Z168" i="3"/>
  <c r="AL168" i="3"/>
  <c r="K172" i="3"/>
  <c r="W172" i="3"/>
  <c r="AI172" i="3"/>
  <c r="H180" i="3"/>
  <c r="T180" i="3"/>
  <c r="AF180" i="3"/>
  <c r="E176" i="3"/>
  <c r="Q176" i="3"/>
  <c r="AC176" i="3"/>
  <c r="O168" i="3"/>
  <c r="AA168" i="3"/>
  <c r="AM168" i="3"/>
  <c r="L172" i="3"/>
  <c r="X172" i="3"/>
  <c r="AJ172" i="3"/>
  <c r="I180" i="3"/>
  <c r="U180" i="3"/>
  <c r="AG180" i="3"/>
  <c r="F176" i="3"/>
  <c r="R176" i="3"/>
  <c r="AD176" i="3"/>
  <c r="AN140" i="3"/>
  <c r="D168" i="3"/>
  <c r="P168" i="3"/>
  <c r="AB168" i="3"/>
  <c r="AN168" i="3"/>
  <c r="M172" i="3"/>
  <c r="Y172" i="3"/>
  <c r="AK172" i="3"/>
  <c r="J180" i="3"/>
  <c r="V180" i="3"/>
  <c r="AH180" i="3"/>
  <c r="G176" i="3"/>
  <c r="S176" i="3"/>
  <c r="AE176" i="3"/>
  <c r="E168" i="3"/>
  <c r="Q168" i="3"/>
  <c r="AC168" i="3"/>
  <c r="N172" i="3"/>
  <c r="Z172" i="3"/>
  <c r="AL172" i="3"/>
  <c r="K180" i="3"/>
  <c r="W180" i="3"/>
  <c r="AI180" i="3"/>
  <c r="H176" i="3"/>
  <c r="T176" i="3"/>
  <c r="AF176" i="3"/>
  <c r="F168" i="3"/>
  <c r="R168" i="3"/>
  <c r="AD168" i="3"/>
  <c r="O172" i="3"/>
  <c r="AA172" i="3"/>
  <c r="AM172" i="3"/>
  <c r="L180" i="3"/>
  <c r="X180" i="3"/>
  <c r="AJ180" i="3"/>
  <c r="I176" i="3"/>
  <c r="U176" i="3"/>
  <c r="AG176" i="3"/>
  <c r="AN132" i="3"/>
  <c r="G168" i="3"/>
  <c r="S168" i="3"/>
  <c r="AE168" i="3"/>
  <c r="D172" i="3"/>
  <c r="P172" i="3"/>
  <c r="AB172" i="3"/>
  <c r="AN172" i="3"/>
  <c r="M180" i="3"/>
  <c r="Y180" i="3"/>
  <c r="AK180" i="3"/>
  <c r="J176" i="3"/>
  <c r="V176" i="3"/>
  <c r="AH176" i="3"/>
  <c r="H168" i="3"/>
  <c r="T168" i="3"/>
  <c r="AF168" i="3"/>
  <c r="E172" i="3"/>
  <c r="Q172" i="3"/>
  <c r="AC172" i="3"/>
  <c r="N180" i="3"/>
  <c r="Z180" i="3"/>
  <c r="AL180" i="3"/>
  <c r="K176" i="3"/>
  <c r="W176" i="3"/>
  <c r="AI176" i="3"/>
  <c r="AM185" i="3"/>
  <c r="AA185" i="3"/>
  <c r="O185" i="3"/>
  <c r="AN184" i="3"/>
  <c r="AB184" i="3"/>
  <c r="P184" i="3"/>
  <c r="D184" i="3"/>
  <c r="AD177" i="3"/>
  <c r="R177" i="3"/>
  <c r="Y176" i="3"/>
  <c r="P181" i="3"/>
  <c r="S173" i="3"/>
  <c r="AF169" i="3"/>
  <c r="AL185" i="3"/>
  <c r="N181" i="3"/>
  <c r="Q173" i="3"/>
  <c r="V169" i="3"/>
  <c r="Z185" i="3"/>
  <c r="AC177" i="3"/>
  <c r="C181" i="3"/>
  <c r="AK185" i="3"/>
  <c r="Y185" i="3"/>
  <c r="AL184" i="3"/>
  <c r="Z184" i="3"/>
  <c r="AB177" i="3"/>
  <c r="O177" i="3"/>
  <c r="P176" i="3"/>
  <c r="D181" i="3"/>
  <c r="G173" i="3"/>
  <c r="T169" i="3"/>
  <c r="N185" i="3"/>
  <c r="P177" i="3"/>
  <c r="M185" i="3"/>
  <c r="N184" i="3"/>
  <c r="AN177" i="3"/>
  <c r="AJ185" i="3"/>
  <c r="X185" i="3"/>
  <c r="L185" i="3"/>
  <c r="AK184" i="3"/>
  <c r="Y184" i="3"/>
  <c r="M184" i="3"/>
  <c r="AM177" i="3"/>
  <c r="AA177" i="3"/>
  <c r="M177" i="3"/>
  <c r="N176" i="3"/>
  <c r="AM180" i="3"/>
  <c r="E173" i="3"/>
  <c r="J169" i="3"/>
  <c r="DA34" i="2"/>
  <c r="DA42" i="2"/>
  <c r="DA50" i="2"/>
  <c r="DA46" i="2"/>
  <c r="DA38" i="2"/>
  <c r="DA36" i="2" l="1"/>
  <c r="DA32" i="2"/>
  <c r="DA33" i="2"/>
  <c r="DA49" i="2"/>
  <c r="DA37" i="2"/>
  <c r="DA45" i="2"/>
  <c r="DA40" i="2"/>
  <c r="DA44" i="2"/>
  <c r="DA48" i="2"/>
  <c r="DA41" i="2"/>
</calcChain>
</file>

<file path=xl/sharedStrings.xml><?xml version="1.0" encoding="utf-8"?>
<sst xmlns="http://schemas.openxmlformats.org/spreadsheetml/2006/main" count="769" uniqueCount="299">
  <si>
    <t>S1501</t>
  </si>
  <si>
    <t>NPV</t>
  </si>
  <si>
    <t>CLCA</t>
  </si>
  <si>
    <t>ALCA</t>
  </si>
  <si>
    <t>S1502</t>
  </si>
  <si>
    <t>S1503</t>
  </si>
  <si>
    <t>S2501</t>
  </si>
  <si>
    <t>S2502</t>
  </si>
  <si>
    <t>S2503</t>
  </si>
  <si>
    <t>.</t>
  </si>
  <si>
    <t>Direct Land Application</t>
  </si>
  <si>
    <t>Onondaga</t>
  </si>
  <si>
    <t>Jefferson</t>
  </si>
  <si>
    <t>Average</t>
  </si>
  <si>
    <t>Pyrolysis + CHP</t>
  </si>
  <si>
    <t>HTL + CHP</t>
  </si>
  <si>
    <t>HTC + CHP</t>
  </si>
  <si>
    <t>AD + CHP</t>
  </si>
  <si>
    <t>County Name</t>
  </si>
  <si>
    <t>Pyrolysis Heat Cost</t>
  </si>
  <si>
    <t>Pyrolysis Electricity Cost</t>
  </si>
  <si>
    <t>Pyrolysis Disposal Cost</t>
  </si>
  <si>
    <t>Pyrolysis Transportation Cost</t>
  </si>
  <si>
    <t>Pyrolysis Water Cost</t>
  </si>
  <si>
    <t>Pyrolysis Labor Cost</t>
  </si>
  <si>
    <t>Pyrolysis Diesel Cost</t>
  </si>
  <si>
    <t>Pyrolysis Operating Cost</t>
  </si>
  <si>
    <t>AD Heat Cost</t>
  </si>
  <si>
    <t>AD Electricity Cost</t>
  </si>
  <si>
    <t>AD Disposal Cost</t>
  </si>
  <si>
    <t>AD Transportation Cost</t>
  </si>
  <si>
    <t>AD Water Cost</t>
  </si>
  <si>
    <t>AD Labor Cost</t>
  </si>
  <si>
    <t>AD Diesel Cost</t>
  </si>
  <si>
    <t>AD Operating Cost</t>
  </si>
  <si>
    <t>HTL Heat Cost</t>
  </si>
  <si>
    <t>HTL Electricity Cost</t>
  </si>
  <si>
    <t>HTL Disposal Cost</t>
  </si>
  <si>
    <t>HTL Transportation Cost</t>
  </si>
  <si>
    <t>HTL Water Cost</t>
  </si>
  <si>
    <t>HTL Labor Cost</t>
  </si>
  <si>
    <t>HTL Diesel Cost</t>
  </si>
  <si>
    <t>HTL Operating Cost</t>
  </si>
  <si>
    <t>HTC Heat Cost</t>
  </si>
  <si>
    <t>HTC Electricity Cost</t>
  </si>
  <si>
    <t>HTC Disposal Cost</t>
  </si>
  <si>
    <t>HTC Transportation Cost</t>
  </si>
  <si>
    <t>HTC Water Cost</t>
  </si>
  <si>
    <t>HTC Labor Cost</t>
  </si>
  <si>
    <t>HTC Diesel Cost</t>
  </si>
  <si>
    <t>HTC Operating Cost</t>
  </si>
  <si>
    <t>CHP Heat Cost</t>
  </si>
  <si>
    <t>CHP Electricity Cost</t>
  </si>
  <si>
    <t>CHP Disposal Cost</t>
  </si>
  <si>
    <t>CHP Transportation Cost</t>
  </si>
  <si>
    <t>CHP Water Cost</t>
  </si>
  <si>
    <t>CHP Labor Cost</t>
  </si>
  <si>
    <t>CHP Diesel Cost</t>
  </si>
  <si>
    <t>CHP Operating Cost</t>
  </si>
  <si>
    <t>Feedstock Heat Cost</t>
  </si>
  <si>
    <t>Feedstock Electricity Cost</t>
  </si>
  <si>
    <t>Feedstock Disposal Cost</t>
  </si>
  <si>
    <t>Feedstock Transportation Cost</t>
  </si>
  <si>
    <t>Feedstock Water Cost</t>
  </si>
  <si>
    <t>Feedstock Labor Cost</t>
  </si>
  <si>
    <t>Feedstock Diesel Cost</t>
  </si>
  <si>
    <t>Feedstock Operating Cost</t>
  </si>
  <si>
    <t>Pyrolysis Avoided Fertilizer Revenue</t>
  </si>
  <si>
    <t>Pyrolysis Biooil Reveue</t>
  </si>
  <si>
    <t>Pyrolysis Avoided Coal Revenue</t>
  </si>
  <si>
    <t>Pyrolysis Electricity Revenue</t>
  </si>
  <si>
    <t>Pyrolysis Potting Media Revenue</t>
  </si>
  <si>
    <t>Pyrolysis Incentive 1 Revenue</t>
  </si>
  <si>
    <t>Pyrolysis Incentive 2 Revenue</t>
  </si>
  <si>
    <t>AD Avoided Fertilizer Revenue</t>
  </si>
  <si>
    <t>AD Biooil Reveue</t>
  </si>
  <si>
    <t>AD Avoided Coal Revenue</t>
  </si>
  <si>
    <t>AD Electricity Revenue</t>
  </si>
  <si>
    <t>AD Potting Media Revenue</t>
  </si>
  <si>
    <t>AD Incentive 1 Revenue</t>
  </si>
  <si>
    <t>AD Incentive 2 Revenue</t>
  </si>
  <si>
    <t>HTL Avoided Fertilizer Revenue</t>
  </si>
  <si>
    <t>HTL Biooil Reveue</t>
  </si>
  <si>
    <t>HTL Avoided Coal Revenue</t>
  </si>
  <si>
    <t>HTL Electricity Revenue</t>
  </si>
  <si>
    <t>HTL Potting Media Revenue</t>
  </si>
  <si>
    <t>HTL Incentive 1 Revenue</t>
  </si>
  <si>
    <t>HTL Incentive 2 Revenue</t>
  </si>
  <si>
    <t>HTC Avoided Fertilizer Revenue</t>
  </si>
  <si>
    <t>HTC Biooil Reveue</t>
  </si>
  <si>
    <t>HTC Avoided Coal Revenue</t>
  </si>
  <si>
    <t>HTC Electricity Revenue</t>
  </si>
  <si>
    <t>HTC Potting Media Revenue</t>
  </si>
  <si>
    <t>HTC Incentive 1 Revenue</t>
  </si>
  <si>
    <t>HTC Incentive 2 Revenue</t>
  </si>
  <si>
    <t>CHP Avoided Fertilizer Revenue</t>
  </si>
  <si>
    <t>CHP Biooil Reveue</t>
  </si>
  <si>
    <t>CHP Avoided Coal Revenue</t>
  </si>
  <si>
    <t>CHP Electricity Revenue</t>
  </si>
  <si>
    <t>CHP Potting Media Revenue</t>
  </si>
  <si>
    <t>CHP Incentive 1 Revenue</t>
  </si>
  <si>
    <t>CHP Incentive 2 Revenue</t>
  </si>
  <si>
    <t>Feedstock Avoided Fertilizer Revenue</t>
  </si>
  <si>
    <t>Feedstock Biooil Reveue</t>
  </si>
  <si>
    <t>Feedstock Avoided Coal Revenue</t>
  </si>
  <si>
    <t>Feedstock Electricity Revenue</t>
  </si>
  <si>
    <t>Feedstock Potting Media Revenue</t>
  </si>
  <si>
    <t>Carbon Tax Credit</t>
  </si>
  <si>
    <t>Feedstock Incentive 2 Revenue</t>
  </si>
  <si>
    <t>Pyrolysis Process CAPEX</t>
  </si>
  <si>
    <t>AD Process CAPEX</t>
  </si>
  <si>
    <t>HTL Process CAPEX</t>
  </si>
  <si>
    <t>HTC Process CAPEX</t>
  </si>
  <si>
    <t>CHP Process CAPEX</t>
  </si>
  <si>
    <t>Feedstock Process CAPEX</t>
  </si>
  <si>
    <t>Pyrolysis Storage CAPEX</t>
  </si>
  <si>
    <t>AD Storage CAPEX</t>
  </si>
  <si>
    <t>HTL Storage CAPEX</t>
  </si>
  <si>
    <t>HTC Storage CAPEX</t>
  </si>
  <si>
    <t>CHP Storage CAPEX</t>
  </si>
  <si>
    <t>Feedstock Storage CAPEX</t>
  </si>
  <si>
    <t>Jefferson = 14</t>
  </si>
  <si>
    <t>Onondaga = 26</t>
  </si>
  <si>
    <t>Tons Manure</t>
  </si>
  <si>
    <t>Total</t>
  </si>
  <si>
    <t>Heat Cost</t>
  </si>
  <si>
    <t>Electricity Cost</t>
  </si>
  <si>
    <t>Disposal Cost</t>
  </si>
  <si>
    <t>Transportation Cost</t>
  </si>
  <si>
    <t>Water Cost</t>
  </si>
  <si>
    <t>Labor Cost</t>
  </si>
  <si>
    <t>Diesel Cost</t>
  </si>
  <si>
    <t>Operating Cost</t>
  </si>
  <si>
    <t>Avoided Fertilizer Revenue</t>
  </si>
  <si>
    <t>Biooil Revenue</t>
  </si>
  <si>
    <t>Avoided Coal Revenue</t>
  </si>
  <si>
    <t>Electricity Revenue</t>
  </si>
  <si>
    <t>Process CAPEX</t>
  </si>
  <si>
    <t>Storage CAPEX</t>
  </si>
  <si>
    <t>CLCA - GWP</t>
  </si>
  <si>
    <t>CLCA - FE</t>
  </si>
  <si>
    <t>ALCA - GWP</t>
  </si>
  <si>
    <t>ALCA - FE</t>
  </si>
  <si>
    <t>natural gas</t>
  </si>
  <si>
    <t>grid electricity</t>
  </si>
  <si>
    <t>diesel</t>
  </si>
  <si>
    <t>water</t>
  </si>
  <si>
    <t>biochar-land</t>
  </si>
  <si>
    <t>biochar-disposal</t>
  </si>
  <si>
    <t>pyro-bio-oil-chp</t>
  </si>
  <si>
    <t>syngas-chp</t>
  </si>
  <si>
    <t>syngas-disposal</t>
  </si>
  <si>
    <t>pyro-ap-disposal</t>
  </si>
  <si>
    <t>htl-hydrochar-land</t>
  </si>
  <si>
    <t>htl-hydrochar-chp</t>
  </si>
  <si>
    <t>htl-hydrochar-disposal</t>
  </si>
  <si>
    <t>htl-bio-oil-chp</t>
  </si>
  <si>
    <t>htl-gp-disposal</t>
  </si>
  <si>
    <t>htl-ap-disposal</t>
  </si>
  <si>
    <t>htc-hydrochar-land</t>
  </si>
  <si>
    <t>htc-hydrochar-chp</t>
  </si>
  <si>
    <t>htc-hydrochar-disposal</t>
  </si>
  <si>
    <t>htc-gp-disposal</t>
  </si>
  <si>
    <t>htc-ap-disposal</t>
  </si>
  <si>
    <t>digestate-land</t>
  </si>
  <si>
    <t>digestate-disposal</t>
  </si>
  <si>
    <t>biogas-disposal</t>
  </si>
  <si>
    <t>biogas-chp</t>
  </si>
  <si>
    <t>manure-land</t>
  </si>
  <si>
    <t>facility construction</t>
  </si>
  <si>
    <t>N fertilizer</t>
  </si>
  <si>
    <t>P fertilizer</t>
  </si>
  <si>
    <t>K fertilizer</t>
  </si>
  <si>
    <t>storage-facility-solids</t>
  </si>
  <si>
    <t xml:space="preserve">storage facility liquids </t>
  </si>
  <si>
    <t>Biochar Market</t>
  </si>
  <si>
    <t>Bio-oil Market</t>
  </si>
  <si>
    <t>Hydrochar Market</t>
  </si>
  <si>
    <t>Avoided Electricity</t>
  </si>
  <si>
    <t>solid-chp</t>
  </si>
  <si>
    <t>Years</t>
  </si>
  <si>
    <t>Payments Per year</t>
  </si>
  <si>
    <t>Interest</t>
  </si>
  <si>
    <t>liquid storage facility</t>
  </si>
  <si>
    <t>solid storage facility</t>
  </si>
  <si>
    <t>solids to chp</t>
  </si>
  <si>
    <t>solids to land application</t>
  </si>
  <si>
    <t>biooil to chp</t>
  </si>
  <si>
    <t>gas to chp</t>
  </si>
  <si>
    <t>gas to disposal</t>
  </si>
  <si>
    <t>ap to disposal</t>
  </si>
  <si>
    <t>S1511</t>
  </si>
  <si>
    <t>S1512</t>
  </si>
  <si>
    <t>S1513</t>
  </si>
  <si>
    <t>S2511</t>
  </si>
  <si>
    <t>S2512</t>
  </si>
  <si>
    <t>S2513</t>
  </si>
  <si>
    <t>Point</t>
  </si>
  <si>
    <t>GWP</t>
  </si>
  <si>
    <t>CLCA-B NPV max</t>
  </si>
  <si>
    <t>CLCA-A NPV max</t>
  </si>
  <si>
    <t>CLCA-C NPV max</t>
  </si>
  <si>
    <t>ALCA-C NPV max</t>
  </si>
  <si>
    <t>ALCA-B NPV max</t>
  </si>
  <si>
    <t>ALCA-A NPV max</t>
  </si>
  <si>
    <t>CLCA-A tradeoff</t>
  </si>
  <si>
    <t>CLCA-B tradeoff</t>
  </si>
  <si>
    <t>CLCA-C tradeoff</t>
  </si>
  <si>
    <t>ALCA-A tradeoff</t>
  </si>
  <si>
    <t>ALCA-B tradeoff</t>
  </si>
  <si>
    <t>ALCA-C tradeoff</t>
  </si>
  <si>
    <t>CLCA-A GWP min</t>
  </si>
  <si>
    <t>CLCA-B GWP min</t>
  </si>
  <si>
    <t>CLCA-C GWP min</t>
  </si>
  <si>
    <t>ALCA-A GWP min</t>
  </si>
  <si>
    <t>ALCA-B GWP min</t>
  </si>
  <si>
    <t>ALCA-C GWP min</t>
  </si>
  <si>
    <t>CLCA-A FE min</t>
  </si>
  <si>
    <t>CLCA-B FE min</t>
  </si>
  <si>
    <t>CLCA-C FE min</t>
  </si>
  <si>
    <t>ALCA-A FE min</t>
  </si>
  <si>
    <t>ALCA-B FE min</t>
  </si>
  <si>
    <t>ALCA-C FE min</t>
  </si>
  <si>
    <t>Pyrolysis</t>
  </si>
  <si>
    <t>AD</t>
  </si>
  <si>
    <t>HTL</t>
  </si>
  <si>
    <t>HTC</t>
  </si>
  <si>
    <t>CHP</t>
  </si>
  <si>
    <t>Feedstock</t>
  </si>
  <si>
    <t>Other</t>
  </si>
  <si>
    <t>GWP min</t>
  </si>
  <si>
    <t>Other NPV max</t>
  </si>
  <si>
    <t>tradeoff</t>
  </si>
  <si>
    <t>other NPV max</t>
  </si>
  <si>
    <t>ALCA FE min</t>
  </si>
  <si>
    <t>CLCA FE min</t>
  </si>
  <si>
    <t>CLCA tradeoff</t>
  </si>
  <si>
    <t>ALCA other tradeoff</t>
  </si>
  <si>
    <t>NPV MAX</t>
  </si>
  <si>
    <t>Tradeoff</t>
  </si>
  <si>
    <t>GWP Min</t>
  </si>
  <si>
    <t>Factor Levels</t>
  </si>
  <si>
    <t>Source</t>
  </si>
  <si>
    <t>Name</t>
  </si>
  <si>
    <t>Worst</t>
  </si>
  <si>
    <t>Best</t>
  </si>
  <si>
    <t>Range</t>
  </si>
  <si>
    <t>SUM RANGE</t>
  </si>
  <si>
    <t>Level</t>
  </si>
  <si>
    <t>CAPEX</t>
  </si>
  <si>
    <t>KPMG Cost of Capital Study, 11% risk premium</t>
  </si>
  <si>
    <t>KPMG Cost of Capital Study</t>
  </si>
  <si>
    <r>
      <t xml:space="preserve">Bora, R.R., Lei, M., Tester, J.W., Lehmann, J. and You, F., 2020. Life cycle assessment and technoeconomic analysis of thermochemical conversion technologies applied to poultry litter with energy and nutrient recovery. </t>
    </r>
    <r>
      <rPr>
        <i/>
        <sz val="11"/>
        <color theme="1"/>
        <rFont val="Calibri"/>
        <family val="2"/>
        <scheme val="minor"/>
      </rPr>
      <t>ACS Sustainable Chemistry &amp; Engineering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(22), pp.8436-8447.</t>
    </r>
  </si>
  <si>
    <t>Time Horizon</t>
  </si>
  <si>
    <t>Same factor as bora in the other direction</t>
  </si>
  <si>
    <t>Fertilizer Price</t>
  </si>
  <si>
    <t>factor of lower bound in Amanullah, M.M., Somasundaram, E., Vaiyapuri, K. and Sathyamoorthi, K., 2007. Poultry manure to crops–A review. Agricultural Reviews, 28(3), pp.216-222.</t>
  </si>
  <si>
    <t>average in Amanullah, M.M., Somasundaram, E., Vaiyapuri, K. and Sathyamoorthi, K., 2007. Poultry manure to crops–A review. Agricultural Reviews, 28(3), pp.216-222.</t>
  </si>
  <si>
    <t>factor of upper bound in Amanullah, M.M., Somasundaram, E., Vaiyapuri, K. and Sathyamoorthi, K., 2007. Poultry manure to crops–A review. Agricultural Reviews, 28(3), pp.216-222.</t>
  </si>
  <si>
    <t>Energy Content</t>
  </si>
  <si>
    <t>Interest Rate</t>
  </si>
  <si>
    <t>N content</t>
  </si>
  <si>
    <r>
      <t xml:space="preserve">2 time largest sd at 1:5 at 30 minutes from Mau, V., Quance, J., Posmanik, R. and Gross, A., 2016. Phases’ characteristics of poultry litter hydrothermal carbonization under a range of process parameters. </t>
    </r>
    <r>
      <rPr>
        <i/>
        <sz val="11"/>
        <color theme="1"/>
        <rFont val="Calibri"/>
        <family val="2"/>
        <scheme val="minor"/>
      </rPr>
      <t>Bioresource technology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219</t>
    </r>
    <r>
      <rPr>
        <sz val="11"/>
        <color theme="1"/>
        <rFont val="Calibri"/>
        <family val="2"/>
        <scheme val="minor"/>
      </rPr>
      <t>, pp.632-642.</t>
    </r>
  </si>
  <si>
    <t>OPEX</t>
  </si>
  <si>
    <r>
      <t xml:space="preserve">Economic indicators. (2023). </t>
    </r>
    <r>
      <rPr>
        <i/>
        <sz val="11"/>
        <color theme="1"/>
        <rFont val="Calibri"/>
        <family val="2"/>
        <scheme val="minor"/>
      </rPr>
      <t>Chemical Engineering, 130</t>
    </r>
    <r>
      <rPr>
        <sz val="11"/>
        <color theme="1"/>
        <rFont val="Calibri"/>
        <family val="2"/>
        <scheme val="minor"/>
      </rPr>
      <t xml:space="preserve">(4), 64. Retrieved from https://www.proquest.com/trade-journals/economic-indicators/docview/2793119727/se-2 </t>
    </r>
  </si>
  <si>
    <t>P Content</t>
  </si>
  <si>
    <t>K Content</t>
  </si>
  <si>
    <t>https://www.nass.usda.gov/Charts_and_Maps/Agricultural_Prices/prod1.php</t>
  </si>
  <si>
    <t>NPV Max Worst</t>
  </si>
  <si>
    <t>NPV Max Best</t>
  </si>
  <si>
    <t>Tradeoff Worst</t>
  </si>
  <si>
    <t>Tradeoff Best</t>
  </si>
  <si>
    <t>GWP Min Worst</t>
  </si>
  <si>
    <t>GWP Min Best</t>
  </si>
  <si>
    <t>Other OPEX per ton</t>
  </si>
  <si>
    <t>OPEX Ratio</t>
  </si>
  <si>
    <t>Manure in</t>
  </si>
  <si>
    <t>CAPEX + TPC</t>
  </si>
  <si>
    <t>DLA advantage</t>
  </si>
  <si>
    <t>DLA (for large facilities):</t>
  </si>
  <si>
    <t>Transportation distances</t>
  </si>
  <si>
    <t>difference between ALCA and CLCA for AD in Onondaga County</t>
  </si>
  <si>
    <t>solids to disposal</t>
  </si>
  <si>
    <t>Large Facility</t>
  </si>
  <si>
    <t>Onondaga County</t>
  </si>
  <si>
    <t>Jefferson County</t>
  </si>
  <si>
    <t>A/CLCA-X NPV max</t>
  </si>
  <si>
    <t>ALCA-X tradeoff</t>
  </si>
  <si>
    <t>Electricity</t>
  </si>
  <si>
    <t>NYSERDA</t>
  </si>
  <si>
    <t>EIA</t>
  </si>
  <si>
    <t>Pyrolysis revenue per ton manure:</t>
  </si>
  <si>
    <t>AD digester percent</t>
  </si>
  <si>
    <t>Duration</t>
  </si>
  <si>
    <t>N</t>
  </si>
  <si>
    <t>P</t>
  </si>
  <si>
    <t>K</t>
  </si>
  <si>
    <t>Energy</t>
  </si>
  <si>
    <t>Fertilizer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</si>
</sst>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" fontId="0" fillId="0" borderId="1" xfId="0" applyNumberFormat="1" applyBorder="1"/>
    <xf numFmtId="0" fontId="0" fillId="0" borderId="1" xfId="0" applyBorder="1"/>
    <xf numFmtId="1" fontId="0" fillId="0" borderId="0" xfId="0" applyNumberForma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5" fontId="0" fillId="0" borderId="0" xfId="1" applyNumberFormat="1" applyFont="1"/>
    <xf numFmtId="2" fontId="0" fillId="0" borderId="0" xfId="1" applyNumberFormat="1" applyFont="1"/>
    <xf numFmtId="9" fontId="0" fillId="0" borderId="0" xfId="1" applyFont="1"/>
    <xf numFmtId="0" fontId="3" fillId="0" borderId="0" xfId="2"/>
    <xf numFmtId="6" fontId="0" fillId="0" borderId="0" xfId="0" applyNumberFormat="1"/>
    <xf numFmtId="8" fontId="0" fillId="0" borderId="0" xfId="0" applyNumberFormat="1"/>
    <xf numFmtId="44" fontId="0" fillId="0" borderId="0" xfId="3" applyFont="1"/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5'!$AT$5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5'!$AS$6:$AS$11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5'!$AT$6:$AT$11</c:f>
              <c:numCache>
                <c:formatCode>General</c:formatCode>
                <c:ptCount val="6"/>
                <c:pt idx="0">
                  <c:v>94.270742545173078</c:v>
                </c:pt>
                <c:pt idx="1">
                  <c:v>0</c:v>
                </c:pt>
                <c:pt idx="2">
                  <c:v>0</c:v>
                </c:pt>
                <c:pt idx="3">
                  <c:v>96.623521295593918</c:v>
                </c:pt>
                <c:pt idx="4">
                  <c:v>0</c:v>
                </c:pt>
                <c:pt idx="5">
                  <c:v>1.5555455407593315E-8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C-45AC-BD54-006FD41E8F60}"/>
            </c:ext>
          </c:extLst>
        </c:ser>
        <c:ser>
          <c:idx val="1"/>
          <c:order val="1"/>
          <c:tx>
            <c:strRef>
              <c:f>'Figure 5'!$AU$5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5'!$AS$6:$AS$11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5'!$AU$6:$AU$11</c:f>
              <c:numCache>
                <c:formatCode>General</c:formatCode>
                <c:ptCount val="6"/>
                <c:pt idx="0">
                  <c:v>4.3725743260447407</c:v>
                </c:pt>
                <c:pt idx="1">
                  <c:v>1.6245150702878522E-12</c:v>
                </c:pt>
                <c:pt idx="2">
                  <c:v>0</c:v>
                </c:pt>
                <c:pt idx="3">
                  <c:v>1.9907492828912625</c:v>
                </c:pt>
                <c:pt idx="4">
                  <c:v>-4.567852195816074E-13</c:v>
                </c:pt>
                <c:pt idx="5">
                  <c:v>2.6215514076454966E-11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6C-45AC-BD54-006FD41E8F60}"/>
            </c:ext>
          </c:extLst>
        </c:ser>
        <c:ser>
          <c:idx val="2"/>
          <c:order val="2"/>
          <c:tx>
            <c:strRef>
              <c:f>'Figure 5'!$AV$5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5'!$AS$6:$AS$11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5'!$AV$6:$AV$11</c:f>
              <c:numCache>
                <c:formatCode>General</c:formatCode>
                <c:ptCount val="6"/>
                <c:pt idx="0">
                  <c:v>0</c:v>
                </c:pt>
                <c:pt idx="1">
                  <c:v>2.2697764223104049E-12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6C-45AC-BD54-006FD41E8F60}"/>
            </c:ext>
          </c:extLst>
        </c:ser>
        <c:ser>
          <c:idx val="3"/>
          <c:order val="3"/>
          <c:tx>
            <c:strRef>
              <c:f>'Figure 5'!$AW$5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5'!$AS$6:$AS$11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5'!$AW$6:$AW$11</c:f>
              <c:numCache>
                <c:formatCode>General</c:formatCode>
                <c:ptCount val="6"/>
                <c:pt idx="0">
                  <c:v>0</c:v>
                </c:pt>
                <c:pt idx="1">
                  <c:v>-1.1394771389874182E-12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7.9873899007639501E-9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6C-45AC-BD54-006FD41E8F60}"/>
            </c:ext>
          </c:extLst>
        </c:ser>
        <c:ser>
          <c:idx val="4"/>
          <c:order val="4"/>
          <c:tx>
            <c:strRef>
              <c:f>'Figure 5'!$AX$5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5'!$AS$6:$AS$11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5'!$AX$6:$AX$11</c:f>
              <c:numCache>
                <c:formatCode>General</c:formatCode>
                <c:ptCount val="6"/>
                <c:pt idx="0">
                  <c:v>1.3566831287821599</c:v>
                </c:pt>
                <c:pt idx="1">
                  <c:v>1.2717327055176854E-14</c:v>
                </c:pt>
                <c:pt idx="2">
                  <c:v>0</c:v>
                </c:pt>
                <c:pt idx="3">
                  <c:v>1.3834576697324268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6C-45AC-BD54-006FD41E8F60}"/>
            </c:ext>
          </c:extLst>
        </c:ser>
        <c:ser>
          <c:idx val="5"/>
          <c:order val="5"/>
          <c:tx>
            <c:strRef>
              <c:f>'Figure 5'!$AY$5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5'!$AS$6:$AS$11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5'!$AY$6:$AY$11</c:f>
              <c:numCache>
                <c:formatCode>General</c:formatCode>
                <c:ptCount val="6"/>
                <c:pt idx="0">
                  <c:v>-5.3466647943651616E-17</c:v>
                </c:pt>
                <c:pt idx="1">
                  <c:v>-2.8718481817248026E-14</c:v>
                </c:pt>
                <c:pt idx="2">
                  <c:v>2.3840435142780407E-13</c:v>
                </c:pt>
                <c:pt idx="3">
                  <c:v>2.2717517824077421E-3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6C-45AC-BD54-006FD41E8F60}"/>
            </c:ext>
          </c:extLst>
        </c:ser>
        <c:ser>
          <c:idx val="6"/>
          <c:order val="6"/>
          <c:tx>
            <c:strRef>
              <c:f>'Figure 5'!$AZ$5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5'!$AS$6:$AS$11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5'!$AZ$6:$AZ$11</c:f>
              <c:numCache>
                <c:formatCode>General</c:formatCode>
                <c:ptCount val="6"/>
                <c:pt idx="0">
                  <c:v>0</c:v>
                </c:pt>
                <c:pt idx="1">
                  <c:v>99.999999999997272</c:v>
                </c:pt>
                <c:pt idx="2">
                  <c:v>99.999999999999773</c:v>
                </c:pt>
                <c:pt idx="3">
                  <c:v>-3.4635399273159354E-15</c:v>
                </c:pt>
                <c:pt idx="4">
                  <c:v>100.00000000000047</c:v>
                </c:pt>
                <c:pt idx="5">
                  <c:v>99.999999976430942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6C-45AC-BD54-006FD41E8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5207207769829287"/>
          <c:y val="2.7765806374124812E-3"/>
          <c:w val="0.23833617539194349"/>
          <c:h val="0.99444683872517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304057319211605E-2"/>
          <c:y val="1.689186447555285E-2"/>
          <c:w val="0.8936041524593652"/>
          <c:h val="0.88199684378634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5'!$C$1:$C$2</c:f>
              <c:strCache>
                <c:ptCount val="2"/>
                <c:pt idx="0">
                  <c:v>CLCA</c:v>
                </c:pt>
                <c:pt idx="1">
                  <c:v>Large Facility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5'!$P$3:$P$14</c:f>
              <c:numCache>
                <c:formatCode>General</c:formatCode>
                <c:ptCount val="12"/>
                <c:pt idx="0">
                  <c:v>-80.144140280264793</c:v>
                </c:pt>
                <c:pt idx="1">
                  <c:v>-68.170006916205935</c:v>
                </c:pt>
                <c:pt idx="2">
                  <c:v>-56.411009976297116</c:v>
                </c:pt>
                <c:pt idx="3">
                  <c:v>-44.708485531119152</c:v>
                </c:pt>
                <c:pt idx="4">
                  <c:v>-36.689694998213049</c:v>
                </c:pt>
                <c:pt idx="5">
                  <c:v>-24.154578105449144</c:v>
                </c:pt>
                <c:pt idx="6">
                  <c:v>-9.8131718492361202</c:v>
                </c:pt>
                <c:pt idx="7">
                  <c:v>12.071717170784787</c:v>
                </c:pt>
                <c:pt idx="8">
                  <c:v>13.320627726422998</c:v>
                </c:pt>
                <c:pt idx="9">
                  <c:v>18.09383828556868</c:v>
                </c:pt>
              </c:numCache>
            </c:numRef>
          </c:xVal>
          <c:yVal>
            <c:numRef>
              <c:f>'Figure 5'!$Q$3:$Q$14</c:f>
              <c:numCache>
                <c:formatCode>General</c:formatCode>
                <c:ptCount val="12"/>
                <c:pt idx="0">
                  <c:v>-0.96386145117424482</c:v>
                </c:pt>
                <c:pt idx="1">
                  <c:v>-0.710910409077256</c:v>
                </c:pt>
                <c:pt idx="2">
                  <c:v>-0.47327841485240429</c:v>
                </c:pt>
                <c:pt idx="3">
                  <c:v>-0.24929418203814263</c:v>
                </c:pt>
                <c:pt idx="4">
                  <c:v>-0.10497956048208257</c:v>
                </c:pt>
                <c:pt idx="5">
                  <c:v>0.10471421000833475</c:v>
                </c:pt>
                <c:pt idx="6">
                  <c:v>0.31053765129738409</c:v>
                </c:pt>
                <c:pt idx="7">
                  <c:v>0.5007108434323001</c:v>
                </c:pt>
                <c:pt idx="8">
                  <c:v>2.0343174216907549</c:v>
                </c:pt>
                <c:pt idx="9">
                  <c:v>2.7014510109097092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5-499D-ADFE-CC13BB2277A0}"/>
            </c:ext>
          </c:extLst>
        </c:ser>
        <c:ser>
          <c:idx val="1"/>
          <c:order val="1"/>
          <c:tx>
            <c:strRef>
              <c:f>'Figure 5'!$E$1:$E$2</c:f>
              <c:strCache>
                <c:ptCount val="2"/>
                <c:pt idx="0">
                  <c:v>CLCA</c:v>
                </c:pt>
                <c:pt idx="1">
                  <c:v>Onondaga County</c:v>
                </c:pt>
              </c:strCache>
            </c:strRef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'Figure 5'!$R$3:$R$15</c:f>
              <c:numCache>
                <c:formatCode>General</c:formatCode>
                <c:ptCount val="13"/>
                <c:pt idx="0">
                  <c:v>-115.84585657287448</c:v>
                </c:pt>
                <c:pt idx="1">
                  <c:v>-102.82868302885608</c:v>
                </c:pt>
                <c:pt idx="2">
                  <c:v>-90.5794944698481</c:v>
                </c:pt>
                <c:pt idx="3">
                  <c:v>-78.528130682298581</c:v>
                </c:pt>
                <c:pt idx="4">
                  <c:v>-66.39321791633175</c:v>
                </c:pt>
                <c:pt idx="5">
                  <c:v>-50.196834658074508</c:v>
                </c:pt>
                <c:pt idx="6">
                  <c:v>-37.040253095164736</c:v>
                </c:pt>
                <c:pt idx="7">
                  <c:v>-23.597433736138008</c:v>
                </c:pt>
                <c:pt idx="8">
                  <c:v>-6.9759459318071642</c:v>
                </c:pt>
                <c:pt idx="9">
                  <c:v>21.032903010350804</c:v>
                </c:pt>
              </c:numCache>
            </c:numRef>
          </c:xVal>
          <c:yVal>
            <c:numRef>
              <c:f>'Figure 5'!$S$3:$S$15</c:f>
              <c:numCache>
                <c:formatCode>General</c:formatCode>
                <c:ptCount val="13"/>
                <c:pt idx="0">
                  <c:v>-0.96216445433218778</c:v>
                </c:pt>
                <c:pt idx="1">
                  <c:v>-0.7720117051735691</c:v>
                </c:pt>
                <c:pt idx="2">
                  <c:v>-0.5965242437874303</c:v>
                </c:pt>
                <c:pt idx="3">
                  <c:v>-0.42830467562968105</c:v>
                </c:pt>
                <c:pt idx="4">
                  <c:v>-0.27024294591518422</c:v>
                </c:pt>
                <c:pt idx="5">
                  <c:v>-7.6716654327833977E-2</c:v>
                </c:pt>
                <c:pt idx="6">
                  <c:v>6.8634590140040252E-2</c:v>
                </c:pt>
                <c:pt idx="7">
                  <c:v>0.21456521778551785</c:v>
                </c:pt>
                <c:pt idx="8">
                  <c:v>0.35911370847298196</c:v>
                </c:pt>
                <c:pt idx="9">
                  <c:v>0.49795590103772364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45-499D-ADFE-CC13BB2277A0}"/>
            </c:ext>
          </c:extLst>
        </c:ser>
        <c:ser>
          <c:idx val="2"/>
          <c:order val="2"/>
          <c:tx>
            <c:strRef>
              <c:f>'Figure 5'!$G$1:$G$2</c:f>
              <c:strCache>
                <c:ptCount val="2"/>
                <c:pt idx="0">
                  <c:v>CLCA</c:v>
                </c:pt>
                <c:pt idx="1">
                  <c:v>Jefferson County</c:v>
                </c:pt>
              </c:strCache>
            </c:strRef>
          </c:tx>
          <c:spPr>
            <a:ln w="254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'Figure 5'!$T$3:$T$15</c:f>
              <c:numCache>
                <c:formatCode>General</c:formatCode>
                <c:ptCount val="13"/>
                <c:pt idx="0">
                  <c:v>-340.07873958048276</c:v>
                </c:pt>
                <c:pt idx="1">
                  <c:v>-299.51154063453657</c:v>
                </c:pt>
                <c:pt idx="2">
                  <c:v>-263.08052271281429</c:v>
                </c:pt>
                <c:pt idx="3">
                  <c:v>-227.52968050476497</c:v>
                </c:pt>
                <c:pt idx="4">
                  <c:v>-162.23870100571696</c:v>
                </c:pt>
                <c:pt idx="5">
                  <c:v>-121.22883575402095</c:v>
                </c:pt>
                <c:pt idx="6">
                  <c:v>-71.927931528156293</c:v>
                </c:pt>
                <c:pt idx="7">
                  <c:v>19.961434387478665</c:v>
                </c:pt>
              </c:numCache>
            </c:numRef>
          </c:xVal>
          <c:yVal>
            <c:numRef>
              <c:f>'Figure 5'!$U$3:$U$15</c:f>
              <c:numCache>
                <c:formatCode>General</c:formatCode>
                <c:ptCount val="13"/>
                <c:pt idx="0">
                  <c:v>-0.95888141448557274</c:v>
                </c:pt>
                <c:pt idx="1">
                  <c:v>-0.711046171894816</c:v>
                </c:pt>
                <c:pt idx="2">
                  <c:v>-0.50236697715102796</c:v>
                </c:pt>
                <c:pt idx="3">
                  <c:v>-0.3212891994568387</c:v>
                </c:pt>
                <c:pt idx="4">
                  <c:v>3.392466181315501E-3</c:v>
                </c:pt>
                <c:pt idx="5">
                  <c:v>0.17253669274008226</c:v>
                </c:pt>
                <c:pt idx="6">
                  <c:v>0.34093526362706861</c:v>
                </c:pt>
                <c:pt idx="7">
                  <c:v>0.50562251173756945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45-499D-ADFE-CC13BB2277A0}"/>
            </c:ext>
          </c:extLst>
        </c:ser>
        <c:ser>
          <c:idx val="3"/>
          <c:order val="3"/>
          <c:tx>
            <c:strRef>
              <c:f>'Figure 5'!$I$1:$I$2</c:f>
              <c:strCache>
                <c:ptCount val="2"/>
                <c:pt idx="0">
                  <c:v>ALCA</c:v>
                </c:pt>
                <c:pt idx="1">
                  <c:v>Large Facility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'Figure 5'!$V$3:$V$17</c:f>
              <c:numCache>
                <c:formatCode>General</c:formatCode>
                <c:ptCount val="15"/>
                <c:pt idx="0">
                  <c:v>-61.829580074886437</c:v>
                </c:pt>
                <c:pt idx="1">
                  <c:v>-50.819100112463609</c:v>
                </c:pt>
                <c:pt idx="2">
                  <c:v>-39.808404421347163</c:v>
                </c:pt>
                <c:pt idx="3">
                  <c:v>-28.797613041534945</c:v>
                </c:pt>
                <c:pt idx="4">
                  <c:v>-19.048256145728168</c:v>
                </c:pt>
                <c:pt idx="5">
                  <c:v>0.9531510213013481</c:v>
                </c:pt>
                <c:pt idx="6">
                  <c:v>10.137662469573209</c:v>
                </c:pt>
                <c:pt idx="7">
                  <c:v>12.962429272426427</c:v>
                </c:pt>
                <c:pt idx="8">
                  <c:v>13.688655100151434</c:v>
                </c:pt>
                <c:pt idx="9">
                  <c:v>14.416080563223865</c:v>
                </c:pt>
                <c:pt idx="10">
                  <c:v>15.150361423756584</c:v>
                </c:pt>
                <c:pt idx="11">
                  <c:v>15.805885809659216</c:v>
                </c:pt>
                <c:pt idx="12">
                  <c:v>16.461361253320199</c:v>
                </c:pt>
                <c:pt idx="13">
                  <c:v>17.023407392080525</c:v>
                </c:pt>
                <c:pt idx="14">
                  <c:v>17.542292034380459</c:v>
                </c:pt>
              </c:numCache>
            </c:numRef>
          </c:xVal>
          <c:yVal>
            <c:numRef>
              <c:f>'Figure 5'!$W$3:$W$17</c:f>
              <c:numCache>
                <c:formatCode>General</c:formatCode>
                <c:ptCount val="15"/>
                <c:pt idx="0">
                  <c:v>3.1801276244607353E-3</c:v>
                </c:pt>
                <c:pt idx="1">
                  <c:v>3.6841660396330468E-3</c:v>
                </c:pt>
                <c:pt idx="2">
                  <c:v>4.3559344406666461E-3</c:v>
                </c:pt>
                <c:pt idx="3">
                  <c:v>5.0866330837931366E-3</c:v>
                </c:pt>
                <c:pt idx="4">
                  <c:v>6.0182497155087692E-3</c:v>
                </c:pt>
                <c:pt idx="5">
                  <c:v>6.6334744762508238E-3</c:v>
                </c:pt>
                <c:pt idx="6">
                  <c:v>7.2836545548095417E-3</c:v>
                </c:pt>
                <c:pt idx="7">
                  <c:v>3.877513494799037E-2</c:v>
                </c:pt>
                <c:pt idx="8">
                  <c:v>7.5126422634860524E-2</c:v>
                </c:pt>
                <c:pt idx="9">
                  <c:v>0.11534946891674822</c:v>
                </c:pt>
                <c:pt idx="10">
                  <c:v>0.16041583576618171</c:v>
                </c:pt>
                <c:pt idx="11">
                  <c:v>0.20522496099440674</c:v>
                </c:pt>
                <c:pt idx="12">
                  <c:v>0.25556352868545451</c:v>
                </c:pt>
                <c:pt idx="13">
                  <c:v>0.30590418561669414</c:v>
                </c:pt>
                <c:pt idx="14">
                  <c:v>0.35624520612335697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45-499D-ADFE-CC13BB2277A0}"/>
            </c:ext>
          </c:extLst>
        </c:ser>
        <c:ser>
          <c:idx val="4"/>
          <c:order val="4"/>
          <c:tx>
            <c:strRef>
              <c:f>'Figure 5'!$K$1:$K$2</c:f>
              <c:strCache>
                <c:ptCount val="2"/>
                <c:pt idx="0">
                  <c:v>ALCA</c:v>
                </c:pt>
                <c:pt idx="1">
                  <c:v>Onondaga County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5'!$X$3:$X$17</c:f>
              <c:numCache>
                <c:formatCode>General</c:formatCode>
                <c:ptCount val="15"/>
                <c:pt idx="0">
                  <c:v>-57.761230028297838</c:v>
                </c:pt>
                <c:pt idx="1">
                  <c:v>-43.698858749942517</c:v>
                </c:pt>
                <c:pt idx="2">
                  <c:v>-29.636569253178205</c:v>
                </c:pt>
                <c:pt idx="3">
                  <c:v>-13.032819934465952</c:v>
                </c:pt>
                <c:pt idx="4">
                  <c:v>-5.0551723763119689</c:v>
                </c:pt>
                <c:pt idx="5">
                  <c:v>0.75655223658868742</c:v>
                </c:pt>
                <c:pt idx="6">
                  <c:v>3.4487938795729987</c:v>
                </c:pt>
                <c:pt idx="7">
                  <c:v>6.1098493380999361</c:v>
                </c:pt>
                <c:pt idx="8">
                  <c:v>10.347745019506995</c:v>
                </c:pt>
                <c:pt idx="9">
                  <c:v>13.153975419170283</c:v>
                </c:pt>
                <c:pt idx="10">
                  <c:v>16.335868753545924</c:v>
                </c:pt>
                <c:pt idx="11">
                  <c:v>21.032914890985349</c:v>
                </c:pt>
              </c:numCache>
            </c:numRef>
          </c:xVal>
          <c:yVal>
            <c:numRef>
              <c:f>'Figure 5'!$Y$3:$Y$17</c:f>
              <c:numCache>
                <c:formatCode>General</c:formatCode>
                <c:ptCount val="15"/>
                <c:pt idx="0">
                  <c:v>1.9984783236746588E-3</c:v>
                </c:pt>
                <c:pt idx="1">
                  <c:v>2.3971038675874496E-3</c:v>
                </c:pt>
                <c:pt idx="2">
                  <c:v>2.9256745714188936E-3</c:v>
                </c:pt>
                <c:pt idx="3">
                  <c:v>4.9260896991552292E-3</c:v>
                </c:pt>
                <c:pt idx="4">
                  <c:v>8.3072626158275896E-3</c:v>
                </c:pt>
                <c:pt idx="5">
                  <c:v>8.9678154022606482E-2</c:v>
                </c:pt>
                <c:pt idx="6">
                  <c:v>0.16274784113144156</c:v>
                </c:pt>
                <c:pt idx="7">
                  <c:v>0.23143416517328408</c:v>
                </c:pt>
                <c:pt idx="8">
                  <c:v>0.33278598086441902</c:v>
                </c:pt>
                <c:pt idx="9">
                  <c:v>0.39702119112139544</c:v>
                </c:pt>
                <c:pt idx="10">
                  <c:v>0.46122829251953751</c:v>
                </c:pt>
                <c:pt idx="11">
                  <c:v>0.52526197878882774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45-499D-ADFE-CC13BB2277A0}"/>
            </c:ext>
          </c:extLst>
        </c:ser>
        <c:ser>
          <c:idx val="5"/>
          <c:order val="5"/>
          <c:tx>
            <c:strRef>
              <c:f>'Figure 5'!$M$1:$M$2</c:f>
              <c:strCache>
                <c:ptCount val="2"/>
                <c:pt idx="0">
                  <c:v>ALCA</c:v>
                </c:pt>
                <c:pt idx="1">
                  <c:v>Jefferson County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5'!$Z$3:$Z$15</c:f>
              <c:numCache>
                <c:formatCode>General</c:formatCode>
                <c:ptCount val="13"/>
                <c:pt idx="0">
                  <c:v>-39.795629891814542</c:v>
                </c:pt>
                <c:pt idx="1">
                  <c:v>-21.137273646290286</c:v>
                </c:pt>
                <c:pt idx="2">
                  <c:v>-15.652327765560807</c:v>
                </c:pt>
                <c:pt idx="3">
                  <c:v>-10.314689526818963</c:v>
                </c:pt>
                <c:pt idx="4">
                  <c:v>-3.1327984206727333</c:v>
                </c:pt>
                <c:pt idx="5">
                  <c:v>2.7235508676758222</c:v>
                </c:pt>
                <c:pt idx="6">
                  <c:v>9.459615263958348</c:v>
                </c:pt>
                <c:pt idx="7">
                  <c:v>19.965446064230104</c:v>
                </c:pt>
              </c:numCache>
            </c:numRef>
          </c:xVal>
          <c:yVal>
            <c:numRef>
              <c:f>'Figure 5'!$AA$3:$AA$15</c:f>
              <c:numCache>
                <c:formatCode>General</c:formatCode>
                <c:ptCount val="13"/>
                <c:pt idx="0">
                  <c:v>3.9451105076947456E-3</c:v>
                </c:pt>
                <c:pt idx="1">
                  <c:v>9.8580468495705231E-2</c:v>
                </c:pt>
                <c:pt idx="2">
                  <c:v>0.17358757226275837</c:v>
                </c:pt>
                <c:pt idx="3">
                  <c:v>0.2442234238967918</c:v>
                </c:pt>
                <c:pt idx="4">
                  <c:v>0.33508107604775267</c:v>
                </c:pt>
                <c:pt idx="5">
                  <c:v>0.4011938240129726</c:v>
                </c:pt>
                <c:pt idx="6">
                  <c:v>0.46729057629721632</c:v>
                </c:pt>
                <c:pt idx="7">
                  <c:v>0.53333495735501024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45-499D-ADFE-CC13BB227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257632"/>
        <c:axId val="1745256192"/>
      </c:scatterChart>
      <c:valAx>
        <c:axId val="1745257632"/>
        <c:scaling>
          <c:orientation val="minMax"/>
          <c:min val="-35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NPV ($USD/ton manure)</a:t>
                </a:r>
              </a:p>
            </c:rich>
          </c:tx>
          <c:layout>
            <c:manualLayout>
              <c:xMode val="edge"/>
              <c:yMode val="edge"/>
              <c:x val="0.41556907737756482"/>
              <c:y val="0.948415815134393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6192"/>
        <c:crossesAt val="-2000"/>
        <c:crossBetween val="midCat"/>
      </c:valAx>
      <c:valAx>
        <c:axId val="1745256192"/>
        <c:scaling>
          <c:orientation val="minMax"/>
          <c:max val="2.8"/>
          <c:min val="-1.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FE (kg P-eq/ton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manure)</a:t>
                </a:r>
                <a:endParaRPr lang="en-US" sz="12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8.1599972431912575E-3"/>
              <c:y val="0.26623146197621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7632"/>
        <c:crossesAt val="-700"/>
        <c:crossBetween val="midCat"/>
        <c:majorUnit val="0.4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11427137279755"/>
          <c:y val="0.39190701752069024"/>
          <c:w val="0.71542112524507051"/>
          <c:h val="6.0822260623468669E-2"/>
        </c:manualLayout>
      </c:layout>
      <c:overlay val="0"/>
      <c:spPr>
        <a:noFill/>
        <a:ln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5'!$BI$5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5'!$BH$28:$BH$34</c:f>
              <c:strCache>
                <c:ptCount val="7"/>
                <c:pt idx="0">
                  <c:v>A/CLCA-X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ALCA-X tradeoff</c:v>
                </c:pt>
                <c:pt idx="4">
                  <c:v>ALCA other tradeoff</c:v>
                </c:pt>
                <c:pt idx="5">
                  <c:v>ALCA FE min</c:v>
                </c:pt>
                <c:pt idx="6">
                  <c:v>CLCA FE min</c:v>
                </c:pt>
              </c:strCache>
            </c:strRef>
          </c:cat>
          <c:val>
            <c:numRef>
              <c:f>'Figure 5'!$BI$28:$BI$34</c:f>
              <c:numCache>
                <c:formatCode>General</c:formatCode>
                <c:ptCount val="7"/>
                <c:pt idx="0">
                  <c:v>94.270742545146092</c:v>
                </c:pt>
                <c:pt idx="1">
                  <c:v>0</c:v>
                </c:pt>
                <c:pt idx="2">
                  <c:v>0</c:v>
                </c:pt>
                <c:pt idx="3">
                  <c:v>94.844924342860381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8-415A-9EA8-2EC4BE653234}"/>
            </c:ext>
          </c:extLst>
        </c:ser>
        <c:ser>
          <c:idx val="1"/>
          <c:order val="1"/>
          <c:tx>
            <c:strRef>
              <c:f>'Figure 5'!$BJ$5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5'!$BH$28:$BH$34</c:f>
              <c:strCache>
                <c:ptCount val="7"/>
                <c:pt idx="0">
                  <c:v>A/CLCA-X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ALCA-X tradeoff</c:v>
                </c:pt>
                <c:pt idx="4">
                  <c:v>ALCA other tradeoff</c:v>
                </c:pt>
                <c:pt idx="5">
                  <c:v>ALCA FE min</c:v>
                </c:pt>
                <c:pt idx="6">
                  <c:v>CLCA FE min</c:v>
                </c:pt>
              </c:strCache>
            </c:strRef>
          </c:cat>
          <c:val>
            <c:numRef>
              <c:f>'Figure 5'!$BJ$28:$BJ$34</c:f>
              <c:numCache>
                <c:formatCode>General</c:formatCode>
                <c:ptCount val="7"/>
                <c:pt idx="0">
                  <c:v>4.3725743260457621</c:v>
                </c:pt>
                <c:pt idx="1">
                  <c:v>0</c:v>
                </c:pt>
                <c:pt idx="2">
                  <c:v>0</c:v>
                </c:pt>
                <c:pt idx="3">
                  <c:v>4.1467538918097517</c:v>
                </c:pt>
                <c:pt idx="4">
                  <c:v>69.466443934637596</c:v>
                </c:pt>
                <c:pt idx="5">
                  <c:v>98.606045201723703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38-415A-9EA8-2EC4BE653234}"/>
            </c:ext>
          </c:extLst>
        </c:ser>
        <c:ser>
          <c:idx val="2"/>
          <c:order val="2"/>
          <c:tx>
            <c:strRef>
              <c:f>'Figure 5'!$BK$5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5'!$BH$28:$BH$34</c:f>
              <c:strCache>
                <c:ptCount val="7"/>
                <c:pt idx="0">
                  <c:v>A/CLCA-X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ALCA-X tradeoff</c:v>
                </c:pt>
                <c:pt idx="4">
                  <c:v>ALCA other tradeoff</c:v>
                </c:pt>
                <c:pt idx="5">
                  <c:v>ALCA FE min</c:v>
                </c:pt>
                <c:pt idx="6">
                  <c:v>CLCA FE min</c:v>
                </c:pt>
              </c:strCache>
            </c:strRef>
          </c:cat>
          <c:val>
            <c:numRef>
              <c:f>'Figure 5'!$BK$28:$BK$34</c:f>
              <c:numCache>
                <c:formatCode>General</c:formatCode>
                <c:ptCount val="7"/>
                <c:pt idx="0">
                  <c:v>3.0538503317459841E-11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38-415A-9EA8-2EC4BE653234}"/>
            </c:ext>
          </c:extLst>
        </c:ser>
        <c:ser>
          <c:idx val="3"/>
          <c:order val="3"/>
          <c:tx>
            <c:strRef>
              <c:f>'Figure 5'!$BL$5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5'!$BH$28:$BH$34</c:f>
              <c:strCache>
                <c:ptCount val="7"/>
                <c:pt idx="0">
                  <c:v>A/CLCA-X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ALCA-X tradeoff</c:v>
                </c:pt>
                <c:pt idx="4">
                  <c:v>ALCA other tradeoff</c:v>
                </c:pt>
                <c:pt idx="5">
                  <c:v>ALCA FE min</c:v>
                </c:pt>
                <c:pt idx="6">
                  <c:v>CLCA FE min</c:v>
                </c:pt>
              </c:strCache>
            </c:strRef>
          </c:cat>
          <c:val>
            <c:numRef>
              <c:f>'Figure 5'!$BL$28:$BL$34</c:f>
              <c:numCache>
                <c:formatCode>General</c:formatCode>
                <c:ptCount val="7"/>
                <c:pt idx="0">
                  <c:v>0</c:v>
                </c:pt>
                <c:pt idx="1">
                  <c:v>5.9079218579412869E-9</c:v>
                </c:pt>
                <c:pt idx="2">
                  <c:v>81.435388274919092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38-415A-9EA8-2EC4BE653234}"/>
            </c:ext>
          </c:extLst>
        </c:ser>
        <c:ser>
          <c:idx val="4"/>
          <c:order val="4"/>
          <c:tx>
            <c:strRef>
              <c:f>'Figure 5'!$BM$5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5'!$BH$28:$BH$34</c:f>
              <c:strCache>
                <c:ptCount val="7"/>
                <c:pt idx="0">
                  <c:v>A/CLCA-X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ALCA-X tradeoff</c:v>
                </c:pt>
                <c:pt idx="4">
                  <c:v>ALCA other tradeoff</c:v>
                </c:pt>
                <c:pt idx="5">
                  <c:v>ALCA FE min</c:v>
                </c:pt>
                <c:pt idx="6">
                  <c:v>CLCA FE min</c:v>
                </c:pt>
              </c:strCache>
            </c:strRef>
          </c:cat>
          <c:val>
            <c:numRef>
              <c:f>'Figure 5'!$BM$28:$BM$34</c:f>
              <c:numCache>
                <c:formatCode>General</c:formatCode>
                <c:ptCount val="7"/>
                <c:pt idx="0">
                  <c:v>1.3566831287777419</c:v>
                </c:pt>
                <c:pt idx="1">
                  <c:v>5.6914529268413534E-11</c:v>
                </c:pt>
                <c:pt idx="2">
                  <c:v>0</c:v>
                </c:pt>
                <c:pt idx="3">
                  <c:v>1.0059347282165358</c:v>
                </c:pt>
                <c:pt idx="4">
                  <c:v>4.4612009704588385</c:v>
                </c:pt>
                <c:pt idx="5">
                  <c:v>1.3939547982762888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38-415A-9EA8-2EC4BE653234}"/>
            </c:ext>
          </c:extLst>
        </c:ser>
        <c:ser>
          <c:idx val="5"/>
          <c:order val="5"/>
          <c:tx>
            <c:strRef>
              <c:f>'Figure 5'!$BN$5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5'!$BH$28:$BH$34</c:f>
              <c:strCache>
                <c:ptCount val="7"/>
                <c:pt idx="0">
                  <c:v>A/CLCA-X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ALCA-X tradeoff</c:v>
                </c:pt>
                <c:pt idx="4">
                  <c:v>ALCA other tradeoff</c:v>
                </c:pt>
                <c:pt idx="5">
                  <c:v>ALCA FE min</c:v>
                </c:pt>
                <c:pt idx="6">
                  <c:v>CLCA FE min</c:v>
                </c:pt>
              </c:strCache>
            </c:strRef>
          </c:cat>
          <c:val>
            <c:numRef>
              <c:f>'Figure 5'!$BN$28:$BN$34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2.5261013818169011E-2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38-415A-9EA8-2EC4BE653234}"/>
            </c:ext>
          </c:extLst>
        </c:ser>
        <c:ser>
          <c:idx val="6"/>
          <c:order val="6"/>
          <c:tx>
            <c:strRef>
              <c:f>'Figure 5'!$BO$5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5'!$BH$28:$BH$34</c:f>
              <c:strCache>
                <c:ptCount val="7"/>
                <c:pt idx="0">
                  <c:v>A/CLCA-X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ALCA-X tradeoff</c:v>
                </c:pt>
                <c:pt idx="4">
                  <c:v>ALCA other tradeoff</c:v>
                </c:pt>
                <c:pt idx="5">
                  <c:v>ALCA FE min</c:v>
                </c:pt>
                <c:pt idx="6">
                  <c:v>CLCA FE min</c:v>
                </c:pt>
              </c:strCache>
            </c:strRef>
          </c:cat>
          <c:val>
            <c:numRef>
              <c:f>'Figure 5'!$BO$28:$BO$34</c:f>
              <c:numCache>
                <c:formatCode>General</c:formatCode>
                <c:ptCount val="7"/>
                <c:pt idx="0">
                  <c:v>-1.2801667744753301E-13</c:v>
                </c:pt>
                <c:pt idx="1">
                  <c:v>99.999999994035164</c:v>
                </c:pt>
                <c:pt idx="2">
                  <c:v>18.564611725080908</c:v>
                </c:pt>
                <c:pt idx="3">
                  <c:v>-1.543722159364538E-16</c:v>
                </c:pt>
                <c:pt idx="4">
                  <c:v>26.047094081085397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38-415A-9EA8-2EC4BE653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asdf</a:t>
                </a:r>
              </a:p>
            </c:rich>
          </c:tx>
          <c:layout>
            <c:manualLayout>
              <c:xMode val="edge"/>
              <c:yMode val="edge"/>
              <c:x val="0.32794084073924323"/>
              <c:y val="7.01757294200694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298899828231722E-2"/>
          <c:y val="2.2718091201029252E-2"/>
          <c:w val="0.91399635856319561"/>
          <c:h val="0.865156212143199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2'!$C$30</c:f>
              <c:strCache>
                <c:ptCount val="1"/>
                <c:pt idx="0">
                  <c:v>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2'!$C$31:$C$50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-6.304598711035731E-3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7DE2-459C-95D2-C7B9D109A071}"/>
            </c:ext>
          </c:extLst>
        </c:ser>
        <c:ser>
          <c:idx val="1"/>
          <c:order val="1"/>
          <c:tx>
            <c:strRef>
              <c:f>'Figure 2'!$D$30</c:f>
              <c:strCache>
                <c:ptCount val="1"/>
                <c:pt idx="0">
                  <c:v>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2'!$D$31:$D$50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7DE2-459C-95D2-C7B9D109A071}"/>
            </c:ext>
          </c:extLst>
        </c:ser>
        <c:ser>
          <c:idx val="2"/>
          <c:order val="2"/>
          <c:tx>
            <c:strRef>
              <c:f>'Figure 2'!$E$30</c:f>
              <c:strCache>
                <c:ptCount val="1"/>
                <c:pt idx="0">
                  <c:v>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2'!$E$31:$E$50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-2.0686848510792776E-4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DE2-459C-95D2-C7B9D109A071}"/>
            </c:ext>
          </c:extLst>
        </c:ser>
        <c:ser>
          <c:idx val="3"/>
          <c:order val="3"/>
          <c:tx>
            <c:strRef>
              <c:f>'Figure 2'!$F$30</c:f>
              <c:strCache>
                <c:ptCount val="1"/>
                <c:pt idx="0">
                  <c:v>Transportation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2'!$F$31:$F$50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-4.997999348056581</c:v>
                </c:pt>
                <c:pt idx="10">
                  <c:v>-5.7949832454939489</c:v>
                </c:pt>
                <c:pt idx="11">
                  <c:v>-5.3439847504278877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DE2-459C-95D2-C7B9D109A071}"/>
            </c:ext>
          </c:extLst>
        </c:ser>
        <c:ser>
          <c:idx val="4"/>
          <c:order val="4"/>
          <c:tx>
            <c:strRef>
              <c:f>'Figure 2'!$G$30</c:f>
              <c:strCache>
                <c:ptCount val="1"/>
                <c:pt idx="0">
                  <c:v>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2'!$G$31:$G$50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7DE2-459C-95D2-C7B9D109A071}"/>
            </c:ext>
          </c:extLst>
        </c:ser>
        <c:ser>
          <c:idx val="5"/>
          <c:order val="5"/>
          <c:tx>
            <c:strRef>
              <c:f>'Figure 2'!$H$30</c:f>
              <c:strCache>
                <c:ptCount val="1"/>
                <c:pt idx="0">
                  <c:v>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2'!$H$31:$H$50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-3.2813538252554317</c:v>
                </c:pt>
                <c:pt idx="10">
                  <c:v>-3.33085685407034</c:v>
                </c:pt>
                <c:pt idx="11">
                  <c:v>-3.2813059040005292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7DE2-459C-95D2-C7B9D109A071}"/>
            </c:ext>
          </c:extLst>
        </c:ser>
        <c:ser>
          <c:idx val="6"/>
          <c:order val="6"/>
          <c:tx>
            <c:strRef>
              <c:f>'Figure 2'!$I$30</c:f>
              <c:strCache>
                <c:ptCount val="1"/>
                <c:pt idx="0">
                  <c:v>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2'!$I$31:$I$50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-1.0432382716528898E-18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7DE2-459C-95D2-C7B9D109A071}"/>
            </c:ext>
          </c:extLst>
        </c:ser>
        <c:ser>
          <c:idx val="7"/>
          <c:order val="7"/>
          <c:tx>
            <c:strRef>
              <c:f>'Figure 2'!$J$30</c:f>
              <c:strCache>
                <c:ptCount val="1"/>
                <c:pt idx="0">
                  <c:v>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2'!$J$31:$J$50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-35.44774228945127</c:v>
                </c:pt>
                <c:pt idx="10">
                  <c:v>-107.67587017982443</c:v>
                </c:pt>
                <c:pt idx="11">
                  <c:v>-56.111586652386414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7DE2-459C-95D2-C7B9D109A071}"/>
            </c:ext>
          </c:extLst>
        </c:ser>
        <c:ser>
          <c:idx val="8"/>
          <c:order val="8"/>
          <c:tx>
            <c:strRef>
              <c:f>'Figure 2'!$K$30</c:f>
              <c:strCache>
                <c:ptCount val="1"/>
                <c:pt idx="0">
                  <c:v>AD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2'!$K$31:$K$50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-7.5926609252316687E-2</c:v>
                </c:pt>
                <c:pt idx="6">
                  <c:v>-7.7072050227555575E-2</c:v>
                </c:pt>
                <c:pt idx="7">
                  <c:v>-7.8016310154079435E-2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7DE2-459C-95D2-C7B9D109A071}"/>
            </c:ext>
          </c:extLst>
        </c:ser>
        <c:ser>
          <c:idx val="9"/>
          <c:order val="9"/>
          <c:tx>
            <c:strRef>
              <c:f>'Figure 2'!$L$30</c:f>
              <c:strCache>
                <c:ptCount val="1"/>
                <c:pt idx="0">
                  <c:v>AD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2'!$L$31:$L$50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-4.200680751419511E-2</c:v>
                </c:pt>
                <c:pt idx="6">
                  <c:v>-4.2640528933333345E-2</c:v>
                </c:pt>
                <c:pt idx="7">
                  <c:v>-4.3162945854814894E-2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7DE2-459C-95D2-C7B9D109A071}"/>
            </c:ext>
          </c:extLst>
        </c:ser>
        <c:ser>
          <c:idx val="10"/>
          <c:order val="10"/>
          <c:tx>
            <c:strRef>
              <c:f>'Figure 2'!$M$30</c:f>
              <c:strCache>
                <c:ptCount val="1"/>
                <c:pt idx="0">
                  <c:v>AD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2'!$M$31:$M$50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-0.76078962572471764</c:v>
                </c:pt>
                <c:pt idx="6">
                  <c:v>-0.77226701974274603</c:v>
                </c:pt>
                <c:pt idx="7">
                  <c:v>-0.7609120189964923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7DE2-459C-95D2-C7B9D109A071}"/>
            </c:ext>
          </c:extLst>
        </c:ser>
        <c:ser>
          <c:idx val="11"/>
          <c:order val="11"/>
          <c:tx>
            <c:strRef>
              <c:f>'Figure 2'!$N$30</c:f>
              <c:strCache>
                <c:ptCount val="1"/>
                <c:pt idx="0">
                  <c:v>AD Transportation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2'!$N$31:$N$50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-8.7679254685334413</c:v>
                </c:pt>
                <c:pt idx="6">
                  <c:v>-10.166063988713381</c:v>
                </c:pt>
                <c:pt idx="7">
                  <c:v>-9.2100096468474284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7DE2-459C-95D2-C7B9D109A071}"/>
            </c:ext>
          </c:extLst>
        </c:ser>
        <c:ser>
          <c:idx val="12"/>
          <c:order val="12"/>
          <c:tx>
            <c:strRef>
              <c:f>'Figure 2'!$O$30</c:f>
              <c:strCache>
                <c:ptCount val="1"/>
                <c:pt idx="0">
                  <c:v>AD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2'!$O$31:$O$50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7DE2-459C-95D2-C7B9D109A071}"/>
            </c:ext>
          </c:extLst>
        </c:ser>
        <c:ser>
          <c:idx val="13"/>
          <c:order val="13"/>
          <c:tx>
            <c:strRef>
              <c:f>'Figure 2'!$P$30</c:f>
              <c:strCache>
                <c:ptCount val="1"/>
                <c:pt idx="0">
                  <c:v>AD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2'!$P$31:$P$50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7DE2-459C-95D2-C7B9D109A071}"/>
            </c:ext>
          </c:extLst>
        </c:ser>
        <c:ser>
          <c:idx val="14"/>
          <c:order val="14"/>
          <c:tx>
            <c:strRef>
              <c:f>'Figure 2'!$Q$30</c:f>
              <c:strCache>
                <c:ptCount val="1"/>
                <c:pt idx="0">
                  <c:v>AD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2'!$Q$31:$Q$50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7DE2-459C-95D2-C7B9D109A071}"/>
            </c:ext>
          </c:extLst>
        </c:ser>
        <c:ser>
          <c:idx val="15"/>
          <c:order val="15"/>
          <c:tx>
            <c:strRef>
              <c:f>'Figure 2'!$R$30</c:f>
              <c:strCache>
                <c:ptCount val="1"/>
                <c:pt idx="0">
                  <c:v>AD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2'!$R$31:$R$50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-2.369448419983448E-18</c:v>
                </c:pt>
                <c:pt idx="5">
                  <c:v>-5.9342403035982763</c:v>
                </c:pt>
                <c:pt idx="6">
                  <c:v>-14.344408478153525</c:v>
                </c:pt>
                <c:pt idx="7">
                  <c:v>-8.2779584634526291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7DE2-459C-95D2-C7B9D109A071}"/>
            </c:ext>
          </c:extLst>
        </c:ser>
        <c:ser>
          <c:idx val="16"/>
          <c:order val="16"/>
          <c:tx>
            <c:strRef>
              <c:f>'Figure 2'!$S$30</c:f>
              <c:strCache>
                <c:ptCount val="1"/>
                <c:pt idx="0">
                  <c:v>HTL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2'!$S$31:$S$50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-12.695299423192889</c:v>
                </c:pt>
                <c:pt idx="18">
                  <c:v>-12.886822705447388</c:v>
                </c:pt>
                <c:pt idx="19">
                  <c:v>-12.695350161845244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7DE2-459C-95D2-C7B9D109A071}"/>
            </c:ext>
          </c:extLst>
        </c:ser>
        <c:ser>
          <c:idx val="17"/>
          <c:order val="17"/>
          <c:tx>
            <c:strRef>
              <c:f>'Figure 2'!$T$30</c:f>
              <c:strCache>
                <c:ptCount val="1"/>
                <c:pt idx="0">
                  <c:v>HTL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2'!$T$31:$T$50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-4.5948366372178771E-5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7DE2-459C-95D2-C7B9D109A071}"/>
            </c:ext>
          </c:extLst>
        </c:ser>
        <c:ser>
          <c:idx val="18"/>
          <c:order val="18"/>
          <c:tx>
            <c:strRef>
              <c:f>'Figure 2'!$U$30</c:f>
              <c:strCache>
                <c:ptCount val="1"/>
                <c:pt idx="0">
                  <c:v>HTL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2'!$U$31:$U$50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-16.088501273835799</c:v>
                </c:pt>
                <c:pt idx="18">
                  <c:v>-16.331214977737542</c:v>
                </c:pt>
                <c:pt idx="19">
                  <c:v>-16.088266315565658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7DE2-459C-95D2-C7B9D109A071}"/>
            </c:ext>
          </c:extLst>
        </c:ser>
        <c:ser>
          <c:idx val="19"/>
          <c:order val="19"/>
          <c:tx>
            <c:strRef>
              <c:f>'Figure 2'!$V$30</c:f>
              <c:strCache>
                <c:ptCount val="1"/>
                <c:pt idx="0">
                  <c:v>HTL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2'!$V$31:$V$50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-4.997999348056581</c:v>
                </c:pt>
                <c:pt idx="18">
                  <c:v>-5.7949832456129471</c:v>
                </c:pt>
                <c:pt idx="19">
                  <c:v>-5.2500090013708283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7DE2-459C-95D2-C7B9D109A071}"/>
            </c:ext>
          </c:extLst>
        </c:ser>
        <c:ser>
          <c:idx val="20"/>
          <c:order val="20"/>
          <c:tx>
            <c:strRef>
              <c:f>'Figure 2'!$W$30</c:f>
              <c:strCache>
                <c:ptCount val="1"/>
                <c:pt idx="0">
                  <c:v>HTL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2'!$W$31:$W$50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-9.5636204533927245</c:v>
                </c:pt>
                <c:pt idx="18">
                  <c:v>-9.7078987617068009</c:v>
                </c:pt>
                <c:pt idx="19">
                  <c:v>-9.5634807852276591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7DE2-459C-95D2-C7B9D109A071}"/>
            </c:ext>
          </c:extLst>
        </c:ser>
        <c:ser>
          <c:idx val="21"/>
          <c:order val="21"/>
          <c:tx>
            <c:strRef>
              <c:f>'Figure 2'!$X$30</c:f>
              <c:strCache>
                <c:ptCount val="1"/>
                <c:pt idx="0">
                  <c:v>HTL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2'!$X$31:$X$50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-3.2813538252554619</c:v>
                </c:pt>
                <c:pt idx="18">
                  <c:v>-3.33085685407034</c:v>
                </c:pt>
                <c:pt idx="19">
                  <c:v>-3.2813059040028971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7DE2-459C-95D2-C7B9D109A071}"/>
            </c:ext>
          </c:extLst>
        </c:ser>
        <c:ser>
          <c:idx val="22"/>
          <c:order val="22"/>
          <c:tx>
            <c:strRef>
              <c:f>'Figure 2'!$Y$30</c:f>
              <c:strCache>
                <c:ptCount val="1"/>
                <c:pt idx="0">
                  <c:v>HTL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2'!$Y$31:$Y$50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7DE2-459C-95D2-C7B9D109A071}"/>
            </c:ext>
          </c:extLst>
        </c:ser>
        <c:ser>
          <c:idx val="23"/>
          <c:order val="23"/>
          <c:tx>
            <c:strRef>
              <c:f>'Figure 2'!$Z$30</c:f>
              <c:strCache>
                <c:ptCount val="1"/>
                <c:pt idx="0">
                  <c:v>HTL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2'!$Z$31:$Z$50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-40.11580485736166</c:v>
                </c:pt>
                <c:pt idx="18">
                  <c:v>-128.85742099862836</c:v>
                </c:pt>
                <c:pt idx="19">
                  <c:v>-65.334249334891794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7DE2-459C-95D2-C7B9D109A071}"/>
            </c:ext>
          </c:extLst>
        </c:ser>
        <c:ser>
          <c:idx val="24"/>
          <c:order val="24"/>
          <c:tx>
            <c:strRef>
              <c:f>'Figure 2'!$AA$30</c:f>
              <c:strCache>
                <c:ptCount val="1"/>
                <c:pt idx="0">
                  <c:v>HTC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2'!$AA$31:$AA$50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1.5833751535401573E-15</c:v>
                </c:pt>
                <c:pt idx="15">
                  <c:v>-1.691165179023876E-2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7DE2-459C-95D2-C7B9D109A071}"/>
            </c:ext>
          </c:extLst>
        </c:ser>
        <c:ser>
          <c:idx val="25"/>
          <c:order val="25"/>
          <c:tx>
            <c:strRef>
              <c:f>'Figure 2'!$AB$30</c:f>
              <c:strCache>
                <c:ptCount val="1"/>
                <c:pt idx="0">
                  <c:v>HTC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2'!$AB$31:$AB$50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-6.3142617065886182E-3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7DE2-459C-95D2-C7B9D109A071}"/>
            </c:ext>
          </c:extLst>
        </c:ser>
        <c:ser>
          <c:idx val="26"/>
          <c:order val="26"/>
          <c:tx>
            <c:strRef>
              <c:f>'Figure 2'!$AC$30</c:f>
              <c:strCache>
                <c:ptCount val="1"/>
                <c:pt idx="0">
                  <c:v>HTC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2'!$AC$31:$AC$50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-8.9702185944439865</c:v>
                </c:pt>
                <c:pt idx="14">
                  <c:v>-9.1283135742295034</c:v>
                </c:pt>
                <c:pt idx="15">
                  <c:v>-8.9729370341791892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7DE2-459C-95D2-C7B9D109A071}"/>
            </c:ext>
          </c:extLst>
        </c:ser>
        <c:ser>
          <c:idx val="27"/>
          <c:order val="27"/>
          <c:tx>
            <c:strRef>
              <c:f>'Figure 2'!$AD$30</c:f>
              <c:strCache>
                <c:ptCount val="1"/>
                <c:pt idx="0">
                  <c:v>HTC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2'!$AD$31:$AD$50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-6.6277017911469578</c:v>
                </c:pt>
                <c:pt idx="14">
                  <c:v>-8.0387024263137441</c:v>
                </c:pt>
                <c:pt idx="15">
                  <c:v>-7.0023243709024268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B-7DE2-459C-95D2-C7B9D109A071}"/>
            </c:ext>
          </c:extLst>
        </c:ser>
        <c:ser>
          <c:idx val="28"/>
          <c:order val="28"/>
          <c:tx>
            <c:strRef>
              <c:f>'Figure 2'!$AE$30</c:f>
              <c:strCache>
                <c:ptCount val="1"/>
                <c:pt idx="0">
                  <c:v>HTC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2'!$AE$31:$AE$50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-5.3131224741070691</c:v>
                </c:pt>
                <c:pt idx="14">
                  <c:v>-5.3932770898371114</c:v>
                </c:pt>
                <c:pt idx="15">
                  <c:v>-5.3130448806820283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7DE2-459C-95D2-C7B9D109A071}"/>
            </c:ext>
          </c:extLst>
        </c:ser>
        <c:ser>
          <c:idx val="29"/>
          <c:order val="29"/>
          <c:tx>
            <c:strRef>
              <c:f>'Figure 2'!$AF$30</c:f>
              <c:strCache>
                <c:ptCount val="1"/>
                <c:pt idx="0">
                  <c:v>HTC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2'!$AF$31:$AF$50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-3.2813538252554317</c:v>
                </c:pt>
                <c:pt idx="14">
                  <c:v>-3.33085685407034</c:v>
                </c:pt>
                <c:pt idx="15">
                  <c:v>-3.2813059040005346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65-7DE2-459C-95D2-C7B9D109A071}"/>
            </c:ext>
          </c:extLst>
        </c:ser>
        <c:ser>
          <c:idx val="30"/>
          <c:order val="30"/>
          <c:tx>
            <c:strRef>
              <c:f>'Figure 2'!$AG$30</c:f>
              <c:strCache>
                <c:ptCount val="1"/>
                <c:pt idx="0">
                  <c:v>HTC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2'!$AG$31:$AG$50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7DE2-459C-95D2-C7B9D109A071}"/>
            </c:ext>
          </c:extLst>
        </c:ser>
        <c:ser>
          <c:idx val="31"/>
          <c:order val="31"/>
          <c:tx>
            <c:strRef>
              <c:f>'Figure 2'!$AH$30</c:f>
              <c:strCache>
                <c:ptCount val="1"/>
                <c:pt idx="0">
                  <c:v>HTC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2'!$AH$31:$AH$50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-40.11580485736124</c:v>
                </c:pt>
                <c:pt idx="14">
                  <c:v>-128.85742099860752</c:v>
                </c:pt>
                <c:pt idx="15">
                  <c:v>-65.696861030364019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7DE2-459C-95D2-C7B9D109A071}"/>
            </c:ext>
          </c:extLst>
        </c:ser>
        <c:ser>
          <c:idx val="32"/>
          <c:order val="32"/>
          <c:tx>
            <c:strRef>
              <c:f>'Figure 2'!$AI$30</c:f>
              <c:strCache>
                <c:ptCount val="1"/>
                <c:pt idx="0">
                  <c:v>CHP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2'!$AI$31:$AI$50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7DE2-459C-95D2-C7B9D109A071}"/>
            </c:ext>
          </c:extLst>
        </c:ser>
        <c:ser>
          <c:idx val="33"/>
          <c:order val="33"/>
          <c:tx>
            <c:strRef>
              <c:f>'Figure 2'!$AJ$30</c:f>
              <c:strCache>
                <c:ptCount val="1"/>
                <c:pt idx="0">
                  <c:v>CHP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2'!$AJ$31:$AJ$50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7DE2-459C-95D2-C7B9D109A071}"/>
            </c:ext>
          </c:extLst>
        </c:ser>
        <c:ser>
          <c:idx val="34"/>
          <c:order val="34"/>
          <c:tx>
            <c:strRef>
              <c:f>'Figure 2'!$AK$30</c:f>
              <c:strCache>
                <c:ptCount val="1"/>
                <c:pt idx="0">
                  <c:v>CHP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2'!$AK$31:$AK$50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7DE2-459C-95D2-C7B9D109A071}"/>
            </c:ext>
          </c:extLst>
        </c:ser>
        <c:ser>
          <c:idx val="35"/>
          <c:order val="35"/>
          <c:tx>
            <c:strRef>
              <c:f>'Figure 2'!$AL$30</c:f>
              <c:strCache>
                <c:ptCount val="1"/>
                <c:pt idx="0">
                  <c:v>CHP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2'!$AL$31:$AL$50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7DE2-459C-95D2-C7B9D109A071}"/>
            </c:ext>
          </c:extLst>
        </c:ser>
        <c:ser>
          <c:idx val="36"/>
          <c:order val="36"/>
          <c:tx>
            <c:strRef>
              <c:f>'Figure 2'!$AM$30</c:f>
              <c:strCache>
                <c:ptCount val="1"/>
                <c:pt idx="0">
                  <c:v>CHP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2'!$AM$31:$AM$50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7DE2-459C-95D2-C7B9D109A071}"/>
            </c:ext>
          </c:extLst>
        </c:ser>
        <c:ser>
          <c:idx val="37"/>
          <c:order val="37"/>
          <c:tx>
            <c:strRef>
              <c:f>'Figure 2'!$AN$30</c:f>
              <c:strCache>
                <c:ptCount val="1"/>
                <c:pt idx="0">
                  <c:v>CHP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2'!$AN$31:$AN$50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7DE2-459C-95D2-C7B9D109A071}"/>
            </c:ext>
          </c:extLst>
        </c:ser>
        <c:ser>
          <c:idx val="38"/>
          <c:order val="38"/>
          <c:tx>
            <c:strRef>
              <c:f>'Figure 2'!$AO$30</c:f>
              <c:strCache>
                <c:ptCount val="1"/>
                <c:pt idx="0">
                  <c:v>CHP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2'!$AO$31:$AO$50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7DE2-459C-95D2-C7B9D109A071}"/>
            </c:ext>
          </c:extLst>
        </c:ser>
        <c:ser>
          <c:idx val="39"/>
          <c:order val="39"/>
          <c:tx>
            <c:strRef>
              <c:f>'Figure 2'!$AP$30</c:f>
              <c:strCache>
                <c:ptCount val="1"/>
                <c:pt idx="0">
                  <c:v>CHP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2'!$AP$31:$AP$50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-0.37027481272235097</c:v>
                </c:pt>
                <c:pt idx="6">
                  <c:v>-1.4463391706202122</c:v>
                </c:pt>
                <c:pt idx="7">
                  <c:v>-0.68104594917488603</c:v>
                </c:pt>
                <c:pt idx="9">
                  <c:v>-0.54925507639578142</c:v>
                </c:pt>
                <c:pt idx="10">
                  <c:v>-2.1564142354470772</c:v>
                </c:pt>
                <c:pt idx="11">
                  <c:v>-0.89079274112191664</c:v>
                </c:pt>
                <c:pt idx="13">
                  <c:v>-0.28756856794464564</c:v>
                </c:pt>
                <c:pt idx="14">
                  <c:v>-1.0592498090761135</c:v>
                </c:pt>
                <c:pt idx="15">
                  <c:v>-0.51751536240326423</c:v>
                </c:pt>
                <c:pt idx="17">
                  <c:v>-0.39068232955173432</c:v>
                </c:pt>
                <c:pt idx="18">
                  <c:v>-1.5303263861115497</c:v>
                </c:pt>
                <c:pt idx="19">
                  <c:v>-0.78896563533576647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7DE2-459C-95D2-C7B9D109A071}"/>
            </c:ext>
          </c:extLst>
        </c:ser>
        <c:ser>
          <c:idx val="40"/>
          <c:order val="40"/>
          <c:tx>
            <c:strRef>
              <c:f>'Figure 2'!$AQ$30</c:f>
              <c:strCache>
                <c:ptCount val="1"/>
                <c:pt idx="0">
                  <c:v>Feedstock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2'!$AQ$31:$AQ$50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7-7DE2-459C-95D2-C7B9D109A071}"/>
            </c:ext>
          </c:extLst>
        </c:ser>
        <c:ser>
          <c:idx val="41"/>
          <c:order val="41"/>
          <c:tx>
            <c:strRef>
              <c:f>'Figure 2'!$AR$30</c:f>
              <c:strCache>
                <c:ptCount val="1"/>
                <c:pt idx="0">
                  <c:v>Feedstock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2'!$AR$31:$AR$50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8-7DE2-459C-95D2-C7B9D109A071}"/>
            </c:ext>
          </c:extLst>
        </c:ser>
        <c:ser>
          <c:idx val="42"/>
          <c:order val="42"/>
          <c:tx>
            <c:strRef>
              <c:f>'Figure 2'!$AS$30</c:f>
              <c:strCache>
                <c:ptCount val="1"/>
                <c:pt idx="0">
                  <c:v>Feedstock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2'!$AS$31:$AS$50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9-7DE2-459C-95D2-C7B9D109A071}"/>
            </c:ext>
          </c:extLst>
        </c:ser>
        <c:ser>
          <c:idx val="43"/>
          <c:order val="43"/>
          <c:tx>
            <c:strRef>
              <c:f>'Figure 2'!$AT$30</c:f>
              <c:strCache>
                <c:ptCount val="1"/>
                <c:pt idx="0">
                  <c:v>Feedstock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2'!$AT$31:$AT$50</c:f>
              <c:numCache>
                <c:formatCode>General</c:formatCode>
                <c:ptCount val="20"/>
                <c:pt idx="1">
                  <c:v>-9.5346132114463042</c:v>
                </c:pt>
                <c:pt idx="2">
                  <c:v>-11.055008207250186</c:v>
                </c:pt>
                <c:pt idx="3">
                  <c:v>-10.015365431500667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A-7DE2-459C-95D2-C7B9D109A071}"/>
            </c:ext>
          </c:extLst>
        </c:ser>
        <c:ser>
          <c:idx val="44"/>
          <c:order val="44"/>
          <c:tx>
            <c:strRef>
              <c:f>'Figure 2'!$AU$30</c:f>
              <c:strCache>
                <c:ptCount val="1"/>
                <c:pt idx="0">
                  <c:v>Feedstock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2'!$AU$31:$AU$50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B-7DE2-459C-95D2-C7B9D109A071}"/>
            </c:ext>
          </c:extLst>
        </c:ser>
        <c:ser>
          <c:idx val="45"/>
          <c:order val="45"/>
          <c:tx>
            <c:strRef>
              <c:f>'Figure 2'!$AV$30</c:f>
              <c:strCache>
                <c:ptCount val="1"/>
                <c:pt idx="0">
                  <c:v>Feedstock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2'!$AV$31:$AV$50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C-7DE2-459C-95D2-C7B9D109A071}"/>
            </c:ext>
          </c:extLst>
        </c:ser>
        <c:ser>
          <c:idx val="46"/>
          <c:order val="46"/>
          <c:tx>
            <c:strRef>
              <c:f>'Figure 2'!$AW$30</c:f>
              <c:strCache>
                <c:ptCount val="1"/>
                <c:pt idx="0">
                  <c:v>Feedstock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2'!$AW$31:$AW$50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D-7DE2-459C-95D2-C7B9D109A071}"/>
            </c:ext>
          </c:extLst>
        </c:ser>
        <c:ser>
          <c:idx val="47"/>
          <c:order val="47"/>
          <c:tx>
            <c:strRef>
              <c:f>'Figure 2'!$AX$30</c:f>
              <c:strCache>
                <c:ptCount val="1"/>
                <c:pt idx="0">
                  <c:v>Feedstock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2'!$AX$31:$AX$50</c:f>
              <c:numCache>
                <c:formatCode>General</c:formatCode>
                <c:ptCount val="20"/>
                <c:pt idx="1">
                  <c:v>-0.15908587954195214</c:v>
                </c:pt>
                <c:pt idx="2">
                  <c:v>-0.16148587457400171</c:v>
                </c:pt>
                <c:pt idx="3">
                  <c:v>-0.15908355623425055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E-7DE2-459C-95D2-C7B9D109A071}"/>
            </c:ext>
          </c:extLst>
        </c:ser>
        <c:ser>
          <c:idx val="48"/>
          <c:order val="48"/>
          <c:tx>
            <c:strRef>
              <c:f>'Figure 2'!$AY$30</c:f>
              <c:strCache>
                <c:ptCount val="1"/>
                <c:pt idx="0">
                  <c:v>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2'!$AY$31:$AY$50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1.0010379879594415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F-7DE2-459C-95D2-C7B9D109A071}"/>
            </c:ext>
          </c:extLst>
        </c:ser>
        <c:ser>
          <c:idx val="49"/>
          <c:order val="49"/>
          <c:tx>
            <c:strRef>
              <c:f>'Figure 2'!$AZ$30</c:f>
              <c:strCache>
                <c:ptCount val="1"/>
                <c:pt idx="0">
                  <c:v>Biooil Revenue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2'!$AZ$31:$AZ$50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50.232091981406228</c:v>
                </c:pt>
                <c:pt idx="10">
                  <c:v>50.989901358040719</c:v>
                </c:pt>
                <c:pt idx="11">
                  <c:v>50.326041822857725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0-7DE2-459C-95D2-C7B9D109A071}"/>
            </c:ext>
          </c:extLst>
        </c:ser>
        <c:ser>
          <c:idx val="50"/>
          <c:order val="50"/>
          <c:tx>
            <c:strRef>
              <c:f>'Figure 2'!$BA$30</c:f>
              <c:strCache>
                <c:ptCount val="1"/>
                <c:pt idx="0">
                  <c:v>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2'!$BA$31:$BA$50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1-7DE2-459C-95D2-C7B9D109A071}"/>
            </c:ext>
          </c:extLst>
        </c:ser>
        <c:ser>
          <c:idx val="51"/>
          <c:order val="51"/>
          <c:tx>
            <c:strRef>
              <c:f>'Figure 2'!$BB$30</c:f>
              <c:strCache>
                <c:ptCount val="1"/>
                <c:pt idx="0">
                  <c:v>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2'!$BB$31:$BB$50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2-7DE2-459C-95D2-C7B9D109A071}"/>
            </c:ext>
          </c:extLst>
        </c:ser>
        <c:ser>
          <c:idx val="52"/>
          <c:order val="52"/>
          <c:tx>
            <c:strRef>
              <c:f>'Figure 2'!$BC$30</c:f>
              <c:strCache>
                <c:ptCount val="1"/>
                <c:pt idx="0">
                  <c:v>Pyrolysis Potting Media Revenue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2'!$BC$31:$BC$50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3-7DE2-459C-95D2-C7B9D109A071}"/>
            </c:ext>
          </c:extLst>
        </c:ser>
        <c:ser>
          <c:idx val="53"/>
          <c:order val="53"/>
          <c:tx>
            <c:strRef>
              <c:f>'Figure 2'!$BD$30</c:f>
              <c:strCache>
                <c:ptCount val="1"/>
                <c:pt idx="0">
                  <c:v>Pyrolysis Incentive 1 Revenue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2'!$BD$31:$BD$50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4-7DE2-459C-95D2-C7B9D109A071}"/>
            </c:ext>
          </c:extLst>
        </c:ser>
        <c:ser>
          <c:idx val="54"/>
          <c:order val="54"/>
          <c:tx>
            <c:strRef>
              <c:f>'Figure 2'!$BE$30</c:f>
              <c:strCache>
                <c:ptCount val="1"/>
                <c:pt idx="0">
                  <c:v>Pyrolysis Incentive 2 Revenue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2'!$BE$31:$BE$50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5-7DE2-459C-95D2-C7B9D109A071}"/>
            </c:ext>
          </c:extLst>
        </c:ser>
        <c:ser>
          <c:idx val="55"/>
          <c:order val="55"/>
          <c:tx>
            <c:strRef>
              <c:f>'Figure 2'!$BF$30</c:f>
              <c:strCache>
                <c:ptCount val="1"/>
                <c:pt idx="0">
                  <c:v>AD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2'!$BF$31:$BF$50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7.757982819604945</c:v>
                </c:pt>
                <c:pt idx="6">
                  <c:v>7.8750209896784185</c:v>
                </c:pt>
                <c:pt idx="7">
                  <c:v>7.7578441725848304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6-7DE2-459C-95D2-C7B9D109A071}"/>
            </c:ext>
          </c:extLst>
        </c:ser>
        <c:ser>
          <c:idx val="56"/>
          <c:order val="56"/>
          <c:tx>
            <c:strRef>
              <c:f>'Figure 2'!$BG$30</c:f>
              <c:strCache>
                <c:ptCount val="1"/>
                <c:pt idx="0">
                  <c:v>AD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2'!$BG$31:$BG$50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7-7DE2-459C-95D2-C7B9D109A071}"/>
            </c:ext>
          </c:extLst>
        </c:ser>
        <c:ser>
          <c:idx val="57"/>
          <c:order val="57"/>
          <c:tx>
            <c:strRef>
              <c:f>'Figure 2'!$BH$30</c:f>
              <c:strCache>
                <c:ptCount val="1"/>
                <c:pt idx="0">
                  <c:v>AD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2'!$BH$31:$BH$50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8-7DE2-459C-95D2-C7B9D109A071}"/>
            </c:ext>
          </c:extLst>
        </c:ser>
        <c:ser>
          <c:idx val="58"/>
          <c:order val="58"/>
          <c:tx>
            <c:strRef>
              <c:f>'Figure 2'!$BI$30</c:f>
              <c:strCache>
                <c:ptCount val="1"/>
                <c:pt idx="0">
                  <c:v>AD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2'!$BI$31:$BI$50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9-7DE2-459C-95D2-C7B9D109A071}"/>
            </c:ext>
          </c:extLst>
        </c:ser>
        <c:ser>
          <c:idx val="59"/>
          <c:order val="59"/>
          <c:tx>
            <c:strRef>
              <c:f>'Figure 2'!$BJ$30</c:f>
              <c:strCache>
                <c:ptCount val="1"/>
                <c:pt idx="0">
                  <c:v>AD Potting Media Revenue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2'!$BJ$31:$BJ$50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A-7DE2-459C-95D2-C7B9D109A071}"/>
            </c:ext>
          </c:extLst>
        </c:ser>
        <c:ser>
          <c:idx val="60"/>
          <c:order val="60"/>
          <c:tx>
            <c:strRef>
              <c:f>'Figure 2'!$BK$30</c:f>
              <c:strCache>
                <c:ptCount val="1"/>
                <c:pt idx="0">
                  <c:v>AD Incentive 1 Revenue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2'!$BK$31:$BK$50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B-7DE2-459C-95D2-C7B9D109A071}"/>
            </c:ext>
          </c:extLst>
        </c:ser>
        <c:ser>
          <c:idx val="61"/>
          <c:order val="61"/>
          <c:tx>
            <c:strRef>
              <c:f>'Figure 2'!$BL$30</c:f>
              <c:strCache>
                <c:ptCount val="1"/>
                <c:pt idx="0">
                  <c:v>AD Incentive 2 Revenue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2'!$BL$31:$BL$50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C-7DE2-459C-95D2-C7B9D109A071}"/>
            </c:ext>
          </c:extLst>
        </c:ser>
        <c:ser>
          <c:idx val="62"/>
          <c:order val="62"/>
          <c:tx>
            <c:strRef>
              <c:f>'Figure 2'!$BM$30</c:f>
              <c:strCache>
                <c:ptCount val="1"/>
                <c:pt idx="0">
                  <c:v>HTL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2'!$BM$31:$BM$50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8.9422579630108716E-17</c:v>
                </c:pt>
                <c:pt idx="18">
                  <c:v>3.1120526612413463E-9</c:v>
                </c:pt>
                <c:pt idx="19">
                  <c:v>5.8225768447378659E-5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D-7DE2-459C-95D2-C7B9D109A071}"/>
            </c:ext>
          </c:extLst>
        </c:ser>
        <c:ser>
          <c:idx val="63"/>
          <c:order val="63"/>
          <c:tx>
            <c:strRef>
              <c:f>'Figure 2'!$BN$30</c:f>
              <c:strCache>
                <c:ptCount val="1"/>
                <c:pt idx="0">
                  <c:v>HTL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2'!$BN$31:$BN$50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72.814108331975859</c:v>
                </c:pt>
                <c:pt idx="18">
                  <c:v>73.912593620338455</c:v>
                </c:pt>
                <c:pt idx="19">
                  <c:v>72.81304494672851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E-7DE2-459C-95D2-C7B9D109A071}"/>
            </c:ext>
          </c:extLst>
        </c:ser>
        <c:ser>
          <c:idx val="64"/>
          <c:order val="64"/>
          <c:tx>
            <c:strRef>
              <c:f>'Figure 2'!$BO$30</c:f>
              <c:strCache>
                <c:ptCount val="1"/>
                <c:pt idx="0">
                  <c:v>HTL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2'!$BO$31:$BO$50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1.0211592849344698E-17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-3.2595662135693582E-17</c:v>
                </c:pt>
                <c:pt idx="18">
                  <c:v>0</c:v>
                </c:pt>
                <c:pt idx="19">
                  <c:v>6.4616633673429707E-5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F-7DE2-459C-95D2-C7B9D109A071}"/>
            </c:ext>
          </c:extLst>
        </c:ser>
        <c:ser>
          <c:idx val="65"/>
          <c:order val="65"/>
          <c:tx>
            <c:strRef>
              <c:f>'Figure 2'!$BP$30</c:f>
              <c:strCache>
                <c:ptCount val="1"/>
                <c:pt idx="0">
                  <c:v>HTL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2'!$BP$31:$BP$50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0-7DE2-459C-95D2-C7B9D109A071}"/>
            </c:ext>
          </c:extLst>
        </c:ser>
        <c:ser>
          <c:idx val="66"/>
          <c:order val="66"/>
          <c:tx>
            <c:strRef>
              <c:f>'Figure 2'!$BQ$30</c:f>
              <c:strCache>
                <c:ptCount val="1"/>
                <c:pt idx="0">
                  <c:v>HTL Potting Media Revenue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2'!$BQ$31:$BQ$50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1-7DE2-459C-95D2-C7B9D109A071}"/>
            </c:ext>
          </c:extLst>
        </c:ser>
        <c:ser>
          <c:idx val="67"/>
          <c:order val="67"/>
          <c:tx>
            <c:strRef>
              <c:f>'Figure 2'!$BR$30</c:f>
              <c:strCache>
                <c:ptCount val="1"/>
                <c:pt idx="0">
                  <c:v>HTL Incentive 1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2'!$BR$31:$BR$50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2-7DE2-459C-95D2-C7B9D109A071}"/>
            </c:ext>
          </c:extLst>
        </c:ser>
        <c:ser>
          <c:idx val="68"/>
          <c:order val="68"/>
          <c:tx>
            <c:strRef>
              <c:f>'Figure 2'!$BS$30</c:f>
              <c:strCache>
                <c:ptCount val="1"/>
                <c:pt idx="0">
                  <c:v>HTL Incentive 2 Revenue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2'!$BS$31:$BS$50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3-7DE2-459C-95D2-C7B9D109A071}"/>
            </c:ext>
          </c:extLst>
        </c:ser>
        <c:ser>
          <c:idx val="69"/>
          <c:order val="69"/>
          <c:tx>
            <c:strRef>
              <c:f>'Figure 2'!$BT$30</c:f>
              <c:strCache>
                <c:ptCount val="1"/>
                <c:pt idx="0">
                  <c:v>HTC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2'!$BT$31:$BT$50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44.054276753070752</c:v>
                </c:pt>
                <c:pt idx="14">
                  <c:v>46.056408792428201</c:v>
                </c:pt>
                <c:pt idx="15">
                  <c:v>44.236695878324625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4-7DE2-459C-95D2-C7B9D109A071}"/>
            </c:ext>
          </c:extLst>
        </c:ser>
        <c:ser>
          <c:idx val="70"/>
          <c:order val="70"/>
          <c:tx>
            <c:strRef>
              <c:f>'Figure 2'!$BU$30</c:f>
              <c:strCache>
                <c:ptCount val="1"/>
                <c:pt idx="0">
                  <c:v>HTC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2'!$BU$31:$BU$50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5-7DE2-459C-95D2-C7B9D109A071}"/>
            </c:ext>
          </c:extLst>
        </c:ser>
        <c:ser>
          <c:idx val="71"/>
          <c:order val="71"/>
          <c:tx>
            <c:strRef>
              <c:f>'Figure 2'!$BV$30</c:f>
              <c:strCache>
                <c:ptCount val="1"/>
                <c:pt idx="0">
                  <c:v>HTC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2'!$BV$31:$BV$50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0.67606348216063594</c:v>
                </c:pt>
                <c:pt idx="14">
                  <c:v>0.71475431233848186</c:v>
                </c:pt>
                <c:pt idx="15">
                  <c:v>0.6801293924611006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6-7DE2-459C-95D2-C7B9D109A071}"/>
            </c:ext>
          </c:extLst>
        </c:ser>
        <c:ser>
          <c:idx val="72"/>
          <c:order val="72"/>
          <c:tx>
            <c:strRef>
              <c:f>'Figure 2'!$BW$30</c:f>
              <c:strCache>
                <c:ptCount val="1"/>
                <c:pt idx="0">
                  <c:v>HTC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2'!$BW$31:$BW$50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7-7DE2-459C-95D2-C7B9D109A071}"/>
            </c:ext>
          </c:extLst>
        </c:ser>
        <c:ser>
          <c:idx val="73"/>
          <c:order val="73"/>
          <c:tx>
            <c:strRef>
              <c:f>'Figure 2'!$BX$30</c:f>
              <c:strCache>
                <c:ptCount val="1"/>
                <c:pt idx="0">
                  <c:v>HTC Potting Media Revenue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2'!$BX$31:$BX$50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8-7DE2-459C-95D2-C7B9D109A071}"/>
            </c:ext>
          </c:extLst>
        </c:ser>
        <c:ser>
          <c:idx val="74"/>
          <c:order val="74"/>
          <c:tx>
            <c:strRef>
              <c:f>'Figure 2'!$BY$30</c:f>
              <c:strCache>
                <c:ptCount val="1"/>
                <c:pt idx="0">
                  <c:v>HTC Incentive 1 Revenue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2'!$BY$31:$BY$50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9-7DE2-459C-95D2-C7B9D109A071}"/>
            </c:ext>
          </c:extLst>
        </c:ser>
        <c:ser>
          <c:idx val="75"/>
          <c:order val="75"/>
          <c:tx>
            <c:strRef>
              <c:f>'Figure 2'!$BZ$30</c:f>
              <c:strCache>
                <c:ptCount val="1"/>
                <c:pt idx="0">
                  <c:v>HTC Incentive 2 Revenue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2'!$BZ$31:$BZ$50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A-7DE2-459C-95D2-C7B9D109A071}"/>
            </c:ext>
          </c:extLst>
        </c:ser>
        <c:ser>
          <c:idx val="76"/>
          <c:order val="76"/>
          <c:tx>
            <c:strRef>
              <c:f>'Figure 2'!$CA$30</c:f>
              <c:strCache>
                <c:ptCount val="1"/>
                <c:pt idx="0">
                  <c:v>CHP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2'!$CA$31:$CA$50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7DE2-459C-95D2-C7B9D109A071}"/>
            </c:ext>
          </c:extLst>
        </c:ser>
        <c:ser>
          <c:idx val="77"/>
          <c:order val="77"/>
          <c:tx>
            <c:strRef>
              <c:f>'Figure 2'!$CB$30</c:f>
              <c:strCache>
                <c:ptCount val="1"/>
                <c:pt idx="0">
                  <c:v>CHP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2'!$CB$31:$CB$50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C-7DE2-459C-95D2-C7B9D109A071}"/>
            </c:ext>
          </c:extLst>
        </c:ser>
        <c:ser>
          <c:idx val="78"/>
          <c:order val="78"/>
          <c:tx>
            <c:strRef>
              <c:f>'Figure 2'!$CC$30</c:f>
              <c:strCache>
                <c:ptCount val="1"/>
                <c:pt idx="0">
                  <c:v>CHP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2'!$CC$31:$CC$50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D-7DE2-459C-95D2-C7B9D109A071}"/>
            </c:ext>
          </c:extLst>
        </c:ser>
        <c:ser>
          <c:idx val="79"/>
          <c:order val="79"/>
          <c:tx>
            <c:strRef>
              <c:f>'Figure 2'!$CD$30</c:f>
              <c:strCache>
                <c:ptCount val="1"/>
                <c:pt idx="0">
                  <c:v>CHP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2'!$CD$31:$CD$50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15.634755760202127</c:v>
                </c:pt>
                <c:pt idx="6">
                  <c:v>15.870624187120459</c:v>
                </c:pt>
                <c:pt idx="7">
                  <c:v>15.619321084047128</c:v>
                </c:pt>
                <c:pt idx="9">
                  <c:v>36.351431270017642</c:v>
                </c:pt>
                <c:pt idx="10">
                  <c:v>36.899834778290803</c:v>
                </c:pt>
                <c:pt idx="11">
                  <c:v>35.154776062054836</c:v>
                </c:pt>
                <c:pt idx="13">
                  <c:v>6.2351825445519005</c:v>
                </c:pt>
                <c:pt idx="14">
                  <c:v>5.1458390532571174</c:v>
                </c:pt>
                <c:pt idx="15">
                  <c:v>6.0781488070018517</c:v>
                </c:pt>
                <c:pt idx="17">
                  <c:v>14.745124059037781</c:v>
                </c:pt>
                <c:pt idx="18">
                  <c:v>14.967571386157813</c:v>
                </c:pt>
                <c:pt idx="19">
                  <c:v>14.744775316961384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E-7DE2-459C-95D2-C7B9D109A071}"/>
            </c:ext>
          </c:extLst>
        </c:ser>
        <c:ser>
          <c:idx val="80"/>
          <c:order val="80"/>
          <c:tx>
            <c:strRef>
              <c:f>'Figure 2'!$CE$30</c:f>
              <c:strCache>
                <c:ptCount val="1"/>
                <c:pt idx="0">
                  <c:v>CHP Potting Media Revenue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2'!$CE$31:$CE$50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F-7DE2-459C-95D2-C7B9D109A071}"/>
            </c:ext>
          </c:extLst>
        </c:ser>
        <c:ser>
          <c:idx val="81"/>
          <c:order val="81"/>
          <c:tx>
            <c:strRef>
              <c:f>'Figure 2'!$CF$30</c:f>
              <c:strCache>
                <c:ptCount val="1"/>
                <c:pt idx="0">
                  <c:v>CHP Incentive 1 Revenue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2'!$CF$31:$CF$50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0-7DE2-459C-95D2-C7B9D109A071}"/>
            </c:ext>
          </c:extLst>
        </c:ser>
        <c:ser>
          <c:idx val="82"/>
          <c:order val="82"/>
          <c:tx>
            <c:strRef>
              <c:f>'Figure 2'!$CG$30</c:f>
              <c:strCache>
                <c:ptCount val="1"/>
                <c:pt idx="0">
                  <c:v>CHP Incentive 2 Revenue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2'!$CG$31:$CG$50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1-7DE2-459C-95D2-C7B9D109A071}"/>
            </c:ext>
          </c:extLst>
        </c:ser>
        <c:ser>
          <c:idx val="83"/>
          <c:order val="83"/>
          <c:tx>
            <c:strRef>
              <c:f>'Figure 2'!$CH$30</c:f>
              <c:strCache>
                <c:ptCount val="1"/>
                <c:pt idx="0">
                  <c:v>Feedstock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2'!$CH$31:$CH$50</c:f>
              <c:numCache>
                <c:formatCode>General</c:formatCode>
                <c:ptCount val="20"/>
                <c:pt idx="1">
                  <c:v>50.088806881097803</c:v>
                </c:pt>
                <c:pt idx="2">
                  <c:v>50.844454635783826</c:v>
                </c:pt>
                <c:pt idx="3">
                  <c:v>50.088075378652498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2-7DE2-459C-95D2-C7B9D109A071}"/>
            </c:ext>
          </c:extLst>
        </c:ser>
        <c:ser>
          <c:idx val="84"/>
          <c:order val="84"/>
          <c:tx>
            <c:strRef>
              <c:f>'Figure 2'!$CI$30</c:f>
              <c:strCache>
                <c:ptCount val="1"/>
                <c:pt idx="0">
                  <c:v>Feedstock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2'!$CI$31:$CI$50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7DE2-459C-95D2-C7B9D109A071}"/>
            </c:ext>
          </c:extLst>
        </c:ser>
        <c:ser>
          <c:idx val="85"/>
          <c:order val="85"/>
          <c:tx>
            <c:strRef>
              <c:f>'Figure 2'!$CJ$30</c:f>
              <c:strCache>
                <c:ptCount val="1"/>
                <c:pt idx="0">
                  <c:v>Feedstock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2'!$CJ$31:$CJ$50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7DE2-459C-95D2-C7B9D109A071}"/>
            </c:ext>
          </c:extLst>
        </c:ser>
        <c:ser>
          <c:idx val="86"/>
          <c:order val="86"/>
          <c:tx>
            <c:strRef>
              <c:f>'Figure 2'!$CK$30</c:f>
              <c:strCache>
                <c:ptCount val="1"/>
                <c:pt idx="0">
                  <c:v>Feedstock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2'!$CK$31:$CK$50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7DE2-459C-95D2-C7B9D109A071}"/>
            </c:ext>
          </c:extLst>
        </c:ser>
        <c:ser>
          <c:idx val="87"/>
          <c:order val="87"/>
          <c:tx>
            <c:strRef>
              <c:f>'Figure 2'!$CL$30</c:f>
              <c:strCache>
                <c:ptCount val="1"/>
                <c:pt idx="0">
                  <c:v>Feedstock Potting Media Revenue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2'!$CL$31:$CL$50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7DE2-459C-95D2-C7B9D109A071}"/>
            </c:ext>
          </c:extLst>
        </c:ser>
        <c:ser>
          <c:idx val="88"/>
          <c:order val="88"/>
          <c:tx>
            <c:strRef>
              <c:f>'Figure 2'!$CM$30</c:f>
              <c:strCache>
                <c:ptCount val="1"/>
                <c:pt idx="0">
                  <c:v>Carbon Tax Credit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2'!$CM$31:$CM$50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7DE2-459C-95D2-C7B9D109A071}"/>
            </c:ext>
          </c:extLst>
        </c:ser>
        <c:ser>
          <c:idx val="89"/>
          <c:order val="89"/>
          <c:tx>
            <c:strRef>
              <c:f>'Figure 2'!$CN$30</c:f>
              <c:strCache>
                <c:ptCount val="1"/>
                <c:pt idx="0">
                  <c:v>Feedstock Incentive 2 Revenue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2'!$CN$31:$CN$50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7DE2-459C-95D2-C7B9D109A071}"/>
            </c:ext>
          </c:extLst>
        </c:ser>
        <c:ser>
          <c:idx val="90"/>
          <c:order val="90"/>
          <c:tx>
            <c:strRef>
              <c:f>'Figure 2'!$CO$30</c:f>
              <c:strCache>
                <c:ptCount val="1"/>
                <c:pt idx="0">
                  <c:v>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2'!$CO$31:$CO$50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-53.745848633544256</c:v>
                </c:pt>
                <c:pt idx="10">
                  <c:v>-163.25809900429584</c:v>
                </c:pt>
                <c:pt idx="11">
                  <c:v>-85.07635883215643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7DE2-459C-95D2-C7B9D109A071}"/>
            </c:ext>
          </c:extLst>
        </c:ser>
        <c:ser>
          <c:idx val="91"/>
          <c:order val="91"/>
          <c:tx>
            <c:strRef>
              <c:f>'Figure 2'!$CP$30</c:f>
              <c:strCache>
                <c:ptCount val="1"/>
                <c:pt idx="0">
                  <c:v>AD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2'!$CP$31:$CP$50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-3.5925564761092775E-18</c:v>
                </c:pt>
                <c:pt idx="5">
                  <c:v>-8.9974920971816736</c:v>
                </c:pt>
                <c:pt idx="6">
                  <c:v>-21.748984759291485</c:v>
                </c:pt>
                <c:pt idx="7">
                  <c:v>-12.55103636611263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7DE2-459C-95D2-C7B9D109A071}"/>
            </c:ext>
          </c:extLst>
        </c:ser>
        <c:ser>
          <c:idx val="92"/>
          <c:order val="92"/>
          <c:tx>
            <c:strRef>
              <c:f>'Figure 2'!$CQ$30</c:f>
              <c:strCache>
                <c:ptCount val="1"/>
                <c:pt idx="0">
                  <c:v>HTL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2'!$CQ$31:$CQ$50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-60.823562698890655</c:v>
                </c:pt>
                <c:pt idx="18">
                  <c:v>-195.37355546511372</c:v>
                </c:pt>
                <c:pt idx="19">
                  <c:v>-99.059755249470115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7DE2-459C-95D2-C7B9D109A071}"/>
            </c:ext>
          </c:extLst>
        </c:ser>
        <c:ser>
          <c:idx val="93"/>
          <c:order val="93"/>
          <c:tx>
            <c:strRef>
              <c:f>'Figure 2'!$CR$30</c:f>
              <c:strCache>
                <c:ptCount val="1"/>
                <c:pt idx="0">
                  <c:v>HTC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2'!$CR$31:$CR$50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-60.823562698890022</c:v>
                </c:pt>
                <c:pt idx="14">
                  <c:v>-195.37355546508206</c:v>
                </c:pt>
                <c:pt idx="15">
                  <c:v>-99.609546915705494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7DE2-459C-95D2-C7B9D109A071}"/>
            </c:ext>
          </c:extLst>
        </c:ser>
        <c:ser>
          <c:idx val="94"/>
          <c:order val="94"/>
          <c:tx>
            <c:strRef>
              <c:f>'Figure 2'!$CS$30</c:f>
              <c:strCache>
                <c:ptCount val="1"/>
                <c:pt idx="0">
                  <c:v>CHP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2'!$CS$31:$CS$50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-0.56141048067006449</c:v>
                </c:pt>
                <c:pt idx="6">
                  <c:v>-2.1929387068482642</c:v>
                </c:pt>
                <c:pt idx="7">
                  <c:v>-1.0326015179740939</c:v>
                </c:pt>
                <c:pt idx="9">
                  <c:v>-0.83278026442767861</c:v>
                </c:pt>
                <c:pt idx="10">
                  <c:v>-3.269554155048354</c:v>
                </c:pt>
                <c:pt idx="11">
                  <c:v>-1.3506194960812992</c:v>
                </c:pt>
                <c:pt idx="13">
                  <c:v>-0.43601131486214195</c:v>
                </c:pt>
                <c:pt idx="14">
                  <c:v>-1.6060340158999931</c:v>
                </c:pt>
                <c:pt idx="15">
                  <c:v>-0.78465652639143568</c:v>
                </c:pt>
                <c:pt idx="17">
                  <c:v>-0.59235234719409802</c:v>
                </c:pt>
                <c:pt idx="18">
                  <c:v>-2.3202800797935765</c:v>
                </c:pt>
                <c:pt idx="19">
                  <c:v>-1.1962292906435084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7DE2-459C-95D2-C7B9D109A071}"/>
            </c:ext>
          </c:extLst>
        </c:ser>
        <c:ser>
          <c:idx val="95"/>
          <c:order val="95"/>
          <c:tx>
            <c:strRef>
              <c:f>'Figure 2'!$CT$30</c:f>
              <c:strCache>
                <c:ptCount val="1"/>
                <c:pt idx="0">
                  <c:v>Feedstock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2'!$CT$31:$CT$50</c:f>
              <c:numCache>
                <c:formatCode>General</c:formatCode>
                <c:ptCount val="20"/>
                <c:pt idx="1">
                  <c:v>-0.24120592876631311</c:v>
                </c:pt>
                <c:pt idx="2">
                  <c:v>-0.24484479999993131</c:v>
                </c:pt>
                <c:pt idx="3">
                  <c:v>-0.24120240616837058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7DE2-459C-95D2-C7B9D109A071}"/>
            </c:ext>
          </c:extLst>
        </c:ser>
        <c:ser>
          <c:idx val="96"/>
          <c:order val="96"/>
          <c:tx>
            <c:strRef>
              <c:f>'Figure 2'!$CU$30</c:f>
              <c:strCache>
                <c:ptCount val="1"/>
                <c:pt idx="0">
                  <c:v>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2'!$CU$31:$CU$50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-1.251827256613368E-2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7DE2-459C-95D2-C7B9D109A071}"/>
            </c:ext>
          </c:extLst>
        </c:ser>
        <c:ser>
          <c:idx val="97"/>
          <c:order val="97"/>
          <c:tx>
            <c:strRef>
              <c:f>'Figure 2'!$CV$30</c:f>
              <c:strCache>
                <c:ptCount val="1"/>
                <c:pt idx="0">
                  <c:v>AD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2'!$CV$31:$CV$50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-2.9551874965639403E-3</c:v>
                </c:pt>
                <c:pt idx="6">
                  <c:v>-4.002761551966208E-2</c:v>
                </c:pt>
                <c:pt idx="7">
                  <c:v>-2.0453747165598196E-2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7DE2-459C-95D2-C7B9D109A071}"/>
            </c:ext>
          </c:extLst>
        </c:ser>
        <c:ser>
          <c:idx val="98"/>
          <c:order val="98"/>
          <c:tx>
            <c:strRef>
              <c:f>'Figure 2'!$CW$30</c:f>
              <c:strCache>
                <c:ptCount val="1"/>
                <c:pt idx="0">
                  <c:v>HTL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2'!$CW$31:$CW$50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7DE2-459C-95D2-C7B9D109A071}"/>
            </c:ext>
          </c:extLst>
        </c:ser>
        <c:ser>
          <c:idx val="99"/>
          <c:order val="99"/>
          <c:tx>
            <c:strRef>
              <c:f>'Figure 2'!$CX$30</c:f>
              <c:strCache>
                <c:ptCount val="1"/>
                <c:pt idx="0">
                  <c:v>HTC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2'!$CX$31:$CX$50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-2.7150958340405248E-3</c:v>
                </c:pt>
                <c:pt idx="14">
                  <c:v>-3.7320008412606666E-2</c:v>
                </c:pt>
                <c:pt idx="15">
                  <c:v>-1.8929050039330344E-2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7DE2-459C-95D2-C7B9D109A071}"/>
            </c:ext>
          </c:extLst>
        </c:ser>
        <c:ser>
          <c:idx val="100"/>
          <c:order val="100"/>
          <c:tx>
            <c:strRef>
              <c:f>'Figure 2'!$CY$30</c:f>
              <c:strCache>
                <c:ptCount val="1"/>
                <c:pt idx="0">
                  <c:v>CHP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2'!$CY$31:$CY$50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7DE2-459C-95D2-C7B9D109A071}"/>
            </c:ext>
          </c:extLst>
        </c:ser>
        <c:ser>
          <c:idx val="101"/>
          <c:order val="101"/>
          <c:tx>
            <c:strRef>
              <c:f>'Figure 2'!$CZ$30</c:f>
              <c:strCache>
                <c:ptCount val="1"/>
                <c:pt idx="0">
                  <c:v>Feedstock Storage CAPEX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B53-41CB-A8AC-4B928B6ACF0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B53-41CB-A8AC-4B928B6ACF0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B53-41CB-A8AC-4B928B6ACF04}"/>
              </c:ext>
            </c:extLst>
          </c:dPt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2'!$CZ$31:$CZ$50</c:f>
              <c:numCache>
                <c:formatCode>General</c:formatCode>
                <c:ptCount val="20"/>
                <c:pt idx="1">
                  <c:v>-19.120469975173858</c:v>
                </c:pt>
                <c:pt idx="2">
                  <c:v>-19.408924444444395</c:v>
                </c:pt>
                <c:pt idx="3">
                  <c:v>-19.120190737727153</c:v>
                </c:pt>
                <c:pt idx="5">
                  <c:v>-1.3431590203035736E-14</c:v>
                </c:pt>
                <c:pt idx="6">
                  <c:v>-2.7039072215807713E-14</c:v>
                </c:pt>
                <c:pt idx="7">
                  <c:v>-4.4500676774637131E-13</c:v>
                </c:pt>
                <c:pt idx="9">
                  <c:v>-2.6915358131978689E-14</c:v>
                </c:pt>
                <c:pt idx="10">
                  <c:v>-1.6921591041965356E-13</c:v>
                </c:pt>
                <c:pt idx="11">
                  <c:v>-8.0008474226068182E-12</c:v>
                </c:pt>
                <c:pt idx="13">
                  <c:v>5.0148012369426023E-15</c:v>
                </c:pt>
                <c:pt idx="14">
                  <c:v>1.1742089769642108E-13</c:v>
                </c:pt>
                <c:pt idx="15">
                  <c:v>7.1656457934078026E-14</c:v>
                </c:pt>
                <c:pt idx="17">
                  <c:v>-3.5063431809649661E-14</c:v>
                </c:pt>
                <c:pt idx="18">
                  <c:v>-7.8117068369465394E-15</c:v>
                </c:pt>
                <c:pt idx="19">
                  <c:v>5.8231870190191414E-5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7DE2-459C-95D2-C7B9D109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656910095"/>
        <c:axId val="656919663"/>
      </c:barChart>
      <c:scatterChart>
        <c:scatterStyle val="lineMarker"/>
        <c:varyColors val="0"/>
        <c:ser>
          <c:idx val="102"/>
          <c:order val="102"/>
          <c:tx>
            <c:strRef>
              <c:f>'Figure 2'!$DA$30</c:f>
              <c:strCache>
                <c:ptCount val="1"/>
                <c:pt idx="0">
                  <c:v>NPV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4"/>
              <c:layout>
                <c:manualLayout>
                  <c:x val="-2.2002199359996664E-2"/>
                  <c:y val="3.84382752546258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7DE2-459C-95D2-C7B9D109A071}"/>
                </c:ext>
              </c:extLst>
            </c:dLbl>
            <c:dLbl>
              <c:idx val="5"/>
              <c:layout>
                <c:manualLayout>
                  <c:x val="-2.2122331600428893E-2"/>
                  <c:y val="5.42322528519489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7DE2-459C-95D2-C7B9D109A071}"/>
                </c:ext>
              </c:extLst>
            </c:dLbl>
            <c:dLbl>
              <c:idx val="6"/>
              <c:layout>
                <c:manualLayout>
                  <c:x val="-2.532907635237561E-2"/>
                  <c:y val="5.67268024899997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7DE2-459C-95D2-C7B9D109A071}"/>
                </c:ext>
              </c:extLst>
            </c:dLbl>
            <c:dLbl>
              <c:idx val="7"/>
              <c:layout>
                <c:manualLayout>
                  <c:x val="-2.0777598916549105E-2"/>
                  <c:y val="5.81605392206832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7DE2-459C-95D2-C7B9D109A071}"/>
                </c:ext>
              </c:extLst>
            </c:dLbl>
            <c:dLbl>
              <c:idx val="8"/>
              <c:layout>
                <c:manualLayout>
                  <c:x val="-2.7081769807269354E-2"/>
                  <c:y val="9.02872062523079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7DE2-459C-95D2-C7B9D109A071}"/>
                </c:ext>
              </c:extLst>
            </c:dLbl>
            <c:dLbl>
              <c:idx val="9"/>
              <c:layout>
                <c:manualLayout>
                  <c:x val="-2.6244883735024344E-2"/>
                  <c:y val="0.1619642461960706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7DE2-459C-95D2-C7B9D109A071}"/>
                </c:ext>
              </c:extLst>
            </c:dLbl>
            <c:dLbl>
              <c:idx val="10"/>
              <c:layout>
                <c:manualLayout>
                  <c:x val="-2.873237440891695E-2"/>
                  <c:y val="0.1677632298378860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7DE2-459C-95D2-C7B9D109A071}"/>
                </c:ext>
              </c:extLst>
            </c:dLbl>
            <c:dLbl>
              <c:idx val="11"/>
              <c:layout>
                <c:manualLayout>
                  <c:x val="-2.5798446636821803E-2"/>
                  <c:y val="0.1661957666446353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7DE2-459C-95D2-C7B9D109A071}"/>
                </c:ext>
              </c:extLst>
            </c:dLbl>
            <c:dLbl>
              <c:idx val="12"/>
              <c:layout>
                <c:manualLayout>
                  <c:x val="-2.9552147909258739E-2"/>
                  <c:y val="3.41344945519278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7DE2-459C-95D2-C7B9D109A071}"/>
                </c:ext>
              </c:extLst>
            </c:dLbl>
            <c:dLbl>
              <c:idx val="13"/>
              <c:layout>
                <c:manualLayout>
                  <c:x val="-2.7068297473959224E-2"/>
                  <c:y val="0.102425851781036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7DE2-459C-95D2-C7B9D109A071}"/>
                </c:ext>
              </c:extLst>
            </c:dLbl>
            <c:dLbl>
              <c:idx val="14"/>
              <c:layout>
                <c:manualLayout>
                  <c:x val="-2.9552153204787206E-2"/>
                  <c:y val="0.1047929862462842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7DE2-459C-95D2-C7B9D109A071}"/>
                </c:ext>
              </c:extLst>
            </c:dLbl>
            <c:dLbl>
              <c:idx val="15"/>
              <c:layout>
                <c:manualLayout>
                  <c:x val="-2.9966007995156405E-2"/>
                  <c:y val="0.1024661643321220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7DE2-459C-95D2-C7B9D109A071}"/>
                </c:ext>
              </c:extLst>
            </c:dLbl>
            <c:dLbl>
              <c:idx val="16"/>
              <c:layout>
                <c:manualLayout>
                  <c:x val="-2.44273769231435E-2"/>
                  <c:y val="3.4134494551927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7DE2-459C-95D2-C7B9D109A071}"/>
                </c:ext>
              </c:extLst>
            </c:dLbl>
            <c:dLbl>
              <c:idx val="17"/>
              <c:layout>
                <c:manualLayout>
                  <c:x val="-2.6106028909957901E-2"/>
                  <c:y val="0.1666282693478930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7DE2-459C-95D2-C7B9D109A071}"/>
                </c:ext>
              </c:extLst>
            </c:dLbl>
            <c:dLbl>
              <c:idx val="18"/>
              <c:layout>
                <c:manualLayout>
                  <c:x val="-2.9753991679681416E-2"/>
                  <c:y val="0.1678606286682104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7DE2-459C-95D2-C7B9D109A071}"/>
                </c:ext>
              </c:extLst>
            </c:dLbl>
            <c:dLbl>
              <c:idx val="19"/>
              <c:layout>
                <c:manualLayout>
                  <c:x val="-1.1145726784064754E-2"/>
                  <c:y val="0.1671157268621710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7DE2-459C-95D2-C7B9D109A07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8288" tIns="19050" rIns="18288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xVal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xVal>
          <c:yVal>
            <c:numRef>
              <c:f>'Figure 2'!$DA$31:$DA$50</c:f>
              <c:numCache>
                <c:formatCode>_("$"* #,##0.00_);_("$"* \(#,##0.00\);_("$"* "-"??_);_(@_)</c:formatCode>
                <c:ptCount val="20"/>
                <c:pt idx="1">
                  <c:v>21.033431886169378</c:v>
                </c:pt>
                <c:pt idx="2">
                  <c:v>19.974191309515309</c:v>
                </c:pt>
                <c:pt idx="3">
                  <c:v>20.55223324702207</c:v>
                </c:pt>
                <c:pt idx="5">
                  <c:v>-2.1202828128865434</c:v>
                </c:pt>
                <c:pt idx="6">
                  <c:v>-27.085097141251318</c:v>
                </c:pt>
                <c:pt idx="7">
                  <c:v>-9.2780317091011391</c:v>
                </c:pt>
                <c:pt idx="9">
                  <c:v>-12.27145618570716</c:v>
                </c:pt>
                <c:pt idx="10">
                  <c:v>-197.59604153784866</c:v>
                </c:pt>
                <c:pt idx="11">
                  <c:v>-65.59182224307267</c:v>
                </c:pt>
                <c:pt idx="13">
                  <c:v>-74.892536440062244</c:v>
                </c:pt>
                <c:pt idx="14">
                  <c:v>-300.90772808350505</c:v>
                </c:pt>
                <c:pt idx="15">
                  <c:v>-140.22537291037693</c:v>
                </c:pt>
                <c:pt idx="17">
                  <c:v>-60.989944165718008</c:v>
                </c:pt>
                <c:pt idx="18">
                  <c:v>-287.2531944646139</c:v>
                </c:pt>
                <c:pt idx="19">
                  <c:v>-125.69965628875767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7DE2-459C-95D2-C7B9D109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At val="0"/>
        <c:auto val="1"/>
        <c:lblAlgn val="ctr"/>
        <c:lblOffset val="0"/>
        <c:noMultiLvlLbl val="0"/>
      </c:catAx>
      <c:valAx>
        <c:axId val="656919663"/>
        <c:scaling>
          <c:orientation val="minMax"/>
          <c:max val="100"/>
          <c:min val="-4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NPV</a:t>
                </a:r>
                <a:r>
                  <a:rPr lang="en-US" sz="2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Breakdown ($USD/ton manure)</a:t>
                </a:r>
                <a:endParaRPr lang="en-US" sz="24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9801311936825257E-3"/>
              <c:y val="0.297165641626613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4"/>
        <c:delete val="1"/>
      </c:legendEntry>
      <c:legendEntry>
        <c:idx val="35"/>
        <c:delete val="1"/>
      </c:legendEntry>
      <c:legendEntry>
        <c:idx val="36"/>
        <c:delete val="1"/>
      </c:legendEntry>
      <c:legendEntry>
        <c:idx val="37"/>
        <c:delete val="1"/>
      </c:legendEntry>
      <c:legendEntry>
        <c:idx val="38"/>
        <c:delete val="1"/>
      </c:legendEntry>
      <c:legendEntry>
        <c:idx val="39"/>
        <c:delete val="1"/>
      </c:legendEntry>
      <c:legendEntry>
        <c:idx val="40"/>
        <c:delete val="1"/>
      </c:legendEntry>
      <c:legendEntry>
        <c:idx val="41"/>
        <c:delete val="1"/>
      </c:legendEntry>
      <c:legendEntry>
        <c:idx val="42"/>
        <c:delete val="1"/>
      </c:legendEntry>
      <c:legendEntry>
        <c:idx val="43"/>
        <c:delete val="1"/>
      </c:legendEntry>
      <c:legendEntry>
        <c:idx val="44"/>
        <c:delete val="1"/>
      </c:legendEntry>
      <c:legendEntry>
        <c:idx val="45"/>
        <c:delete val="1"/>
      </c:legendEntry>
      <c:legendEntry>
        <c:idx val="46"/>
        <c:delete val="1"/>
      </c:legendEntry>
      <c:legendEntry>
        <c:idx val="47"/>
        <c:delete val="1"/>
      </c:legendEntry>
      <c:legendEntry>
        <c:idx val="52"/>
        <c:delete val="1"/>
      </c:legendEntry>
      <c:legendEntry>
        <c:idx val="53"/>
        <c:delete val="1"/>
      </c:legendEntry>
      <c:legendEntry>
        <c:idx val="54"/>
        <c:delete val="1"/>
      </c:legendEntry>
      <c:legendEntry>
        <c:idx val="55"/>
        <c:delete val="1"/>
      </c:legendEntry>
      <c:legendEntry>
        <c:idx val="56"/>
        <c:delete val="1"/>
      </c:legendEntry>
      <c:legendEntry>
        <c:idx val="57"/>
        <c:delete val="1"/>
      </c:legendEntry>
      <c:legendEntry>
        <c:idx val="58"/>
        <c:delete val="1"/>
      </c:legendEntry>
      <c:legendEntry>
        <c:idx val="59"/>
        <c:delete val="1"/>
      </c:legendEntry>
      <c:legendEntry>
        <c:idx val="60"/>
        <c:delete val="1"/>
      </c:legendEntry>
      <c:legendEntry>
        <c:idx val="61"/>
        <c:delete val="1"/>
      </c:legendEntry>
      <c:legendEntry>
        <c:idx val="62"/>
        <c:delete val="1"/>
      </c:legendEntry>
      <c:legendEntry>
        <c:idx val="63"/>
        <c:delete val="1"/>
      </c:legendEntry>
      <c:legendEntry>
        <c:idx val="64"/>
        <c:delete val="1"/>
      </c:legendEntry>
      <c:legendEntry>
        <c:idx val="65"/>
        <c:delete val="1"/>
      </c:legendEntry>
      <c:legendEntry>
        <c:idx val="66"/>
        <c:delete val="1"/>
      </c:legendEntry>
      <c:legendEntry>
        <c:idx val="67"/>
        <c:delete val="1"/>
      </c:legendEntry>
      <c:legendEntry>
        <c:idx val="68"/>
        <c:delete val="1"/>
      </c:legendEntry>
      <c:legendEntry>
        <c:idx val="69"/>
        <c:delete val="1"/>
      </c:legendEntry>
      <c:legendEntry>
        <c:idx val="70"/>
        <c:delete val="1"/>
      </c:legendEntry>
      <c:legendEntry>
        <c:idx val="71"/>
        <c:delete val="1"/>
      </c:legendEntry>
      <c:legendEntry>
        <c:idx val="72"/>
        <c:delete val="1"/>
      </c:legendEntry>
      <c:legendEntry>
        <c:idx val="73"/>
        <c:delete val="1"/>
      </c:legendEntry>
      <c:legendEntry>
        <c:idx val="74"/>
        <c:delete val="1"/>
      </c:legendEntry>
      <c:legendEntry>
        <c:idx val="75"/>
        <c:delete val="1"/>
      </c:legendEntry>
      <c:legendEntry>
        <c:idx val="76"/>
        <c:delete val="1"/>
      </c:legendEntry>
      <c:legendEntry>
        <c:idx val="77"/>
        <c:delete val="1"/>
      </c:legendEntry>
      <c:legendEntry>
        <c:idx val="78"/>
        <c:delete val="1"/>
      </c:legendEntry>
      <c:legendEntry>
        <c:idx val="79"/>
        <c:delete val="1"/>
      </c:legendEntry>
      <c:legendEntry>
        <c:idx val="80"/>
        <c:delete val="1"/>
      </c:legendEntry>
      <c:legendEntry>
        <c:idx val="81"/>
        <c:delete val="1"/>
      </c:legendEntry>
      <c:legendEntry>
        <c:idx val="82"/>
        <c:delete val="1"/>
      </c:legendEntry>
      <c:legendEntry>
        <c:idx val="83"/>
        <c:delete val="1"/>
      </c:legendEntry>
      <c:legendEntry>
        <c:idx val="84"/>
        <c:delete val="1"/>
      </c:legendEntry>
      <c:legendEntry>
        <c:idx val="85"/>
        <c:delete val="1"/>
      </c:legendEntry>
      <c:legendEntry>
        <c:idx val="86"/>
        <c:delete val="1"/>
      </c:legendEntry>
      <c:legendEntry>
        <c:idx val="87"/>
        <c:delete val="1"/>
      </c:legendEntry>
      <c:legendEntry>
        <c:idx val="88"/>
        <c:delete val="1"/>
      </c:legendEntry>
      <c:legendEntry>
        <c:idx val="89"/>
        <c:delete val="1"/>
      </c:legendEntry>
      <c:legendEntry>
        <c:idx val="91"/>
        <c:delete val="1"/>
      </c:legendEntry>
      <c:legendEntry>
        <c:idx val="92"/>
        <c:delete val="1"/>
      </c:legendEntry>
      <c:legendEntry>
        <c:idx val="93"/>
        <c:delete val="1"/>
      </c:legendEntry>
      <c:legendEntry>
        <c:idx val="94"/>
        <c:delete val="1"/>
      </c:legendEntry>
      <c:legendEntry>
        <c:idx val="95"/>
        <c:delete val="1"/>
      </c:legendEntry>
      <c:legendEntry>
        <c:idx val="97"/>
        <c:delete val="1"/>
      </c:legendEntry>
      <c:legendEntry>
        <c:idx val="98"/>
        <c:delete val="1"/>
      </c:legendEntry>
      <c:legendEntry>
        <c:idx val="99"/>
        <c:delete val="1"/>
      </c:legendEntry>
      <c:legendEntry>
        <c:idx val="100"/>
        <c:delete val="1"/>
      </c:legendEntry>
      <c:legendEntry>
        <c:idx val="101"/>
        <c:delete val="1"/>
      </c:legendEntry>
      <c:layout>
        <c:manualLayout>
          <c:xMode val="edge"/>
          <c:yMode val="edge"/>
          <c:x val="0.11700245065921364"/>
          <c:y val="0.37411828427904675"/>
          <c:w val="0.31690759274072888"/>
          <c:h val="0.44625239216473889"/>
        </c:manualLayout>
      </c:layout>
      <c:overlay val="0"/>
      <c:spPr>
        <a:solidFill>
          <a:schemeClr val="lt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87049269478479E-2"/>
          <c:y val="4.7375680431229604E-2"/>
          <c:w val="0.8976979442937506"/>
          <c:h val="0.82259550596513686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3'!$C$102:$C$120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1.7029965093438414E-4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-4.3687177821993834E-17</c:v>
                </c:pt>
                <c:pt idx="10">
                  <c:v>4.5191352675832513E-4</c:v>
                </c:pt>
                <c:pt idx="12">
                  <c:v>1.4891800690304991E-3</c:v>
                </c:pt>
                <c:pt idx="13">
                  <c:v>1.5116460778168003E-3</c:v>
                </c:pt>
                <c:pt idx="14">
                  <c:v>1.5456449348867491E-3</c:v>
                </c:pt>
                <c:pt idx="16">
                  <c:v>0.33977780963232795</c:v>
                </c:pt>
                <c:pt idx="17">
                  <c:v>0.34490375106290172</c:v>
                </c:pt>
                <c:pt idx="18">
                  <c:v>0.33977916760437249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BC8-4222-8FBD-F1CF2BECCF00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3'!$D$102:$D$120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1.8105333981236486E-5</c:v>
                </c:pt>
                <c:pt idx="12">
                  <c:v>8.8268304532327973E-5</c:v>
                </c:pt>
                <c:pt idx="13">
                  <c:v>8.9599934297200024E-5</c:v>
                </c:pt>
                <c:pt idx="14">
                  <c:v>9.161515163666115E-5</c:v>
                </c:pt>
                <c:pt idx="16">
                  <c:v>0</c:v>
                </c:pt>
                <c:pt idx="17">
                  <c:v>0</c:v>
                </c:pt>
                <c:pt idx="18">
                  <c:v>1.3175103563956265E-7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0BC8-4222-8FBD-F1CF2BECCF00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3'!$E$102:$E$120</c:f>
              <c:numCache>
                <c:formatCode>General</c:formatCode>
                <c:ptCount val="19"/>
                <c:pt idx="0">
                  <c:v>2.4184831928607342E-3</c:v>
                </c:pt>
                <c:pt idx="1">
                  <c:v>3.8981929098297632E-3</c:v>
                </c:pt>
                <c:pt idx="2">
                  <c:v>2.9754696802050517E-3</c:v>
                </c:pt>
                <c:pt idx="4">
                  <c:v>4.6555801462569123E-3</c:v>
                </c:pt>
                <c:pt idx="5">
                  <c:v>7.5040213514222919E-3</c:v>
                </c:pt>
                <c:pt idx="6">
                  <c:v>5.6260628550607811E-3</c:v>
                </c:pt>
                <c:pt idx="8">
                  <c:v>3.2128446055235019E-3</c:v>
                </c:pt>
                <c:pt idx="9">
                  <c:v>5.4205487455659604E-3</c:v>
                </c:pt>
                <c:pt idx="10">
                  <c:v>3.9032921694537506E-3</c:v>
                </c:pt>
                <c:pt idx="12">
                  <c:v>4.2775107611329561E-3</c:v>
                </c:pt>
                <c:pt idx="13">
                  <c:v>6.8946363447931558E-3</c:v>
                </c:pt>
                <c:pt idx="14">
                  <c:v>5.1691807777287466E-3</c:v>
                </c:pt>
                <c:pt idx="16">
                  <c:v>2.4184831928607342E-3</c:v>
                </c:pt>
                <c:pt idx="17">
                  <c:v>3.8981929099078491E-3</c:v>
                </c:pt>
                <c:pt idx="18">
                  <c:v>2.9226303040243914E-3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BC8-4222-8FBD-F1CF2BECCF00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3'!$F$102:$F$120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1.7921440503404376E-4</c:v>
                </c:pt>
                <c:pt idx="9">
                  <c:v>1.8191806222222215E-4</c:v>
                </c:pt>
                <c:pt idx="10">
                  <c:v>1.7921178776715959E-4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3.2258592906127883E-4</c:v>
                </c:pt>
                <c:pt idx="17">
                  <c:v>3.274525119999999E-4</c:v>
                </c:pt>
                <c:pt idx="18">
                  <c:v>3.2258121798088736E-4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0BC8-4222-8FBD-F1CF2BECCF00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3'!$G$102:$G$120</c:f>
              <c:numCache>
                <c:formatCode>General</c:formatCode>
                <c:ptCount val="19"/>
                <c:pt idx="0">
                  <c:v>0.86224427369466439</c:v>
                </c:pt>
                <c:pt idx="1">
                  <c:v>0.87525222876444453</c:v>
                </c:pt>
                <c:pt idx="2">
                  <c:v>0.82844640714770623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0BC8-4222-8FBD-F1CF2BECCF00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3'!$H$102:$H$120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-4.1671685646244086E-2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0BC8-4222-8FBD-F1CF2BECCF00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solids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3'!$I$102:$I$120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0BC8-4222-8FBD-F1CF2BECCF00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3'!$J$102:$J$120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5.9395570615117818E-21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0BC8-4222-8FBD-F1CF2BECCF00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3'!$K$102:$K$120</c:f>
              <c:numCache>
                <c:formatCode>General</c:formatCode>
                <c:ptCount val="19"/>
                <c:pt idx="0">
                  <c:v>0.20881513261067261</c:v>
                </c:pt>
                <c:pt idx="1">
                  <c:v>0.21196535111111098</c:v>
                </c:pt>
                <c:pt idx="2">
                  <c:v>0.20913595592655962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0BC8-4222-8FBD-F1CF2BECCF00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3'!$L$102:$L$120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6.4574675642170803E-4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0BC8-4222-8FBD-F1CF2BECCF00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3'!$M$102:$M$120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0BC8-4222-8FBD-F1CF2BECCF00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3'!$N$102:$N$120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1.3740055343397459E-20</c:v>
                </c:pt>
                <c:pt idx="17">
                  <c:v>3.8973958695009981E-13</c:v>
                </c:pt>
                <c:pt idx="18">
                  <c:v>7.413573267074744E-9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0BC8-4222-8FBD-F1CF2BECCF00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3'!$O$102:$O$120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0.52665874510729294</c:v>
                </c:pt>
                <c:pt idx="17">
                  <c:v>0.53460400393061636</c:v>
                </c:pt>
                <c:pt idx="18">
                  <c:v>0.52664628889545873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0BC8-4222-8FBD-F1CF2BECCF00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3'!$P$102:$P$120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0BC8-4222-8FBD-F1CF2BECCF00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3'!$Q$102:$Q$120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0BC8-4222-8FBD-F1CF2BECCF00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3'!$R$102:$R$120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0.11400280215323352</c:v>
                </c:pt>
                <c:pt idx="17">
                  <c:v>0.11572266666666658</c:v>
                </c:pt>
                <c:pt idx="18">
                  <c:v>0.11400113724377096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0BC8-4222-8FBD-F1CF2BECCF00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3'!$S$102:$S$120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-5.8512288213750152E-2</c:v>
                </c:pt>
                <c:pt idx="17">
                  <c:v>-5.9395013953982466E-2</c:v>
                </c:pt>
                <c:pt idx="18">
                  <c:v>-5.8511433693756033E-2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0BC8-4222-8FBD-F1CF2BECCF00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3'!$T$102:$T$120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6.2956399652895761E-3</c:v>
                </c:pt>
                <c:pt idx="9">
                  <c:v>7.5983723775950151E-3</c:v>
                </c:pt>
                <c:pt idx="10">
                  <c:v>6.4509922205789874E-3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0BC8-4222-8FBD-F1CF2BECCF00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3'!$U$102:$U$120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0.28542171053246607</c:v>
                </c:pt>
                <c:pt idx="9">
                  <c:v>0.256601035917006</c:v>
                </c:pt>
                <c:pt idx="10">
                  <c:v>0.28087729799435063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0BC8-4222-8FBD-F1CF2BECCF00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3'!$V$102:$V$120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0BC8-4222-8FBD-F1CF2BECCF00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3'!$W$102:$W$120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0.18757703058476546</c:v>
                </c:pt>
                <c:pt idx="9">
                  <c:v>0.14484985884444457</c:v>
                </c:pt>
                <c:pt idx="10">
                  <c:v>0.18182549389193131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B-0BC8-4222-8FBD-F1CF2BECCF00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3'!$X$102:$X$120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-3.262404888892164E-2</c:v>
                </c:pt>
                <c:pt idx="9">
                  <c:v>-3.3198981503999969E-2</c:v>
                </c:pt>
                <c:pt idx="10">
                  <c:v>-3.2633940176487804E-2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0BC8-4222-8FBD-F1CF2BECCF00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3'!$Y$102:$Y$120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2.2487371182552909E-2</c:v>
                </c:pt>
                <c:pt idx="13">
                  <c:v>2.2826619262133335E-2</c:v>
                </c:pt>
                <c:pt idx="14">
                  <c:v>2.2486968541481755E-2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0BC8-4222-8FBD-F1CF2BECCF00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3'!$Z$102:$Z$120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3.9473470245557111E-3</c:v>
                </c:pt>
                <c:pt idx="13">
                  <c:v>4.006897333333332E-3</c:v>
                </c:pt>
                <c:pt idx="14">
                  <c:v>3.9477893639159965E-3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0BC8-4222-8FBD-F1CF2BECCF00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3'!$AA$102:$AA$120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-2.2770565677010881E-16</c:v>
                </c:pt>
                <c:pt idx="13">
                  <c:v>0</c:v>
                </c:pt>
                <c:pt idx="14">
                  <c:v>4.1896248105982624E-3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0BC8-4222-8FBD-F1CF2BECCF00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3'!$AB$102:$AB$120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9.2934410273748325E-2</c:v>
                </c:pt>
                <c:pt idx="13">
                  <c:v>9.4336433656399959E-2</c:v>
                </c:pt>
                <c:pt idx="14">
                  <c:v>9.2842665155928122E-2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0BC8-4222-8FBD-F1CF2BECCF00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3'!$AC$102:$AC$120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9.9458444657473638E-2</c:v>
                </c:pt>
                <c:pt idx="5">
                  <c:v>0.10095889066666668</c:v>
                </c:pt>
                <c:pt idx="6">
                  <c:v>9.9456992155407709E-2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0BC8-4222-8FBD-F1CF2BECCF00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facility construction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3'!$AD$102:$AD$120</c:f>
              <c:numCache>
                <c:formatCode>General</c:formatCode>
                <c:ptCount val="19"/>
                <c:pt idx="0">
                  <c:v>8.4327236506030936E-3</c:v>
                </c:pt>
                <c:pt idx="1">
                  <c:v>2.5615195733774025E-2</c:v>
                </c:pt>
                <c:pt idx="2">
                  <c:v>1.3348480700765334E-2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9.5432169874558465E-3</c:v>
                </c:pt>
                <c:pt idx="9">
                  <c:v>3.065411085247138E-2</c:v>
                </c:pt>
                <c:pt idx="10">
                  <c:v>1.5628737911074192E-2</c:v>
                </c:pt>
                <c:pt idx="12">
                  <c:v>1.2727312833370201</c:v>
                </c:pt>
                <c:pt idx="13">
                  <c:v>1.2919319111111116</c:v>
                </c:pt>
                <c:pt idx="14">
                  <c:v>1.2727126964653961</c:v>
                </c:pt>
                <c:pt idx="16">
                  <c:v>9.5432169874559436E-3</c:v>
                </c:pt>
                <c:pt idx="17">
                  <c:v>3.0654110852476348E-2</c:v>
                </c:pt>
                <c:pt idx="18">
                  <c:v>1.5542475598641855E-2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C8-4222-8FBD-F1CF2BECCF00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3'!$AE$102:$AE$120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-2.205336035666694E-3</c:v>
                </c:pt>
                <c:pt idx="4">
                  <c:v>-6.3088715200894693E-2</c:v>
                </c:pt>
                <c:pt idx="5">
                  <c:v>-6.4040481652444442E-2</c:v>
                </c:pt>
                <c:pt idx="6">
                  <c:v>-6.3087793846358375E-2</c:v>
                </c:pt>
                <c:pt idx="8">
                  <c:v>-5.7318236960502408E-2</c:v>
                </c:pt>
                <c:pt idx="9">
                  <c:v>-5.7272854305343207E-2</c:v>
                </c:pt>
                <c:pt idx="10">
                  <c:v>-5.7218659973886574E-2</c:v>
                </c:pt>
                <c:pt idx="12">
                  <c:v>-1.3989513990130003E-2</c:v>
                </c:pt>
                <c:pt idx="13">
                  <c:v>-1.4200562036470663E-2</c:v>
                </c:pt>
                <c:pt idx="14">
                  <c:v>-1.3989263504964242E-2</c:v>
                </c:pt>
                <c:pt idx="16">
                  <c:v>-1.4968914078671171E-19</c:v>
                </c:pt>
                <c:pt idx="17">
                  <c:v>-4.245964258736591E-12</c:v>
                </c:pt>
                <c:pt idx="18">
                  <c:v>-8.0766153030163395E-8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0BC8-4222-8FBD-F1CF2BECCF00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3'!$AF$102:$AF$120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-2.2220184027787963E-4</c:v>
                </c:pt>
                <c:pt idx="4">
                  <c:v>-5.6841860905169225E-2</c:v>
                </c:pt>
                <c:pt idx="5">
                  <c:v>-5.769938631333333E-2</c:v>
                </c:pt>
                <c:pt idx="6">
                  <c:v>-5.6841030780380164E-2</c:v>
                </c:pt>
                <c:pt idx="8">
                  <c:v>-8.2944434299057859E-2</c:v>
                </c:pt>
                <c:pt idx="9">
                  <c:v>-8.9681276523478112E-2</c:v>
                </c:pt>
                <c:pt idx="10">
                  <c:v>-8.366534636213277E-2</c:v>
                </c:pt>
                <c:pt idx="12">
                  <c:v>-5.9758509321475401E-3</c:v>
                </c:pt>
                <c:pt idx="13">
                  <c:v>-6.0660035754303999E-3</c:v>
                </c:pt>
                <c:pt idx="14">
                  <c:v>-5.9757439332902276E-3</c:v>
                </c:pt>
                <c:pt idx="16">
                  <c:v>-1.8732704348827903E-19</c:v>
                </c:pt>
                <c:pt idx="17">
                  <c:v>-5.31357135972442E-12</c:v>
                </c:pt>
                <c:pt idx="18">
                  <c:v>-1.0107402969611755E-7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0BC8-4222-8FBD-F1CF2BECCF00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3'!$AG$102:$AG$120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-4.8050215285913334E-4</c:v>
                </c:pt>
                <c:pt idx="4">
                  <c:v>-3.3609637364378248E-2</c:v>
                </c:pt>
                <c:pt idx="5">
                  <c:v>-3.4116677731111114E-2</c:v>
                </c:pt>
                <c:pt idx="6">
                  <c:v>-3.360914652553721E-2</c:v>
                </c:pt>
                <c:pt idx="8">
                  <c:v>-1.0679498738079356E-3</c:v>
                </c:pt>
                <c:pt idx="9">
                  <c:v>-1.288936607960086E-3</c:v>
                </c:pt>
                <c:pt idx="10">
                  <c:v>-1.0943027819073226E-3</c:v>
                </c:pt>
                <c:pt idx="12">
                  <c:v>-3.4951910253176173E-3</c:v>
                </c:pt>
                <c:pt idx="13">
                  <c:v>-3.5479200363469593E-3</c:v>
                </c:pt>
                <c:pt idx="14">
                  <c:v>-3.4951284431933255E-3</c:v>
                </c:pt>
                <c:pt idx="16">
                  <c:v>-1.3246395449215382E-21</c:v>
                </c:pt>
                <c:pt idx="17">
                  <c:v>-3.7573681924328654E-14</c:v>
                </c:pt>
                <c:pt idx="18">
                  <c:v>-7.1472145295683582E-10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0BC8-4222-8FBD-F1CF2BECCF00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3'!$AH$102:$AH$120</c:f>
              <c:numCache>
                <c:formatCode>General</c:formatCode>
                <c:ptCount val="19"/>
                <c:pt idx="0">
                  <c:v>3.7984158393053401E-18</c:v>
                </c:pt>
                <c:pt idx="1">
                  <c:v>2.3880506855928413E-17</c:v>
                </c:pt>
                <c:pt idx="2">
                  <c:v>8.2485069830949E-5</c:v>
                </c:pt>
                <c:pt idx="4">
                  <c:v>2.6983663250006082E-3</c:v>
                </c:pt>
                <c:pt idx="5">
                  <c:v>2.7390743111111041E-3</c:v>
                </c:pt>
                <c:pt idx="6">
                  <c:v>2.6983269177619875E-3</c:v>
                </c:pt>
                <c:pt idx="8">
                  <c:v>7.2072528180130014E-4</c:v>
                </c:pt>
                <c:pt idx="9">
                  <c:v>8.5304532708613018E-4</c:v>
                </c:pt>
                <c:pt idx="10">
                  <c:v>7.3756143335669078E-4</c:v>
                </c:pt>
                <c:pt idx="12">
                  <c:v>1.6817568120566348E-3</c:v>
                </c:pt>
                <c:pt idx="13">
                  <c:v>1.7071280644000036E-3</c:v>
                </c:pt>
                <c:pt idx="14">
                  <c:v>1.7035560052456556E-3</c:v>
                </c:pt>
                <c:pt idx="16">
                  <c:v>4.9483084755218454E-18</c:v>
                </c:pt>
                <c:pt idx="17">
                  <c:v>1.8289076303644619E-13</c:v>
                </c:pt>
                <c:pt idx="18">
                  <c:v>-8.2179234114736866E-9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0BC8-4222-8FBD-F1CF2BECCF00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3'!$AI$102:$AI$120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5.1051918772953552E-13</c:v>
                </c:pt>
                <c:pt idx="16">
                  <c:v>0</c:v>
                </c:pt>
                <c:pt idx="17">
                  <c:v>0</c:v>
                </c:pt>
                <c:pt idx="18">
                  <c:v>-5.9558290358255884E-26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0BC8-4222-8FBD-F1CF2BECCF00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3'!$AJ$102:$AJ$120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0BC8-4222-8FBD-F1CF2BECCF00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3'!$AK$102:$AK$120</c:f>
              <c:numCache>
                <c:formatCode>General</c:formatCode>
                <c:ptCount val="19"/>
                <c:pt idx="0">
                  <c:v>-0.3857694820932574</c:v>
                </c:pt>
                <c:pt idx="1">
                  <c:v>-0.3915892622222219</c:v>
                </c:pt>
                <c:pt idx="2">
                  <c:v>-0.39454826444608909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-0.40988007472408644</c:v>
                </c:pt>
                <c:pt idx="17">
                  <c:v>-0.41606359111111141</c:v>
                </c:pt>
                <c:pt idx="18">
                  <c:v>-0.40987408879038945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0BC8-4222-8FBD-F1CF2BECCF00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3'!$AL$102:$AL$120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-3.5059132064059229E-21</c:v>
                </c:pt>
                <c:pt idx="8">
                  <c:v>-5.2053792608804659E-4</c:v>
                </c:pt>
                <c:pt idx="9">
                  <c:v>-5.5032809377323982E-4</c:v>
                </c:pt>
                <c:pt idx="10">
                  <c:v>-5.2361363194175536E-4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1.7081109937157483E-20</c:v>
                </c:pt>
                <c:pt idx="17">
                  <c:v>0</c:v>
                </c:pt>
                <c:pt idx="18">
                  <c:v>-2.8370837768709476E-8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0BC8-4222-8FBD-F1CF2BECCF00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3'!$AM$102:$AM$120</c:f>
              <c:numCache>
                <c:formatCode>General</c:formatCode>
                <c:ptCount val="19"/>
                <c:pt idx="0">
                  <c:v>-0.12160523381862699</c:v>
                </c:pt>
                <c:pt idx="1">
                  <c:v>-0.12343978983253343</c:v>
                </c:pt>
                <c:pt idx="2">
                  <c:v>-0.11760210295746351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-2.0979902660907979E-2</c:v>
                </c:pt>
                <c:pt idx="9">
                  <c:v>-1.7262447801294094E-2</c:v>
                </c:pt>
                <c:pt idx="10">
                  <c:v>-2.0444972903885156E-2</c:v>
                </c:pt>
                <c:pt idx="12">
                  <c:v>-5.2795975344689661E-2</c:v>
                </c:pt>
                <c:pt idx="13">
                  <c:v>-5.3592463875957258E-2</c:v>
                </c:pt>
                <c:pt idx="14">
                  <c:v>-5.2743855004964313E-2</c:v>
                </c:pt>
                <c:pt idx="16">
                  <c:v>-4.9326373026826978E-2</c:v>
                </c:pt>
                <c:pt idx="17">
                  <c:v>-5.0070518671030621E-2</c:v>
                </c:pt>
                <c:pt idx="18">
                  <c:v>-4.9325206391605869E-2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0BC8-4222-8FBD-F1CF2BECC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xVal>
          <c:yVal>
            <c:numRef>
              <c:f>'Figure 3'!$AN$102:$AN$120</c:f>
              <c:numCache>
                <c:formatCode>General</c:formatCode>
                <c:ptCount val="19"/>
                <c:pt idx="0">
                  <c:v>0.57453589723691634</c:v>
                </c:pt>
                <c:pt idx="1">
                  <c:v>0.60170191646440407</c:v>
                </c:pt>
                <c:pt idx="2">
                  <c:v>0.49807475185382294</c:v>
                </c:pt>
                <c:pt idx="4">
                  <c:v>-4.6727822341711009E-2</c:v>
                </c:pt>
                <c:pt idx="5">
                  <c:v>-4.4654559367688813E-2</c:v>
                </c:pt>
                <c:pt idx="6">
                  <c:v>-4.575658922404522E-2</c:v>
                </c:pt>
                <c:pt idx="8">
                  <c:v>0.29749527175304991</c:v>
                </c:pt>
                <c:pt idx="9">
                  <c:v>0.24690406529054246</c:v>
                </c:pt>
                <c:pt idx="10">
                  <c:v>0.2944917704390107</c:v>
                </c:pt>
                <c:pt idx="12">
                  <c:v>1.3233805964723444</c:v>
                </c:pt>
                <c:pt idx="13">
                  <c:v>1.3458979222600802</c:v>
                </c:pt>
                <c:pt idx="14">
                  <c:v>1.3284857503209162</c:v>
                </c:pt>
                <c:pt idx="16">
                  <c:v>0.4750049070375687</c:v>
                </c:pt>
                <c:pt idx="17">
                  <c:v>0.50458105418942045</c:v>
                </c:pt>
                <c:pt idx="18">
                  <c:v>0.48150347200944105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C8-4222-8FBD-F1CF2BECC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Tons CO</a:t>
                </a:r>
                <a:r>
                  <a:rPr lang="en-US" sz="14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2-eq 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/ton manure</a:t>
                </a:r>
              </a:p>
            </c:rich>
          </c:tx>
          <c:layout>
            <c:manualLayout>
              <c:xMode val="edge"/>
              <c:yMode val="edge"/>
              <c:x val="8.6057141016689081E-3"/>
              <c:y val="0.196392375797467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884250767366584E-2"/>
          <c:y val="4.7375680431229604E-2"/>
          <c:w val="0.9074331183226434"/>
          <c:h val="0.82259550596513686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3'!$C$124:$C$142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4.1120647107821732E-6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-1.054872991517186E-18</c:v>
                </c:pt>
                <c:pt idx="10">
                  <c:v>1.0911928800276979E-5</c:v>
                </c:pt>
                <c:pt idx="12">
                  <c:v>3.5957823614212084E-5</c:v>
                </c:pt>
                <c:pt idx="13">
                  <c:v>3.6500289094413609E-5</c:v>
                </c:pt>
                <c:pt idx="14">
                  <c:v>3.7321227361739445E-5</c:v>
                </c:pt>
                <c:pt idx="16">
                  <c:v>8.2042936249721969E-3</c:v>
                </c:pt>
                <c:pt idx="17">
                  <c:v>8.3280648878640978E-3</c:v>
                </c:pt>
                <c:pt idx="18">
                  <c:v>8.2043264146396521E-3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713-4DEB-85AC-0E288E3C031A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3'!$D$124:$D$142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3.4150015326808552E-6</c:v>
                </c:pt>
                <c:pt idx="12">
                  <c:v>1.6649038099901109E-5</c:v>
                </c:pt>
                <c:pt idx="13">
                  <c:v>1.690020815247867E-5</c:v>
                </c:pt>
                <c:pt idx="14">
                  <c:v>1.728031549046409E-5</c:v>
                </c:pt>
                <c:pt idx="16">
                  <c:v>0</c:v>
                </c:pt>
                <c:pt idx="17">
                  <c:v>0</c:v>
                </c:pt>
                <c:pt idx="18">
                  <c:v>2.4850687046573268E-8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A713-4DEB-85AC-0E288E3C031A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3'!$E$124:$E$142</c:f>
              <c:numCache>
                <c:formatCode>General</c:formatCode>
                <c:ptCount val="19"/>
                <c:pt idx="0">
                  <c:v>3.6839894513088982E-4</c:v>
                </c:pt>
                <c:pt idx="1">
                  <c:v>5.937978647679999E-4</c:v>
                </c:pt>
                <c:pt idx="2">
                  <c:v>4.5324271621663908E-4</c:v>
                </c:pt>
                <c:pt idx="4">
                  <c:v>7.0916796937696316E-4</c:v>
                </c:pt>
                <c:pt idx="5">
                  <c:v>1.1430608896784002E-3</c:v>
                </c:pt>
                <c:pt idx="6">
                  <c:v>8.5699814956862797E-4</c:v>
                </c:pt>
                <c:pt idx="8">
                  <c:v>4.894011945331244E-4</c:v>
                </c:pt>
                <c:pt idx="9">
                  <c:v>8.2569291603593108E-4</c:v>
                </c:pt>
                <c:pt idx="10">
                  <c:v>5.9457461685458537E-4</c:v>
                </c:pt>
                <c:pt idx="12">
                  <c:v>6.5157800427937665E-4</c:v>
                </c:pt>
                <c:pt idx="13">
                  <c:v>1.0502354384685428E-3</c:v>
                </c:pt>
                <c:pt idx="14">
                  <c:v>7.8740292730899498E-4</c:v>
                </c:pt>
                <c:pt idx="16">
                  <c:v>3.6839894513088982E-4</c:v>
                </c:pt>
                <c:pt idx="17">
                  <c:v>5.9379786477989436E-4</c:v>
                </c:pt>
                <c:pt idx="18">
                  <c:v>4.4519388192918444E-4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A713-4DEB-85AC-0E288E3C031A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3'!$F$124:$F$142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8.6102116363100166E-4</c:v>
                </c:pt>
                <c:pt idx="9">
                  <c:v>8.7401066666666582E-4</c:v>
                </c:pt>
                <c:pt idx="10">
                  <c:v>8.6100858918321797E-4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1.5498380945358004E-3</c:v>
                </c:pt>
                <c:pt idx="17">
                  <c:v>1.573219200000001E-3</c:v>
                </c:pt>
                <c:pt idx="18">
                  <c:v>1.5498154605297916E-3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A713-4DEB-85AC-0E288E3C031A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3'!$G$124:$G$142</c:f>
              <c:numCache>
                <c:formatCode>General</c:formatCode>
                <c:ptCount val="19"/>
                <c:pt idx="0">
                  <c:v>0.39960332212472072</c:v>
                </c:pt>
                <c:pt idx="1">
                  <c:v>0.40563180177777763</c:v>
                </c:pt>
                <c:pt idx="2">
                  <c:v>0.38393986694984794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A713-4DEB-85AC-0E288E3C031A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3'!$H$124:$H$142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1.5039150419133577E-6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A713-4DEB-85AC-0E288E3C031A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solids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3'!$I$124:$I$142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A713-4DEB-85AC-0E288E3C031A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3'!$J$124:$J$142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3.7864299582899812E-22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A713-4DEB-85AC-0E288E3C031A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3'!$K$124:$K$142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713-4DEB-85AC-0E288E3C031A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3'!$L$124:$L$142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A713-4DEB-85AC-0E288E3C031A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3'!$M$124:$M$142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A713-4DEB-85AC-0E288E3C031A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3'!$N$124:$N$142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5.969149727834401E-23</c:v>
                </c:pt>
                <c:pt idx="17">
                  <c:v>1.6931619933302498E-15</c:v>
                </c:pt>
                <c:pt idx="18">
                  <c:v>3.2207096509770947E-11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A713-4DEB-85AC-0E288E3C031A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3'!$O$124:$O$142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1.1823914628124761</c:v>
                </c:pt>
                <c:pt idx="17">
                  <c:v>1.200229211240293</c:v>
                </c:pt>
                <c:pt idx="18">
                  <c:v>1.1823634976098314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A713-4DEB-85AC-0E288E3C031A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3'!$P$124:$P$142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A713-4DEB-85AC-0E288E3C031A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3'!$Q$124:$Q$142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A713-4DEB-85AC-0E288E3C031A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3'!$R$124:$R$142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A713-4DEB-85AC-0E288E3C031A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3'!$S$124:$S$142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7.1493807295430575E-2</c:v>
                </c:pt>
                <c:pt idx="17">
                  <c:v>7.2572374309189114E-2</c:v>
                </c:pt>
                <c:pt idx="18">
                  <c:v>7.1492763191881414E-2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A713-4DEB-85AC-0E288E3C031A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3'!$T$124:$T$142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2.7350412095253948E-5</c:v>
                </c:pt>
                <c:pt idx="9">
                  <c:v>3.3009927017143084E-5</c:v>
                </c:pt>
                <c:pt idx="10">
                  <c:v>2.8025315397462884E-5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A713-4DEB-85AC-0E288E3C031A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3'!$U$124:$U$142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0.64080154163218461</c:v>
                </c:pt>
                <c:pt idx="9">
                  <c:v>0.57609611789264858</c:v>
                </c:pt>
                <c:pt idx="10">
                  <c:v>0.63059886099235474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A713-4DEB-85AC-0E288E3C031A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3'!$V$124:$V$142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A713-4DEB-85AC-0E288E3C031A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3'!$W$124:$W$142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A713-4DEB-85AC-0E288E3C031A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3'!$X$124:$X$142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0.39863075201925119</c:v>
                </c:pt>
                <c:pt idx="9">
                  <c:v>0.40565580956160013</c:v>
                </c:pt>
                <c:pt idx="10">
                  <c:v>0.39875161290363614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A713-4DEB-85AC-0E288E3C031A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3'!$Y$124:$Y$142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6.2264205434702435E-4</c:v>
                </c:pt>
                <c:pt idx="13">
                  <c:v>6.3203533199999973E-4</c:v>
                </c:pt>
                <c:pt idx="14">
                  <c:v>6.2263090581117844E-4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A713-4DEB-85AC-0E288E3C031A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3'!$Z$124:$Z$142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A713-4DEB-85AC-0E288E3C031A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3'!$AA$124:$AA$142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A713-4DEB-85AC-0E288E3C031A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3'!$AB$124:$AB$142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0.68512496515743648</c:v>
                </c:pt>
                <c:pt idx="13">
                  <c:v>0.69546086999999956</c:v>
                </c:pt>
                <c:pt idx="14">
                  <c:v>0.68444860781611638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A713-4DEB-85AC-0E288E3C031A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3'!$AC$124:$AC$142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0.52371087264950966</c:v>
                </c:pt>
                <c:pt idx="5">
                  <c:v>0.53161165866666671</c:v>
                </c:pt>
                <c:pt idx="6">
                  <c:v>0.52370322431831895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A713-4DEB-85AC-0E288E3C031A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facility construction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3'!$AD$124:$AD$142</c:f>
              <c:numCache>
                <c:formatCode>General</c:formatCode>
                <c:ptCount val="19"/>
                <c:pt idx="0">
                  <c:v>6.9063415494104372E-3</c:v>
                </c:pt>
                <c:pt idx="1">
                  <c:v>2.0978665722052019E-2</c:v>
                </c:pt>
                <c:pt idx="2">
                  <c:v>1.0932312109932094E-2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7.8158278068073683E-3</c:v>
                </c:pt>
                <c:pt idx="9">
                  <c:v>2.5105501877263046E-2</c:v>
                </c:pt>
                <c:pt idx="10">
                  <c:v>1.2799826778668156E-2</c:v>
                </c:pt>
                <c:pt idx="12">
                  <c:v>0.4673504873288597</c:v>
                </c:pt>
                <c:pt idx="13">
                  <c:v>0.4744010115555557</c:v>
                </c:pt>
                <c:pt idx="14">
                  <c:v>0.4673436621776082</c:v>
                </c:pt>
                <c:pt idx="16">
                  <c:v>7.8158278068074499E-3</c:v>
                </c:pt>
                <c:pt idx="17">
                  <c:v>2.5105501877267115E-2</c:v>
                </c:pt>
                <c:pt idx="18">
                  <c:v>1.2729178549556908E-2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713-4DEB-85AC-0E288E3C031A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3'!$AE$124:$AE$142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-3.0067658101313397E-4</c:v>
                </c:pt>
                <c:pt idx="4">
                  <c:v>-8.60154592330949E-3</c:v>
                </c:pt>
                <c:pt idx="5">
                  <c:v>-8.7313102213333327E-3</c:v>
                </c:pt>
                <c:pt idx="6">
                  <c:v>-8.6014203053866849E-3</c:v>
                </c:pt>
                <c:pt idx="8">
                  <c:v>-7.8147961309553635E-3</c:v>
                </c:pt>
                <c:pt idx="9">
                  <c:v>-7.8086086378160498E-3</c:v>
                </c:pt>
                <c:pt idx="10">
                  <c:v>-7.8012197564713759E-3</c:v>
                </c:pt>
                <c:pt idx="12">
                  <c:v>-1.9073370989995573E-3</c:v>
                </c:pt>
                <c:pt idx="13">
                  <c:v>-1.9361114916439999E-3</c:v>
                </c:pt>
                <c:pt idx="14">
                  <c:v>-1.9073029477309912E-3</c:v>
                </c:pt>
                <c:pt idx="16">
                  <c:v>-2.040868980447046E-20</c:v>
                </c:pt>
                <c:pt idx="17">
                  <c:v>-5.7889681924820029E-13</c:v>
                </c:pt>
                <c:pt idx="18">
                  <c:v>-1.101169634103026E-8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A713-4DEB-85AC-0E288E3C031A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3'!$AF$124:$AF$142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-4.5869313797260079E-5</c:v>
                </c:pt>
                <c:pt idx="4">
                  <c:v>-1.1733913415923112E-2</c:v>
                </c:pt>
                <c:pt idx="5">
                  <c:v>-1.191093311111111E-2</c:v>
                </c:pt>
                <c:pt idx="6">
                  <c:v>-1.1733742052560893E-2</c:v>
                </c:pt>
                <c:pt idx="8">
                  <c:v>-1.7122289715700692E-2</c:v>
                </c:pt>
                <c:pt idx="9">
                  <c:v>-1.8512981753210905E-2</c:v>
                </c:pt>
                <c:pt idx="10">
                  <c:v>-1.7271108202532581E-2</c:v>
                </c:pt>
                <c:pt idx="12">
                  <c:v>-1.2335999615013644E-3</c:v>
                </c:pt>
                <c:pt idx="13">
                  <c:v>-1.2522102478933334E-3</c:v>
                </c:pt>
                <c:pt idx="14">
                  <c:v>-1.2335778736367645E-3</c:v>
                </c:pt>
                <c:pt idx="16">
                  <c:v>-3.8670080003528442E-20</c:v>
                </c:pt>
                <c:pt idx="17">
                  <c:v>-1.0968850292982778E-12</c:v>
                </c:pt>
                <c:pt idx="18">
                  <c:v>-2.0864797425110861E-8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A713-4DEB-85AC-0E288E3C031A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3'!$AG$124:$AG$142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-9.2572492868604186E-5</c:v>
                </c:pt>
                <c:pt idx="4">
                  <c:v>-6.4751591573876076E-3</c:v>
                </c:pt>
                <c:pt idx="5">
                  <c:v>-6.5728444444444435E-3</c:v>
                </c:pt>
                <c:pt idx="6">
                  <c:v>-6.4750645934510288E-3</c:v>
                </c:pt>
                <c:pt idx="8">
                  <c:v>-2.0574888476325928E-4</c:v>
                </c:pt>
                <c:pt idx="9">
                  <c:v>-2.4832370518732807E-4</c:v>
                </c:pt>
                <c:pt idx="10">
                  <c:v>-2.1082597834667292E-4</c:v>
                </c:pt>
                <c:pt idx="12">
                  <c:v>-6.7337585136789343E-4</c:v>
                </c:pt>
                <c:pt idx="13">
                  <c:v>-6.8353450719999974E-4</c:v>
                </c:pt>
                <c:pt idx="14">
                  <c:v>-6.733637944328297E-4</c:v>
                </c:pt>
                <c:pt idx="16">
                  <c:v>-2.5520215486249781E-22</c:v>
                </c:pt>
                <c:pt idx="17">
                  <c:v>-7.2388633043374275E-15</c:v>
                </c:pt>
                <c:pt idx="18">
                  <c:v>-1.3769667047939734E-10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A713-4DEB-85AC-0E288E3C031A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3'!$AH$124:$AH$142</c:f>
              <c:numCache>
                <c:formatCode>General</c:formatCode>
                <c:ptCount val="19"/>
                <c:pt idx="0">
                  <c:v>5.0495858344780741E-19</c:v>
                </c:pt>
                <c:pt idx="1">
                  <c:v>3.1746568633176747E-18</c:v>
                </c:pt>
                <c:pt idx="2">
                  <c:v>1.0965503983641439E-5</c:v>
                </c:pt>
                <c:pt idx="4">
                  <c:v>3.5871881719637112E-4</c:v>
                </c:pt>
                <c:pt idx="5">
                  <c:v>3.6413050666666576E-4</c:v>
                </c:pt>
                <c:pt idx="6">
                  <c:v>3.5871357842730701E-4</c:v>
                </c:pt>
                <c:pt idx="8">
                  <c:v>9.581268422152629E-5</c:v>
                </c:pt>
                <c:pt idx="9">
                  <c:v>1.1340321286701473E-4</c:v>
                </c:pt>
                <c:pt idx="10">
                  <c:v>9.8050869717740248E-5</c:v>
                </c:pt>
                <c:pt idx="12">
                  <c:v>2.2357150281763908E-4</c:v>
                </c:pt>
                <c:pt idx="13">
                  <c:v>2.269443382800005E-4</c:v>
                </c:pt>
                <c:pt idx="14">
                  <c:v>2.2646947138630583E-4</c:v>
                </c:pt>
                <c:pt idx="16">
                  <c:v>6.5782445734515846E-19</c:v>
                </c:pt>
                <c:pt idx="17">
                  <c:v>2.4313362342513295E-14</c:v>
                </c:pt>
                <c:pt idx="18">
                  <c:v>-1.0924846410442602E-9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A713-4DEB-85AC-0E288E3C031A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3'!$AI$124:$AI$142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2.3757241423223742E-13</c:v>
                </c:pt>
                <c:pt idx="16">
                  <c:v>0</c:v>
                </c:pt>
                <c:pt idx="17">
                  <c:v>0</c:v>
                </c:pt>
                <c:pt idx="18">
                  <c:v>-2.7715719933824615E-26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A713-4DEB-85AC-0E288E3C031A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3'!$AJ$124:$AJ$142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A713-4DEB-85AC-0E288E3C031A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3'!$AK$124:$AK$142</c:f>
              <c:numCache>
                <c:formatCode>General</c:formatCode>
                <c:ptCount val="19"/>
                <c:pt idx="0">
                  <c:v>2.1408526214880905</c:v>
                </c:pt>
                <c:pt idx="1">
                  <c:v>2.1731498666666673</c:v>
                </c:pt>
                <c:pt idx="2">
                  <c:v>2.1895710403520012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2.2746559103310968</c:v>
                </c:pt>
                <c:pt idx="17">
                  <c:v>2.3089717333333324</c:v>
                </c:pt>
                <c:pt idx="18">
                  <c:v>2.2746226910059781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A713-4DEB-85AC-0E288E3C031A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3'!$AL$124:$AL$142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-3.3266742899230026E-19</c:v>
                </c:pt>
                <c:pt idx="8">
                  <c:v>-4.9392555767863722E-2</c:v>
                </c:pt>
                <c:pt idx="9">
                  <c:v>-5.2219271065599843E-2</c:v>
                </c:pt>
                <c:pt idx="10">
                  <c:v>-4.968440188567988E-2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1.6207842557957203E-18</c:v>
                </c:pt>
                <c:pt idx="17">
                  <c:v>0</c:v>
                </c:pt>
                <c:pt idx="18">
                  <c:v>-2.6920385940043366E-6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A713-4DEB-85AC-0E288E3C031A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3'!$AM$124:$AM$142</c:f>
              <c:numCache>
                <c:formatCode>General</c:formatCode>
                <c:ptCount val="19"/>
                <c:pt idx="0">
                  <c:v>-2.2937000792308152E-2</c:v>
                </c:pt>
                <c:pt idx="1">
                  <c:v>-2.3283032056120884E-2</c:v>
                </c:pt>
                <c:pt idx="2">
                  <c:v>-2.2181936122384741E-2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-3.9571984596775082E-3</c:v>
                </c:pt>
                <c:pt idx="9">
                  <c:v>-3.2560175780428505E-3</c:v>
                </c:pt>
                <c:pt idx="10">
                  <c:v>-3.8563007937188073E-3</c:v>
                </c:pt>
                <c:pt idx="12">
                  <c:v>-9.9582994110104968E-3</c:v>
                </c:pt>
                <c:pt idx="13">
                  <c:v>-1.0108531909226805E-2</c:v>
                </c:pt>
                <c:pt idx="14">
                  <c:v>-9.9484685489987582E-3</c:v>
                </c:pt>
                <c:pt idx="16">
                  <c:v>-9.3038681121693102E-3</c:v>
                </c:pt>
                <c:pt idx="17">
                  <c:v>-9.4442277718213754E-3</c:v>
                </c:pt>
                <c:pt idx="18">
                  <c:v>-9.3036480631455247E-3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A713-4DEB-85AC-0E288E3C0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xVal>
          <c:yVal>
            <c:numRef>
              <c:f>'Figure 3'!$AN$124:$AN$142</c:f>
              <c:numCache>
                <c:formatCode>General</c:formatCode>
                <c:ptCount val="19"/>
                <c:pt idx="0">
                  <c:v>2.5247936833150444</c:v>
                </c:pt>
                <c:pt idx="1">
                  <c:v>2.5770710999751438</c:v>
                </c:pt>
                <c:pt idx="2">
                  <c:v>2.5622919891016709</c:v>
                </c:pt>
                <c:pt idx="4">
                  <c:v>0.49796814093946279</c:v>
                </c:pt>
                <c:pt idx="5">
                  <c:v>0.50590376228612266</c:v>
                </c:pt>
                <c:pt idx="6">
                  <c:v>0.49810870909491606</c:v>
                </c:pt>
                <c:pt idx="8">
                  <c:v>0.97022911795376343</c:v>
                </c:pt>
                <c:pt idx="9">
                  <c:v>0.92665834331424124</c:v>
                </c:pt>
                <c:pt idx="10">
                  <c:v>0.96492243037939507</c:v>
                </c:pt>
                <c:pt idx="12">
                  <c:v>1.1402532385865749</c:v>
                </c:pt>
                <c:pt idx="13">
                  <c:v>1.1578441090055864</c:v>
                </c:pt>
                <c:pt idx="14">
                  <c:v>1.1397206616765216</c:v>
                </c:pt>
                <c:pt idx="16">
                  <c:v>3.53717567079828</c:v>
                </c:pt>
                <c:pt idx="17">
                  <c:v>3.6079296749392475</c:v>
                </c:pt>
                <c:pt idx="18">
                  <c:v>3.5421011177888255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713-4DEB-85AC-0E288E3C0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kg P-eq/ton manure</a:t>
                </a:r>
              </a:p>
            </c:rich>
          </c:tx>
          <c:layout>
            <c:manualLayout>
              <c:xMode val="edge"/>
              <c:yMode val="edge"/>
              <c:x val="6.8576718142675745E-3"/>
              <c:y val="0.26992734585380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ayout>
        <c:manualLayout>
          <c:xMode val="edge"/>
          <c:yMode val="edge"/>
          <c:x val="0.28359972235497477"/>
          <c:y val="1.8768325484520895E-2"/>
          <c:w val="0.51677052616600294"/>
          <c:h val="0.39887415025821094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104111374811855"/>
          <c:y val="4.7375750541330273E-2"/>
          <c:w val="0.73105549358763988"/>
          <c:h val="0.73429051797299338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3'!$C$146:$C$152</c:f>
              <c:numCache>
                <c:formatCode>General</c:formatCode>
                <c:ptCount val="7"/>
                <c:pt idx="0">
                  <c:v>2.9528043525077794E-4</c:v>
                </c:pt>
                <c:pt idx="1">
                  <c:v>2.9973508314106671E-4</c:v>
                </c:pt>
                <c:pt idx="2">
                  <c:v>3.0647650919317566E-4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777-4916-9370-16E4FD23C95F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3'!$D$146:$D$152</c:f>
              <c:numCache>
                <c:formatCode>General</c:formatCode>
                <c:ptCount val="7"/>
                <c:pt idx="0">
                  <c:v>1.4958024058554675E-4</c:v>
                </c:pt>
                <c:pt idx="1">
                  <c:v>1.518368320274667E-4</c:v>
                </c:pt>
                <c:pt idx="2">
                  <c:v>1.5525183694985487E-4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777-4916-9370-16E4FD23C95F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3'!$E$146:$E$152</c:f>
              <c:numCache>
                <c:formatCode>General</c:formatCode>
                <c:ptCount val="7"/>
                <c:pt idx="0">
                  <c:v>4.0908096063635409E-3</c:v>
                </c:pt>
                <c:pt idx="1">
                  <c:v>6.5937051165226449E-3</c:v>
                </c:pt>
                <c:pt idx="2">
                  <c:v>4.9435607677960963E-3</c:v>
                </c:pt>
                <c:pt idx="4">
                  <c:v>4.4523773402404699E-3</c:v>
                </c:pt>
                <c:pt idx="5">
                  <c:v>7.1764922042241164E-3</c:v>
                </c:pt>
                <c:pt idx="6">
                  <c:v>5.3805012444648635E-3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0777-4916-9370-16E4FD23C95F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3'!$F$146:$F$152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0777-4916-9370-16E4FD23C95F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3'!$G$146:$G$152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0777-4916-9370-16E4FD23C95F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3'!$H$146:$H$152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0777-4916-9370-16E4FD23C95F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solids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3'!$I$146:$I$152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0777-4916-9370-16E4FD23C95F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3'!$J$146:$J$152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0777-4916-9370-16E4FD23C95F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3'!$K$146:$K$152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0777-4916-9370-16E4FD23C95F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3'!$L$146:$L$152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0777-4916-9370-16E4FD23C95F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3'!$M$146:$M$152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0777-4916-9370-16E4FD23C95F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3'!$N$146:$N$152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0777-4916-9370-16E4FD23C95F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3'!$O$146:$O$152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0777-4916-9370-16E4FD23C95F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3'!$P$146:$P$152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0777-4916-9370-16E4FD23C95F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3'!$Q$146:$Q$152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0777-4916-9370-16E4FD23C95F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3'!$R$146:$R$152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0777-4916-9370-16E4FD23C95F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3'!$S$146:$S$152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0777-4916-9370-16E4FD23C95F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3'!$T$146:$T$152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0777-4916-9370-16E4FD23C95F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3'!$U$146:$U$152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0777-4916-9370-16E4FD23C95F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3'!$V$146:$V$152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0777-4916-9370-16E4FD23C95F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3'!$W$146:$W$152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0777-4916-9370-16E4FD23C95F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3'!$X$146:$X$152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0777-4916-9370-16E4FD23C95F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3'!$Y$146:$Y$152</c:f>
              <c:numCache>
                <c:formatCode>General</c:formatCode>
                <c:ptCount val="7"/>
                <c:pt idx="0">
                  <c:v>2.2487371182552909E-2</c:v>
                </c:pt>
                <c:pt idx="1">
                  <c:v>2.2826619262133335E-2</c:v>
                </c:pt>
                <c:pt idx="2">
                  <c:v>2.2486968541481755E-2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0777-4916-9370-16E4FD23C95F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3'!$Z$146:$Z$152</c:f>
              <c:numCache>
                <c:formatCode>General</c:formatCode>
                <c:ptCount val="7"/>
                <c:pt idx="0">
                  <c:v>3.9473470245557111E-3</c:v>
                </c:pt>
                <c:pt idx="1">
                  <c:v>4.006897333333332E-3</c:v>
                </c:pt>
                <c:pt idx="2">
                  <c:v>3.9477893639159965E-3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0777-4916-9370-16E4FD23C95F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3'!$AA$146:$AA$152</c:f>
              <c:numCache>
                <c:formatCode>General</c:formatCode>
                <c:ptCount val="7"/>
                <c:pt idx="0">
                  <c:v>-2.2770565677010881E-16</c:v>
                </c:pt>
                <c:pt idx="1">
                  <c:v>0</c:v>
                </c:pt>
                <c:pt idx="2">
                  <c:v>4.1896248105982624E-3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0777-4916-9370-16E4FD23C95F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3'!$AB$146:$AB$152</c:f>
              <c:numCache>
                <c:formatCode>General</c:formatCode>
                <c:ptCount val="7"/>
                <c:pt idx="0">
                  <c:v>4.3650072780141602E-2</c:v>
                </c:pt>
                <c:pt idx="1">
                  <c:v>4.4308584762000031E-2</c:v>
                </c:pt>
                <c:pt idx="2">
                  <c:v>4.3606981302417892E-2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0777-4916-9370-16E4FD23C95F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3'!$AC$146:$AC$152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9.9458444657473638E-2</c:v>
                </c:pt>
                <c:pt idx="5">
                  <c:v>0.10095889066666668</c:v>
                </c:pt>
                <c:pt idx="6">
                  <c:v>9.9456992155407709E-2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0777-4916-9370-16E4FD23C95F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facility construction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3'!$AD$146:$AD$152</c:f>
              <c:numCache>
                <c:formatCode>General</c:formatCode>
                <c:ptCount val="7"/>
                <c:pt idx="0">
                  <c:v>3.7212556332249995E-3</c:v>
                </c:pt>
                <c:pt idx="1">
                  <c:v>3.7773950910989784E-3</c:v>
                </c:pt>
                <c:pt idx="2">
                  <c:v>3.7212012882885332E-3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777-4916-9370-16E4FD23C95F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3'!$AE$146:$AE$152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0777-4916-9370-16E4FD23C95F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3'!$AF$146:$AF$152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0777-4916-9370-16E4FD23C95F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3'!$AG$146:$AG$152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0777-4916-9370-16E4FD23C95F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3'!$AH$146:$AH$152</c:f>
              <c:numCache>
                <c:formatCode>General</c:formatCode>
                <c:ptCount val="7"/>
                <c:pt idx="0">
                  <c:v>1.81507326393334E-3</c:v>
                </c:pt>
                <c:pt idx="1">
                  <c:v>1.8424557496000036E-3</c:v>
                </c:pt>
                <c:pt idx="2">
                  <c:v>1.8386005256926193E-3</c:v>
                </c:pt>
                <c:pt idx="4">
                  <c:v>2.9122715827249643E-3</c:v>
                </c:pt>
                <c:pt idx="5">
                  <c:v>2.9562065777777699E-3</c:v>
                </c:pt>
                <c:pt idx="6">
                  <c:v>2.9122290515904321E-3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0777-4916-9370-16E4FD23C95F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3'!$AI$146:$AI$152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4.1867261106037324E-13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0777-4916-9370-16E4FD23C95F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3'!$AJ$146:$AJ$152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0777-4916-9370-16E4FD23C95F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3'!$AK$146:$AK$152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0777-4916-9370-16E4FD23C95F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3'!$AL$146:$AL$152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0777-4916-9370-16E4FD23C95F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3'!$AM$146:$AM$152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0777-4916-9370-16E4FD23C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xVal>
          <c:yVal>
            <c:numRef>
              <c:f>'Figure 3'!$AN$146:$AN$152</c:f>
              <c:numCache>
                <c:formatCode>General</c:formatCode>
                <c:ptCount val="7"/>
                <c:pt idx="0">
                  <c:v>8.0156790166608191E-2</c:v>
                </c:pt>
                <c:pt idx="1">
                  <c:v>8.3807229229856853E-2</c:v>
                </c:pt>
                <c:pt idx="2">
                  <c:v>8.5196454946752861E-2</c:v>
                </c:pt>
                <c:pt idx="4">
                  <c:v>0.10682309358043907</c:v>
                </c:pt>
                <c:pt idx="5">
                  <c:v>0.11109158944866855</c:v>
                </c:pt>
                <c:pt idx="6">
                  <c:v>0.10774972245146297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0777-4916-9370-16E4FD23C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ton CO</a:t>
                </a:r>
                <a:r>
                  <a:rPr lang="en-US" sz="14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2-eq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/ton manure</a:t>
                </a:r>
              </a:p>
            </c:rich>
          </c:tx>
          <c:layout>
            <c:manualLayout>
              <c:xMode val="edge"/>
              <c:yMode val="edge"/>
              <c:x val="6.8576718142675745E-3"/>
              <c:y val="0.26992734585380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884250767366584E-2"/>
          <c:y val="4.6332188165319456E-2"/>
          <c:w val="0.9074331183226434"/>
          <c:h val="0.75021282236799025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3'!$C$154:$C$164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3.3767679340281745E-5</c:v>
                </c:pt>
                <c:pt idx="4">
                  <c:v>6.737246999424823E-2</c:v>
                </c:pt>
                <c:pt idx="5">
                  <c:v>6.8388861663843434E-2</c:v>
                </c:pt>
                <c:pt idx="6">
                  <c:v>6.737273925824433E-2</c:v>
                </c:pt>
                <c:pt idx="8">
                  <c:v>0</c:v>
                </c:pt>
                <c:pt idx="9">
                  <c:v>-8.6624640971422214E-18</c:v>
                </c:pt>
                <c:pt idx="10">
                  <c:v>8.9607177568382711E-5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1AD-4791-8994-4CF321555A63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3'!$D$154:$D$164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2.2326645688705798E-7</c:v>
                </c:pt>
                <c:pt idx="8">
                  <c:v>0</c:v>
                </c:pt>
                <c:pt idx="9">
                  <c:v>0</c:v>
                </c:pt>
                <c:pt idx="10">
                  <c:v>3.0681457258569624E-5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1AD-4791-8994-4CF321555A63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3'!$E$154:$E$164</c:f>
              <c:numCache>
                <c:formatCode>General</c:formatCode>
                <c:ptCount val="11"/>
                <c:pt idx="0">
                  <c:v>2.3129232936314127E-3</c:v>
                </c:pt>
                <c:pt idx="1">
                  <c:v>3.7280478982982426E-3</c:v>
                </c:pt>
                <c:pt idx="2">
                  <c:v>2.8455989080907263E-3</c:v>
                </c:pt>
                <c:pt idx="4">
                  <c:v>2.3129232936314127E-3</c:v>
                </c:pt>
                <c:pt idx="5">
                  <c:v>3.7280478983729207E-3</c:v>
                </c:pt>
                <c:pt idx="6">
                  <c:v>2.7950658200998841E-3</c:v>
                </c:pt>
                <c:pt idx="8">
                  <c:v>3.072613094384751E-3</c:v>
                </c:pt>
                <c:pt idx="9">
                  <c:v>5.1839572401800029E-3</c:v>
                </c:pt>
                <c:pt idx="10">
                  <c:v>3.7329245897714009E-3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1AD-4791-8994-4CF321555A63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3'!$F$154:$F$164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6.8071373173069806E-4</c:v>
                </c:pt>
                <c:pt idx="5">
                  <c:v>6.9098308800000046E-4</c:v>
                </c:pt>
                <c:pt idx="6">
                  <c:v>6.8070379051248387E-4</c:v>
                </c:pt>
                <c:pt idx="8">
                  <c:v>3.7817429540594379E-4</c:v>
                </c:pt>
                <c:pt idx="9">
                  <c:v>3.8387949333333366E-4</c:v>
                </c:pt>
                <c:pt idx="10">
                  <c:v>3.7816877250693544E-4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1AD-4791-8994-4CF321555A63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3'!$G$154:$G$164</c:f>
              <c:numCache>
                <c:formatCode>General</c:formatCode>
                <c:ptCount val="11"/>
                <c:pt idx="0">
                  <c:v>0.86224427369466439</c:v>
                </c:pt>
                <c:pt idx="1">
                  <c:v>0.87525222876444453</c:v>
                </c:pt>
                <c:pt idx="2">
                  <c:v>0.82844640714770623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1AD-4791-8994-4CF321555A63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3'!$H$154:$H$164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-4.1671685646244086E-2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1AD-4791-8994-4CF321555A63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solids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3'!$I$154:$I$164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1AD-4791-8994-4CF321555A63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3'!$J$154:$J$164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5.9395570615117818E-21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1AD-4791-8994-4CF321555A63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3'!$K$154:$K$164</c:f>
              <c:numCache>
                <c:formatCode>General</c:formatCode>
                <c:ptCount val="11"/>
                <c:pt idx="0">
                  <c:v>0.20881513261067261</c:v>
                </c:pt>
                <c:pt idx="1">
                  <c:v>0.21196535111111098</c:v>
                </c:pt>
                <c:pt idx="2">
                  <c:v>0.20913595592655962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81AD-4791-8994-4CF321555A63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3'!$L$154:$L$164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6.4574675642170803E-4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81AD-4791-8994-4CF321555A63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3'!$M$154:$M$164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81AD-4791-8994-4CF321555A63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3'!$N$154:$N$164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1.3740055343397459E-20</c:v>
                </c:pt>
                <c:pt idx="5">
                  <c:v>3.8973958695009981E-13</c:v>
                </c:pt>
                <c:pt idx="6">
                  <c:v>7.413573267074744E-9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81AD-4791-8994-4CF321555A63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3'!$O$154:$O$164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0.52755267915591253</c:v>
                </c:pt>
                <c:pt idx="5">
                  <c:v>0.53551142401256047</c:v>
                </c:pt>
                <c:pt idx="6">
                  <c:v>0.52754020180129479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81AD-4791-8994-4CF321555A63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3'!$P$154:$P$164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81AD-4791-8994-4CF321555A63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3'!$Q$154:$Q$164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81AD-4791-8994-4CF321555A63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3'!$R$154:$R$164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0.11400280215323352</c:v>
                </c:pt>
                <c:pt idx="5">
                  <c:v>0.11572266666666658</c:v>
                </c:pt>
                <c:pt idx="6">
                  <c:v>0.11400113724377096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81AD-4791-8994-4CF321555A63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3'!$S$154:$S$164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6.653028529361163E-2</c:v>
                </c:pt>
                <c:pt idx="5">
                  <c:v>6.7533971820433622E-2</c:v>
                </c:pt>
                <c:pt idx="6">
                  <c:v>6.6529313677892277E-2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81AD-4791-8994-4CF321555A63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3'!$T$154:$T$164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6.2956399652895761E-3</c:v>
                </c:pt>
                <c:pt idx="9">
                  <c:v>7.5983723775950151E-3</c:v>
                </c:pt>
                <c:pt idx="10">
                  <c:v>6.4509922205789874E-3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81AD-4791-8994-4CF321555A63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3'!$U$154:$U$164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0.28590791413629024</c:v>
                </c:pt>
                <c:pt idx="9">
                  <c:v>0.25703814474161207</c:v>
                </c:pt>
                <c:pt idx="10">
                  <c:v>0.28135576038693633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81AD-4791-8994-4CF321555A63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3'!$V$154:$V$164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81AD-4791-8994-4CF321555A63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3'!$W$154:$W$164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0.18757703058476546</c:v>
                </c:pt>
                <c:pt idx="9">
                  <c:v>0.14484985884444457</c:v>
                </c:pt>
                <c:pt idx="10">
                  <c:v>0.18182549389193131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81AD-4791-8994-4CF321555A63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3'!$X$154:$X$164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3.7094554772558547E-2</c:v>
                </c:pt>
                <c:pt idx="9">
                  <c:v>3.7748270975999997E-2</c:v>
                </c:pt>
                <c:pt idx="10">
                  <c:v>3.7105801473102787E-2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81AD-4791-8994-4CF321555A63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3'!$Y$154:$Y$164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81AD-4791-8994-4CF321555A63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3'!$Z$154:$Z$164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81AD-4791-8994-4CF321555A63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3'!$AA$154:$AA$164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81AD-4791-8994-4CF321555A63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3'!$AB$154:$AB$164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81AD-4791-8994-4CF321555A63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3'!$AC$154:$AC$164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81AD-4791-8994-4CF321555A63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facility construction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3'!$AD$154:$AD$164</c:f>
              <c:numCache>
                <c:formatCode>General</c:formatCode>
                <c:ptCount val="11"/>
                <c:pt idx="0">
                  <c:v>7.3028066699208014E-3</c:v>
                </c:pt>
                <c:pt idx="1">
                  <c:v>2.2182966026943543E-2</c:v>
                </c:pt>
                <c:pt idx="2">
                  <c:v>1.1559891908456708E-2</c:v>
                </c:pt>
                <c:pt idx="4">
                  <c:v>8.2645028529436618E-3</c:v>
                </c:pt>
                <c:pt idx="5">
                  <c:v>2.654670714579218E-2</c:v>
                </c:pt>
                <c:pt idx="6">
                  <c:v>1.3459909179014231E-2</c:v>
                </c:pt>
                <c:pt idx="8">
                  <c:v>8.2645028529435768E-3</c:v>
                </c:pt>
                <c:pt idx="9">
                  <c:v>2.6546707145787878E-2</c:v>
                </c:pt>
                <c:pt idx="10">
                  <c:v>1.3534613037067095E-2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1AD-4791-8994-4CF321555A63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3'!$AE$154:$AE$164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81AD-4791-8994-4CF321555A63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3'!$AF$154:$AF$164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81AD-4791-8994-4CF321555A63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3'!$AG$154:$AG$164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81AD-4791-8994-4CF321555A63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3'!$AH$154:$AH$164</c:f>
              <c:numCache>
                <c:formatCode>General</c:formatCode>
                <c:ptCount val="11"/>
                <c:pt idx="0">
                  <c:v>4.0995243698717754E-18</c:v>
                </c:pt>
                <c:pt idx="1">
                  <c:v>2.5773565602725689E-17</c:v>
                </c:pt>
                <c:pt idx="2">
                  <c:v>8.9023837364892559E-5</c:v>
                </c:pt>
                <c:pt idx="4">
                  <c:v>5.3405714495848193E-18</c:v>
                </c:pt>
                <c:pt idx="5">
                  <c:v>1.9738890416734188E-13</c:v>
                </c:pt>
                <c:pt idx="6">
                  <c:v>-8.8693757398709101E-9</c:v>
                </c:pt>
                <c:pt idx="8">
                  <c:v>7.7785871313854884E-4</c:v>
                </c:pt>
                <c:pt idx="9">
                  <c:v>9.2066805082467805E-4</c:v>
                </c:pt>
                <c:pt idx="10">
                  <c:v>7.9602950236124729E-4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81AD-4791-8994-4CF321555A63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3'!$AI$154:$AI$164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-4.884326688185756E-26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81AD-4791-8994-4CF321555A63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3'!$AJ$154:$AJ$164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81AD-4791-8994-4CF321555A63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3'!$AK$154:$AK$164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81AD-4791-8994-4CF321555A63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3'!$AL$154:$AL$164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81AD-4791-8994-4CF321555A63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3'!$AM$154:$AM$164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81AD-4791-8994-4CF32155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xVal>
          <c:yVal>
            <c:numRef>
              <c:f>'Figure 3'!$AN$154:$AN$164</c:f>
              <c:numCache>
                <c:formatCode>General</c:formatCode>
                <c:ptCount val="11"/>
                <c:pt idx="0">
                  <c:v>1.0806751362688891</c:v>
                </c:pt>
                <c:pt idx="1">
                  <c:v>1.1131285938007975</c:v>
                </c:pt>
                <c:pt idx="2">
                  <c:v>1.0110847065176962</c:v>
                </c:pt>
                <c:pt idx="4">
                  <c:v>0.78671637647531145</c:v>
                </c:pt>
                <c:pt idx="5">
                  <c:v>0.81812266229625652</c:v>
                </c:pt>
                <c:pt idx="6">
                  <c:v>0.79237929258148321</c:v>
                </c:pt>
                <c:pt idx="8">
                  <c:v>0.52936828841477679</c:v>
                </c:pt>
                <c:pt idx="9">
                  <c:v>0.48026985886977747</c:v>
                </c:pt>
                <c:pt idx="10">
                  <c:v>0.52530007250908306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81AD-4791-8994-4CF32155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  <c:max val="1.2"/>
          <c:min val="-0.3000000000000000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287262206822346E-2"/>
          <c:y val="4.7375680431229604E-2"/>
          <c:w val="0.90194060977280011"/>
          <c:h val="0.73735137985435184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3'!$C$168:$C$186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5.8189684868794067E-7</c:v>
                </c:pt>
                <c:pt idx="8">
                  <c:v>0</c:v>
                </c:pt>
                <c:pt idx="9">
                  <c:v>-1.4927471056580544E-19</c:v>
                </c:pt>
                <c:pt idx="10">
                  <c:v>1.5441432537136723E-6</c:v>
                </c:pt>
                <c:pt idx="12">
                  <c:v>1.1609867406910984E-3</c:v>
                </c:pt>
                <c:pt idx="13">
                  <c:v>1.1785015691046887E-3</c:v>
                </c:pt>
                <c:pt idx="14">
                  <c:v>1.1609913807455496E-3</c:v>
                </c:pt>
                <c:pt idx="16">
                  <c:v>5.0883791278680619E-6</c:v>
                </c:pt>
                <c:pt idx="17">
                  <c:v>5.165143229518401E-6</c:v>
                </c:pt>
                <c:pt idx="18">
                  <c:v>5.2813139185330129E-6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EC3-46E1-A777-59F4F3833AB1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3'!$D$168:$D$186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3.8897726503572922E-6</c:v>
                </c:pt>
                <c:pt idx="12">
                  <c:v>0</c:v>
                </c:pt>
                <c:pt idx="13">
                  <c:v>0</c:v>
                </c:pt>
                <c:pt idx="14">
                  <c:v>2.8305557667046162E-8</c:v>
                </c:pt>
                <c:pt idx="16">
                  <c:v>1.896367320365828E-5</c:v>
                </c:pt>
                <c:pt idx="17">
                  <c:v>1.9249762211746669E-5</c:v>
                </c:pt>
                <c:pt idx="18">
                  <c:v>1.9682714031342213E-5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AEC3-46E1-A777-59F4F3833AB1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3'!$E$168:$E$186</c:f>
              <c:numCache>
                <c:formatCode>General</c:formatCode>
                <c:ptCount val="19"/>
                <c:pt idx="0">
                  <c:v>6.1885110076157054E-4</c:v>
                </c:pt>
                <c:pt idx="1">
                  <c:v>9.9748510982024122E-4</c:v>
                </c:pt>
                <c:pt idx="2">
                  <c:v>7.4785420536846176E-4</c:v>
                </c:pt>
                <c:pt idx="4">
                  <c:v>3.2148109130471187E-4</c:v>
                </c:pt>
                <c:pt idx="5">
                  <c:v>5.1817408302350175E-4</c:v>
                </c:pt>
                <c:pt idx="6">
                  <c:v>3.9551949038145971E-4</c:v>
                </c:pt>
                <c:pt idx="8">
                  <c:v>4.2707296582632427E-4</c:v>
                </c:pt>
                <c:pt idx="9">
                  <c:v>7.2053588436712273E-4</c:v>
                </c:pt>
                <c:pt idx="10">
                  <c:v>5.1885191099171205E-4</c:v>
                </c:pt>
                <c:pt idx="12">
                  <c:v>3.2148109130471187E-4</c:v>
                </c:pt>
                <c:pt idx="13">
                  <c:v>5.1817408303388135E-4</c:v>
                </c:pt>
                <c:pt idx="14">
                  <c:v>3.8849572425872487E-4</c:v>
                </c:pt>
                <c:pt idx="16">
                  <c:v>5.6859556916336149E-4</c:v>
                </c:pt>
                <c:pt idx="17">
                  <c:v>9.164815462915925E-4</c:v>
                </c:pt>
                <c:pt idx="18">
                  <c:v>6.8712235937017367E-4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AEC3-46E1-A777-59F4F3833AB1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3'!$F$168:$F$186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1.0336254061893179E-3</c:v>
                </c:pt>
                <c:pt idx="9">
                  <c:v>1.0492188444444443E-3</c:v>
                </c:pt>
                <c:pt idx="10">
                  <c:v>1.03361031101019E-3</c:v>
                </c:pt>
                <c:pt idx="12">
                  <c:v>1.8605257311407714E-3</c:v>
                </c:pt>
                <c:pt idx="13">
                  <c:v>1.8885939199999998E-3</c:v>
                </c:pt>
                <c:pt idx="14">
                  <c:v>1.8604985598183424E-3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AEC3-46E1-A777-59F4F3833AB1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3'!$G$168:$G$186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0.39960332212472072</c:v>
                </c:pt>
                <c:pt idx="5">
                  <c:v>0.40563180177777763</c:v>
                </c:pt>
                <c:pt idx="6">
                  <c:v>0.38393986694984794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AEC3-46E1-A777-59F4F3833AB1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3'!$H$168:$H$186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1.5039150419133577E-6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AEC3-46E1-A777-59F4F3833AB1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solids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3'!$I$168:$I$186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AEC3-46E1-A777-59F4F3833AB1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3'!$J$168:$J$186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3.7864299582899812E-22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AEC3-46E1-A777-59F4F3833AB1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3'!$K$168:$K$186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EC3-46E1-A777-59F4F3833AB1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3'!$L$168:$L$186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AEC3-46E1-A777-59F4F3833AB1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3'!$M$168:$M$186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AEC3-46E1-A777-59F4F3833AB1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3'!$N$168:$N$186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5.969149727834401E-23</c:v>
                </c:pt>
                <c:pt idx="13">
                  <c:v>1.6931619933302498E-15</c:v>
                </c:pt>
                <c:pt idx="14">
                  <c:v>3.2207096509770947E-11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AEC3-46E1-A777-59F4F3833AB1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3'!$O$168:$O$186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1.1781762092028618</c:v>
                </c:pt>
                <c:pt idx="13">
                  <c:v>1.1959503656344452</c:v>
                </c:pt>
                <c:pt idx="14">
                  <c:v>1.1781483436968263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AEC3-46E1-A777-59F4F3833AB1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3'!$P$168:$P$186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AEC3-46E1-A777-59F4F3833AB1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3'!$Q$168:$Q$186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AEC3-46E1-A777-59F4F3833AB1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3'!$R$168:$R$186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AEC3-46E1-A777-59F4F3833AB1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3'!$S$168:$S$186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0.75502805835361131</c:v>
                </c:pt>
                <c:pt idx="13">
                  <c:v>0.76641853242414659</c:v>
                </c:pt>
                <c:pt idx="14">
                  <c:v>0.75501703183949476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AEC3-46E1-A777-59F4F3833AB1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3'!$T$168:$T$186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2.7350412095253948E-5</c:v>
                </c:pt>
                <c:pt idx="9">
                  <c:v>3.3009927017143084E-5</c:v>
                </c:pt>
                <c:pt idx="10">
                  <c:v>2.8025315397462884E-5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AEC3-46E1-A777-59F4F3833AB1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3'!$U$168:$U$186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0.63851424853059568</c:v>
                </c:pt>
                <c:pt idx="9">
                  <c:v>0.57403978595413374</c:v>
                </c:pt>
                <c:pt idx="10">
                  <c:v>0.62834798559504457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AEC3-46E1-A777-59F4F3833AB1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3'!$V$168:$V$186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AEC3-46E1-A777-59F4F3833AB1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3'!$W$168:$W$186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AEC3-46E1-A777-59F4F3833AB1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3'!$X$168:$X$186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0.42097263737580826</c:v>
                </c:pt>
                <c:pt idx="9">
                  <c:v>0.4283914252799999</c:v>
                </c:pt>
                <c:pt idx="10">
                  <c:v>0.42110027209790979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AEC3-46E1-A777-59F4F3833AB1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3'!$Y$168:$Y$186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6.2264205434702435E-4</c:v>
                </c:pt>
                <c:pt idx="17">
                  <c:v>6.3203533199999973E-4</c:v>
                </c:pt>
                <c:pt idx="18">
                  <c:v>6.2263090581117844E-4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AEC3-46E1-A777-59F4F3833AB1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3'!$Z$168:$Z$186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AEC3-46E1-A777-59F4F3833AB1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3'!$AA$168:$AA$186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AEC3-46E1-A777-59F4F3833AB1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3'!$AB$168:$AB$186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7.0289456925374917E-3</c:v>
                </c:pt>
                <c:pt idx="17">
                  <c:v>7.1349854918680029E-3</c:v>
                </c:pt>
                <c:pt idx="18">
                  <c:v>7.0220066970802303E-3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AEC3-46E1-A777-59F4F3833AB1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3'!$AC$168:$AC$186</c:f>
              <c:numCache>
                <c:formatCode>General</c:formatCode>
                <c:ptCount val="19"/>
                <c:pt idx="0">
                  <c:v>0.52371087264950966</c:v>
                </c:pt>
                <c:pt idx="1">
                  <c:v>0.53161165866666671</c:v>
                </c:pt>
                <c:pt idx="2">
                  <c:v>0.52370322431831895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AEC3-46E1-A777-59F4F3833AB1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facility construction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3'!$AD$168:$AD$186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6.9775547988498825E-3</c:v>
                </c:pt>
                <c:pt idx="5">
                  <c:v>2.1194982703232709E-2</c:v>
                </c:pt>
                <c:pt idx="6">
                  <c:v>1.1045038285384704E-2</c:v>
                </c:pt>
                <c:pt idx="8">
                  <c:v>7.8964190273833976E-3</c:v>
                </c:pt>
                <c:pt idx="9">
                  <c:v>2.5364371838254279E-2</c:v>
                </c:pt>
                <c:pt idx="10">
                  <c:v>1.2931809428331463E-2</c:v>
                </c:pt>
                <c:pt idx="12">
                  <c:v>7.8964190273834792E-3</c:v>
                </c:pt>
                <c:pt idx="13">
                  <c:v>2.536437183825839E-2</c:v>
                </c:pt>
                <c:pt idx="14">
                  <c:v>1.2860432725262456E-2</c:v>
                </c:pt>
                <c:pt idx="16">
                  <c:v>1.0856783448842757E-3</c:v>
                </c:pt>
                <c:pt idx="17">
                  <c:v>1.1020570621008891E-3</c:v>
                </c:pt>
                <c:pt idx="18">
                  <c:v>1.0856624897196505E-3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EC3-46E1-A777-59F4F3833AB1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3'!$AE$168:$AE$186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AEC3-46E1-A777-59F4F3833AB1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3'!$AF$168:$AF$186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AEC3-46E1-A777-59F4F3833AB1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3'!$AG$168:$AG$186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AEC3-46E1-A777-59F4F3833AB1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3'!$AH$168:$AH$186</c:f>
              <c:numCache>
                <c:formatCode>General</c:formatCode>
                <c:ptCount val="19"/>
                <c:pt idx="0">
                  <c:v>9.4516613188801006E-4</c:v>
                </c:pt>
                <c:pt idx="1">
                  <c:v>9.5942505937777534E-4</c:v>
                </c:pt>
                <c:pt idx="2">
                  <c:v>9.4515232857785535E-4</c:v>
                </c:pt>
                <c:pt idx="4">
                  <c:v>1.3304842907634376E-18</c:v>
                </c:pt>
                <c:pt idx="5">
                  <c:v>8.3647079654901463E-18</c:v>
                </c:pt>
                <c:pt idx="6">
                  <c:v>2.889233150751421E-5</c:v>
                </c:pt>
                <c:pt idx="8">
                  <c:v>2.5245094427787799E-4</c:v>
                </c:pt>
                <c:pt idx="9">
                  <c:v>2.9879914548924645E-4</c:v>
                </c:pt>
                <c:pt idx="10">
                  <c:v>2.583482014790422E-4</c:v>
                </c:pt>
                <c:pt idx="12">
                  <c:v>1.733261172830781E-18</c:v>
                </c:pt>
                <c:pt idx="13">
                  <c:v>6.4061781921757987E-14</c:v>
                </c:pt>
                <c:pt idx="14">
                  <c:v>-2.8785205370411502E-9</c:v>
                </c:pt>
                <c:pt idx="16">
                  <c:v>5.8907479169920433E-4</c:v>
                </c:pt>
                <c:pt idx="17">
                  <c:v>5.9796166825720135E-4</c:v>
                </c:pt>
                <c:pt idx="18">
                  <c:v>5.9671047070759115E-4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AEC3-46E1-A777-59F4F3833AB1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3'!$AI$168:$AI$186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-1.4954683048635518E-26</c:v>
                </c:pt>
                <c:pt idx="16">
                  <c:v>0</c:v>
                </c:pt>
                <c:pt idx="17">
                  <c:v>0</c:v>
                </c:pt>
                <c:pt idx="18">
                  <c:v>1.2818790796072198E-13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AEC3-46E1-A777-59F4F3833AB1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3'!$AJ$168:$AJ$186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AEC3-46E1-A777-59F4F3833AB1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3'!$AK$168:$AK$186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AEC3-46E1-A777-59F4F3833AB1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3'!$AL$168:$AL$186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AEC3-46E1-A777-59F4F3833AB1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3'!$AM$168:$AM$186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AEC3-46E1-A777-59F4F3833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xVal>
          <c:yVal>
            <c:numRef>
              <c:f>'Figure 3'!$AN$168:$AN$186</c:f>
              <c:numCache>
                <c:formatCode>General</c:formatCode>
                <c:ptCount val="19"/>
                <c:pt idx="0">
                  <c:v>0.5252748898821592</c:v>
                </c:pt>
                <c:pt idx="1">
                  <c:v>0.53356856883586468</c:v>
                </c:pt>
                <c:pt idx="2">
                  <c:v>0.52539623085226517</c:v>
                </c:pt>
                <c:pt idx="4">
                  <c:v>0.40690235801487545</c:v>
                </c:pt>
                <c:pt idx="5">
                  <c:v>0.42734495856403382</c:v>
                </c:pt>
                <c:pt idx="6">
                  <c:v>0.39541140286901244</c:v>
                </c:pt>
                <c:pt idx="8">
                  <c:v>1.0691238046621763</c:v>
                </c:pt>
                <c:pt idx="9">
                  <c:v>1.0298971468737059</c:v>
                </c:pt>
                <c:pt idx="10">
                  <c:v>1.064224336776068</c:v>
                </c:pt>
                <c:pt idx="12">
                  <c:v>1.9444436801469933</c:v>
                </c:pt>
                <c:pt idx="13">
                  <c:v>1.9913185394690547</c:v>
                </c:pt>
                <c:pt idx="14">
                  <c:v>1.9494358193856509</c:v>
                </c:pt>
                <c:pt idx="16">
                  <c:v>9.9189885049628824E-3</c:v>
                </c:pt>
                <c:pt idx="17">
                  <c:v>1.0407936005958952E-2</c:v>
                </c:pt>
                <c:pt idx="18">
                  <c:v>1.0039096950766876E-2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EC3-46E1-A777-59F4F3833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kg P-eq/ton manure</a:t>
                </a:r>
              </a:p>
            </c:rich>
          </c:tx>
          <c:layout>
            <c:manualLayout>
              <c:xMode val="edge"/>
              <c:yMode val="edge"/>
              <c:x val="6.8576718142675745E-3"/>
              <c:y val="0.26992734585380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ayout>
        <c:manualLayout>
          <c:xMode val="edge"/>
          <c:yMode val="edge"/>
          <c:x val="0.12679520399931171"/>
          <c:y val="7.6939433893304801E-3"/>
          <c:w val="0.48508917776779581"/>
          <c:h val="0.33779664102912693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4011877656949069"/>
          <c:y val="4.7375680431229604E-2"/>
          <c:w val="0.62379288932762267"/>
          <c:h val="0.63498713134011076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3'!$C$184:$C$186</c:f>
              <c:numCache>
                <c:formatCode>General</c:formatCode>
                <c:ptCount val="3"/>
                <c:pt idx="0">
                  <c:v>5.0883791278680619E-6</c:v>
                </c:pt>
                <c:pt idx="1">
                  <c:v>5.165143229518401E-6</c:v>
                </c:pt>
                <c:pt idx="2">
                  <c:v>5.2813139185330129E-6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29D-4FF8-A8D5-A413831ED96F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3'!$D$184:$D$186</c:f>
              <c:numCache>
                <c:formatCode>General</c:formatCode>
                <c:ptCount val="3"/>
                <c:pt idx="0">
                  <c:v>1.896367320365828E-5</c:v>
                </c:pt>
                <c:pt idx="1">
                  <c:v>1.9249762211746669E-5</c:v>
                </c:pt>
                <c:pt idx="2">
                  <c:v>1.9682714031342213E-5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129D-4FF8-A8D5-A413831ED96F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3'!$E$184:$E$186</c:f>
              <c:numCache>
                <c:formatCode>General</c:formatCode>
                <c:ptCount val="3"/>
                <c:pt idx="0">
                  <c:v>5.6859556916336149E-4</c:v>
                </c:pt>
                <c:pt idx="1">
                  <c:v>9.164815462915925E-4</c:v>
                </c:pt>
                <c:pt idx="2">
                  <c:v>6.8712235937017367E-4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29D-4FF8-A8D5-A413831ED96F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3'!$F$184:$F$186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129D-4FF8-A8D5-A413831ED96F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3'!$G$184:$G$186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129D-4FF8-A8D5-A413831ED96F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3'!$H$184:$H$186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129D-4FF8-A8D5-A413831ED96F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solids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3'!$I$184:$I$186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129D-4FF8-A8D5-A413831ED96F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3'!$J$184:$J$186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129D-4FF8-A8D5-A413831ED96F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3'!$K$184:$K$186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129D-4FF8-A8D5-A413831ED96F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3'!$L$184:$L$186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129D-4FF8-A8D5-A413831ED96F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3'!$M$184:$M$186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129D-4FF8-A8D5-A413831ED96F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3'!$N$184:$N$186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129D-4FF8-A8D5-A413831ED96F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3'!$O$184:$O$186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129D-4FF8-A8D5-A413831ED96F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3'!$P$184:$P$186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129D-4FF8-A8D5-A413831ED96F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3'!$Q$184:$Q$186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129D-4FF8-A8D5-A413831ED96F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3'!$R$184:$R$186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129D-4FF8-A8D5-A413831ED96F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3'!$S$184:$S$186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129D-4FF8-A8D5-A413831ED96F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3'!$T$184:$T$186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129D-4FF8-A8D5-A413831ED96F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3'!$U$184:$U$186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129D-4FF8-A8D5-A413831ED96F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3'!$V$184:$V$186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129D-4FF8-A8D5-A413831ED96F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3'!$W$184:$W$186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129D-4FF8-A8D5-A413831ED96F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3'!$X$184:$X$186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129D-4FF8-A8D5-A413831ED96F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3'!$Y$184:$Y$186</c:f>
              <c:numCache>
                <c:formatCode>General</c:formatCode>
                <c:ptCount val="3"/>
                <c:pt idx="0">
                  <c:v>6.2264205434702435E-4</c:v>
                </c:pt>
                <c:pt idx="1">
                  <c:v>6.3203533199999973E-4</c:v>
                </c:pt>
                <c:pt idx="2">
                  <c:v>6.2263090581117844E-4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129D-4FF8-A8D5-A413831ED96F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3'!$Z$184:$Z$186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129D-4FF8-A8D5-A413831ED96F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3'!$AA$184:$AA$186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129D-4FF8-A8D5-A413831ED96F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3'!$AB$184:$AB$186</c:f>
              <c:numCache>
                <c:formatCode>General</c:formatCode>
                <c:ptCount val="3"/>
                <c:pt idx="0">
                  <c:v>7.0289456925374917E-3</c:v>
                </c:pt>
                <c:pt idx="1">
                  <c:v>7.1349854918680029E-3</c:v>
                </c:pt>
                <c:pt idx="2">
                  <c:v>7.0220066970802303E-3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129D-4FF8-A8D5-A413831ED96F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3'!$AC$184:$AC$186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129D-4FF8-A8D5-A413831ED96F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facility construction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3'!$AD$184:$AD$186</c:f>
              <c:numCache>
                <c:formatCode>General</c:formatCode>
                <c:ptCount val="3"/>
                <c:pt idx="0">
                  <c:v>1.0856783448842757E-3</c:v>
                </c:pt>
                <c:pt idx="1">
                  <c:v>1.1020570621008891E-3</c:v>
                </c:pt>
                <c:pt idx="2">
                  <c:v>1.0856624897196505E-3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29D-4FF8-A8D5-A413831ED96F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3'!$AE$184:$AE$186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129D-4FF8-A8D5-A413831ED96F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3'!$AF$184:$AF$186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129D-4FF8-A8D5-A413831ED96F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3'!$AG$184:$AG$186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129D-4FF8-A8D5-A413831ED96F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3'!$AH$184:$AH$186</c:f>
              <c:numCache>
                <c:formatCode>General</c:formatCode>
                <c:ptCount val="3"/>
                <c:pt idx="0">
                  <c:v>5.8907479169920433E-4</c:v>
                </c:pt>
                <c:pt idx="1">
                  <c:v>5.9796166825720135E-4</c:v>
                </c:pt>
                <c:pt idx="2">
                  <c:v>5.9671047070759115E-4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129D-4FF8-A8D5-A413831ED96F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3'!$AI$184:$AI$186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1.2818790796072198E-13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129D-4FF8-A8D5-A413831ED96F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3'!$AJ$184:$AJ$186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129D-4FF8-A8D5-A413831ED96F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3'!$AK$184:$AK$186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129D-4FF8-A8D5-A413831ED96F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3'!$AL$184:$AL$186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129D-4FF8-A8D5-A413831ED96F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3'!$AM$184:$AM$186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129D-4FF8-A8D5-A413831ED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xVal>
          <c:yVal>
            <c:numRef>
              <c:f>'Figure 3'!$AN$184:$AN$186</c:f>
              <c:numCache>
                <c:formatCode>General</c:formatCode>
                <c:ptCount val="3"/>
                <c:pt idx="0">
                  <c:v>9.9189885049628824E-3</c:v>
                </c:pt>
                <c:pt idx="1">
                  <c:v>1.0407936005958952E-2</c:v>
                </c:pt>
                <c:pt idx="2">
                  <c:v>1.0039096950766876E-2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129D-4FF8-A8D5-A413831ED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in"/>
        <c:minorTickMark val="none"/>
        <c:tickLblPos val="low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NPV Max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48447069116359"/>
          <c:y val="0.11615740740740743"/>
          <c:w val="0.73353630796150482"/>
          <c:h val="0.7158869203849518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'Figure 6'!$B$15</c:f>
              <c:strCache>
                <c:ptCount val="1"/>
                <c:pt idx="0">
                  <c:v>NPV Max Worst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'Figure 6'!$A$16:$A$24</c:f>
              <c:strCache>
                <c:ptCount val="9"/>
                <c:pt idx="0">
                  <c:v>Fertilizer Price</c:v>
                </c:pt>
                <c:pt idx="1">
                  <c:v>Time Horizon</c:v>
                </c:pt>
                <c:pt idx="2">
                  <c:v>CAPEX</c:v>
                </c:pt>
                <c:pt idx="3">
                  <c:v>Interest Rate</c:v>
                </c:pt>
                <c:pt idx="4">
                  <c:v>Energy Content</c:v>
                </c:pt>
                <c:pt idx="5">
                  <c:v>N content</c:v>
                </c:pt>
                <c:pt idx="6">
                  <c:v>OPEX</c:v>
                </c:pt>
                <c:pt idx="7">
                  <c:v>P Content</c:v>
                </c:pt>
                <c:pt idx="8">
                  <c:v>K Content</c:v>
                </c:pt>
              </c:strCache>
            </c:strRef>
          </c:cat>
          <c:val>
            <c:numRef>
              <c:f>'Figure 6'!$B$16:$B$24</c:f>
              <c:numCache>
                <c:formatCode>0.0%</c:formatCode>
                <c:ptCount val="9"/>
                <c:pt idx="0">
                  <c:v>-1.2185555403306376</c:v>
                </c:pt>
                <c:pt idx="1">
                  <c:v>-0.91008797797014229</c:v>
                </c:pt>
                <c:pt idx="2">
                  <c:v>-0.25644554758051519</c:v>
                </c:pt>
                <c:pt idx="3">
                  <c:v>-0.67297121239916624</c:v>
                </c:pt>
                <c:pt idx="4">
                  <c:v>0</c:v>
                </c:pt>
                <c:pt idx="5">
                  <c:v>-0.34507125302428571</c:v>
                </c:pt>
                <c:pt idx="6">
                  <c:v>-2.0641202906069717E-3</c:v>
                </c:pt>
                <c:pt idx="7">
                  <c:v>-0.26086319522180595</c:v>
                </c:pt>
                <c:pt idx="8">
                  <c:v>-0.1983122083721289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D-464B-9D9F-649838F73AB2}"/>
            </c:ext>
          </c:extLst>
        </c:ser>
        <c:ser>
          <c:idx val="2"/>
          <c:order val="2"/>
          <c:tx>
            <c:strRef>
              <c:f>'Figure 6'!$D$15</c:f>
              <c:strCache>
                <c:ptCount val="1"/>
                <c:pt idx="0">
                  <c:v>NPV Max Best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6'!$A$16:$A$24</c:f>
              <c:strCache>
                <c:ptCount val="9"/>
                <c:pt idx="0">
                  <c:v>Fertilizer Price</c:v>
                </c:pt>
                <c:pt idx="1">
                  <c:v>Time Horizon</c:v>
                </c:pt>
                <c:pt idx="2">
                  <c:v>CAPEX</c:v>
                </c:pt>
                <c:pt idx="3">
                  <c:v>Interest Rate</c:v>
                </c:pt>
                <c:pt idx="4">
                  <c:v>Energy Content</c:v>
                </c:pt>
                <c:pt idx="5">
                  <c:v>N content</c:v>
                </c:pt>
                <c:pt idx="6">
                  <c:v>OPEX</c:v>
                </c:pt>
                <c:pt idx="7">
                  <c:v>P Content</c:v>
                </c:pt>
                <c:pt idx="8">
                  <c:v>K Content</c:v>
                </c:pt>
              </c:strCache>
            </c:strRef>
          </c:cat>
          <c:val>
            <c:numRef>
              <c:f>'Figure 6'!$D$16:$D$24</c:f>
              <c:numCache>
                <c:formatCode>0.0%</c:formatCode>
                <c:ptCount val="9"/>
                <c:pt idx="0">
                  <c:v>0.17059777564628933</c:v>
                </c:pt>
                <c:pt idx="1">
                  <c:v>1.1115227297883858</c:v>
                </c:pt>
                <c:pt idx="2">
                  <c:v>0.25644554758051558</c:v>
                </c:pt>
                <c:pt idx="3">
                  <c:v>0.18176071264026694</c:v>
                </c:pt>
                <c:pt idx="4">
                  <c:v>0</c:v>
                </c:pt>
                <c:pt idx="5">
                  <c:v>0.34507125302428582</c:v>
                </c:pt>
                <c:pt idx="6">
                  <c:v>2.0641202906071764E-3</c:v>
                </c:pt>
                <c:pt idx="7">
                  <c:v>0.26086319522180607</c:v>
                </c:pt>
                <c:pt idx="8">
                  <c:v>0.19831220837212912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1D-464B-9D9F-649838F73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100"/>
        <c:axId val="1191960224"/>
        <c:axId val="11919607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'Figure 6'!$C$15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'Figure 6'!$A$16:$A$24</c15:sqref>
                        </c15:formulaRef>
                      </c:ext>
                    </c:extLst>
                    <c:strCache>
                      <c:ptCount val="9"/>
                      <c:pt idx="0">
                        <c:v>Fertilizer Price</c:v>
                      </c:pt>
                      <c:pt idx="1">
                        <c:v>Time Horizon</c:v>
                      </c:pt>
                      <c:pt idx="2">
                        <c:v>CAPEX</c:v>
                      </c:pt>
                      <c:pt idx="3">
                        <c:v>Interest Rate</c:v>
                      </c:pt>
                      <c:pt idx="4">
                        <c:v>Energy Content</c:v>
                      </c:pt>
                      <c:pt idx="5">
                        <c:v>N content</c:v>
                      </c:pt>
                      <c:pt idx="6">
                        <c:v>OPEX</c:v>
                      </c:pt>
                      <c:pt idx="7">
                        <c:v>P Content</c:v>
                      </c:pt>
                      <c:pt idx="8">
                        <c:v>K Content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'Figure 6'!$C$16:$C$24</c15:sqref>
                        </c15:formulaRef>
                      </c:ext>
                    </c:extLst>
                    <c:numCache>
                      <c:formatCode>0.0%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C1D-464B-9D9F-649838F73AB2}"/>
                  </c:ext>
                </c:extLst>
              </c15:ser>
            </c15:filteredBarSeries>
          </c:ext>
        </c:extLst>
      </c:barChart>
      <c:catAx>
        <c:axId val="119196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704"/>
        <c:crosses val="autoZero"/>
        <c:auto val="1"/>
        <c:lblAlgn val="ctr"/>
        <c:lblOffset val="100"/>
        <c:noMultiLvlLbl val="0"/>
      </c:catAx>
      <c:valAx>
        <c:axId val="119196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change</a:t>
                </a:r>
                <a:r>
                  <a:rPr lang="en-US" baseline="0"/>
                  <a:t> from base 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704177602799652"/>
          <c:y val="0.24131889763779527"/>
          <c:w val="0.26098510719867879"/>
          <c:h val="0.254051472732575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5'!$AT$5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5'!$AS$13:$AS$18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5'!$AT$13:$AT$18</c:f>
              <c:numCache>
                <c:formatCode>General</c:formatCode>
                <c:ptCount val="6"/>
                <c:pt idx="0">
                  <c:v>98.726276615592795</c:v>
                </c:pt>
                <c:pt idx="1">
                  <c:v>70.264824688981008</c:v>
                </c:pt>
                <c:pt idx="2">
                  <c:v>86.472150979572078</c:v>
                </c:pt>
                <c:pt idx="3">
                  <c:v>96.932989309159595</c:v>
                </c:pt>
                <c:pt idx="4">
                  <c:v>69.599874770647986</c:v>
                </c:pt>
                <c:pt idx="5">
                  <c:v>86.609706088883726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9-4195-9B3C-6639B3B349AB}"/>
            </c:ext>
          </c:extLst>
        </c:ser>
        <c:ser>
          <c:idx val="1"/>
          <c:order val="1"/>
          <c:tx>
            <c:strRef>
              <c:f>'Figure 5'!$AU$5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5'!$AS$13:$AS$18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5'!$AU$13:$AU$18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1.7707251393032075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9-4195-9B3C-6639B3B349AB}"/>
            </c:ext>
          </c:extLst>
        </c:ser>
        <c:ser>
          <c:idx val="2"/>
          <c:order val="2"/>
          <c:tx>
            <c:strRef>
              <c:f>'Figure 5'!$AV$5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5'!$AS$13:$AS$18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5'!$AV$13:$AV$18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89-4195-9B3C-6639B3B349AB}"/>
            </c:ext>
          </c:extLst>
        </c:ser>
        <c:ser>
          <c:idx val="3"/>
          <c:order val="3"/>
          <c:tx>
            <c:strRef>
              <c:f>'Figure 5'!$AW$5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5'!$AS$13:$AS$18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5'!$AW$13:$AW$18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89-4195-9B3C-6639B3B349AB}"/>
            </c:ext>
          </c:extLst>
        </c:ser>
        <c:ser>
          <c:idx val="4"/>
          <c:order val="4"/>
          <c:tx>
            <c:strRef>
              <c:f>'Figure 5'!$AX$5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5'!$AS$13:$AS$18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5'!$AX$13:$AX$18</c:f>
              <c:numCache>
                <c:formatCode>General</c:formatCode>
                <c:ptCount val="6"/>
                <c:pt idx="0">
                  <c:v>1.2710940184684645</c:v>
                </c:pt>
                <c:pt idx="1">
                  <c:v>0.59358202552910488</c:v>
                </c:pt>
                <c:pt idx="2">
                  <c:v>0.94291176926982256</c:v>
                </c:pt>
                <c:pt idx="3">
                  <c:v>1.2914646362071254</c:v>
                </c:pt>
                <c:pt idx="4">
                  <c:v>0.59065081454591506</c:v>
                </c:pt>
                <c:pt idx="5">
                  <c:v>0.94878898502044162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89-4195-9B3C-6639B3B349AB}"/>
            </c:ext>
          </c:extLst>
        </c:ser>
        <c:ser>
          <c:idx val="5"/>
          <c:order val="5"/>
          <c:tx>
            <c:strRef>
              <c:f>'Figure 5'!$AY$5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5'!$AS$13:$AS$18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5'!$AY$13:$AY$18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2.2393098126284572E-3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89-4195-9B3C-6639B3B349AB}"/>
            </c:ext>
          </c:extLst>
        </c:ser>
        <c:ser>
          <c:idx val="6"/>
          <c:order val="6"/>
          <c:tx>
            <c:strRef>
              <c:f>'Figure 5'!$AZ$5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5'!$AS$13:$AS$18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5'!$AZ$13:$AZ$18</c:f>
              <c:numCache>
                <c:formatCode>General</c:formatCode>
                <c:ptCount val="6"/>
                <c:pt idx="0">
                  <c:v>0</c:v>
                </c:pt>
                <c:pt idx="1">
                  <c:v>29.135475114104686</c:v>
                </c:pt>
                <c:pt idx="2">
                  <c:v>12.550937249640246</c:v>
                </c:pt>
                <c:pt idx="3">
                  <c:v>0</c:v>
                </c:pt>
                <c:pt idx="4">
                  <c:v>29.803326171548573</c:v>
                </c:pt>
                <c:pt idx="5">
                  <c:v>12.407756995839012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89-4195-9B3C-6639B3B34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5784997521887332"/>
          <c:y val="2.7765806374124812E-3"/>
          <c:w val="0.23255843288786937"/>
          <c:h val="0.99444683872517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48447069116359"/>
          <c:y val="0.11615740740740743"/>
          <c:w val="0.73353630796150482"/>
          <c:h val="0.7158869203849518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'Figure 6'!$G$15</c:f>
              <c:strCache>
                <c:ptCount val="1"/>
                <c:pt idx="0">
                  <c:v>Tradeoff Worst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'Figure 6'!$A$16:$A$24</c:f>
              <c:strCache>
                <c:ptCount val="9"/>
                <c:pt idx="0">
                  <c:v>Fertilizer Price</c:v>
                </c:pt>
                <c:pt idx="1">
                  <c:v>Time Horizon</c:v>
                </c:pt>
                <c:pt idx="2">
                  <c:v>CAPEX</c:v>
                </c:pt>
                <c:pt idx="3">
                  <c:v>Interest Rate</c:v>
                </c:pt>
                <c:pt idx="4">
                  <c:v>Energy Content</c:v>
                </c:pt>
                <c:pt idx="5">
                  <c:v>N content</c:v>
                </c:pt>
                <c:pt idx="6">
                  <c:v>OPEX</c:v>
                </c:pt>
                <c:pt idx="7">
                  <c:v>P Content</c:v>
                </c:pt>
                <c:pt idx="8">
                  <c:v>K Content</c:v>
                </c:pt>
              </c:strCache>
            </c:strRef>
          </c:cat>
          <c:val>
            <c:numRef>
              <c:f>'Figure 6'!$G$16:$G$24</c:f>
              <c:numCache>
                <c:formatCode>0.0%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-0.19828801476239871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5-4F44-BD6B-8523675799B0}"/>
            </c:ext>
          </c:extLst>
        </c:ser>
        <c:ser>
          <c:idx val="2"/>
          <c:order val="2"/>
          <c:tx>
            <c:strRef>
              <c:f>'Figure 6'!$I$15</c:f>
              <c:strCache>
                <c:ptCount val="1"/>
                <c:pt idx="0">
                  <c:v>Tradeoff Best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6'!$A$16:$A$24</c:f>
              <c:strCache>
                <c:ptCount val="9"/>
                <c:pt idx="0">
                  <c:v>Fertilizer Price</c:v>
                </c:pt>
                <c:pt idx="1">
                  <c:v>Time Horizon</c:v>
                </c:pt>
                <c:pt idx="2">
                  <c:v>CAPEX</c:v>
                </c:pt>
                <c:pt idx="3">
                  <c:v>Interest Rate</c:v>
                </c:pt>
                <c:pt idx="4">
                  <c:v>Energy Content</c:v>
                </c:pt>
                <c:pt idx="5">
                  <c:v>N content</c:v>
                </c:pt>
                <c:pt idx="6">
                  <c:v>OPEX</c:v>
                </c:pt>
                <c:pt idx="7">
                  <c:v>P Content</c:v>
                </c:pt>
                <c:pt idx="8">
                  <c:v>K Content</c:v>
                </c:pt>
              </c:strCache>
            </c:strRef>
          </c:cat>
          <c:val>
            <c:numRef>
              <c:f>'Figure 6'!$I$16:$I$24</c:f>
              <c:numCache>
                <c:formatCode>0.0%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55-4F44-BD6B-852367579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100"/>
        <c:axId val="1191960224"/>
        <c:axId val="11919607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'Figure 6'!$H$15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'Figure 6'!$A$16:$A$24</c15:sqref>
                        </c15:formulaRef>
                      </c:ext>
                    </c:extLst>
                    <c:strCache>
                      <c:ptCount val="9"/>
                      <c:pt idx="0">
                        <c:v>Fertilizer Price</c:v>
                      </c:pt>
                      <c:pt idx="1">
                        <c:v>Time Horizon</c:v>
                      </c:pt>
                      <c:pt idx="2">
                        <c:v>CAPEX</c:v>
                      </c:pt>
                      <c:pt idx="3">
                        <c:v>Interest Rate</c:v>
                      </c:pt>
                      <c:pt idx="4">
                        <c:v>Energy Content</c:v>
                      </c:pt>
                      <c:pt idx="5">
                        <c:v>N content</c:v>
                      </c:pt>
                      <c:pt idx="6">
                        <c:v>OPEX</c:v>
                      </c:pt>
                      <c:pt idx="7">
                        <c:v>P Content</c:v>
                      </c:pt>
                      <c:pt idx="8">
                        <c:v>K Content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'Figure 6'!$H$16:$H$24</c15:sqref>
                        </c15:formulaRef>
                      </c:ext>
                    </c:extLst>
                    <c:numCache>
                      <c:formatCode>0.0%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255-4F44-BD6B-8523675799B0}"/>
                  </c:ext>
                </c:extLst>
              </c15:ser>
            </c15:filteredBarSeries>
          </c:ext>
        </c:extLst>
      </c:barChart>
      <c:catAx>
        <c:axId val="119196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704"/>
        <c:crosses val="autoZero"/>
        <c:auto val="1"/>
        <c:lblAlgn val="ctr"/>
        <c:lblOffset val="100"/>
        <c:noMultiLvlLbl val="0"/>
      </c:catAx>
      <c:valAx>
        <c:axId val="119196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change</a:t>
                </a:r>
                <a:r>
                  <a:rPr lang="en-US" baseline="0"/>
                  <a:t> from base 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747230649620902"/>
          <c:y val="0.24131889763779527"/>
          <c:w val="0.27770805932109272"/>
          <c:h val="0.212384806065908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GWP</a:t>
            </a:r>
            <a:r>
              <a:rPr lang="en-US" baseline="0"/>
              <a:t> 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48447069116359"/>
          <c:y val="0.11615740740740743"/>
          <c:w val="0.73353630796150482"/>
          <c:h val="0.7158869203849518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'Figure 6'!$L$15</c:f>
              <c:strCache>
                <c:ptCount val="1"/>
                <c:pt idx="0">
                  <c:v>GWP Min Worst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'Figure 6'!$A$16:$A$24</c:f>
              <c:strCache>
                <c:ptCount val="9"/>
                <c:pt idx="0">
                  <c:v>Fertilizer Price</c:v>
                </c:pt>
                <c:pt idx="1">
                  <c:v>Time Horizon</c:v>
                </c:pt>
                <c:pt idx="2">
                  <c:v>CAPEX</c:v>
                </c:pt>
                <c:pt idx="3">
                  <c:v>Interest Rate</c:v>
                </c:pt>
                <c:pt idx="4">
                  <c:v>Energy Content</c:v>
                </c:pt>
                <c:pt idx="5">
                  <c:v>N content</c:v>
                </c:pt>
                <c:pt idx="6">
                  <c:v>OPEX</c:v>
                </c:pt>
                <c:pt idx="7">
                  <c:v>P Content</c:v>
                </c:pt>
                <c:pt idx="8">
                  <c:v>K Content</c:v>
                </c:pt>
              </c:strCache>
            </c:strRef>
          </c:cat>
          <c:val>
            <c:numRef>
              <c:f>'Figure 6'!$L$16:$L$24</c:f>
              <c:numCache>
                <c:formatCode>0.0%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-6.0142366417059764E-2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5-427C-9954-68E70D2A9AEB}"/>
            </c:ext>
          </c:extLst>
        </c:ser>
        <c:ser>
          <c:idx val="2"/>
          <c:order val="2"/>
          <c:tx>
            <c:strRef>
              <c:f>'Figure 6'!$N$15</c:f>
              <c:strCache>
                <c:ptCount val="1"/>
                <c:pt idx="0">
                  <c:v>GWP Min Best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6'!$A$16:$A$24</c:f>
              <c:strCache>
                <c:ptCount val="9"/>
                <c:pt idx="0">
                  <c:v>Fertilizer Price</c:v>
                </c:pt>
                <c:pt idx="1">
                  <c:v>Time Horizon</c:v>
                </c:pt>
                <c:pt idx="2">
                  <c:v>CAPEX</c:v>
                </c:pt>
                <c:pt idx="3">
                  <c:v>Interest Rate</c:v>
                </c:pt>
                <c:pt idx="4">
                  <c:v>Energy Content</c:v>
                </c:pt>
                <c:pt idx="5">
                  <c:v>N content</c:v>
                </c:pt>
                <c:pt idx="6">
                  <c:v>OPEX</c:v>
                </c:pt>
                <c:pt idx="7">
                  <c:v>P Content</c:v>
                </c:pt>
                <c:pt idx="8">
                  <c:v>K Content</c:v>
                </c:pt>
              </c:strCache>
            </c:strRef>
          </c:cat>
          <c:val>
            <c:numRef>
              <c:f>'Figure 6'!$N$16:$N$24</c:f>
              <c:numCache>
                <c:formatCode>0.0%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B5-427C-9954-68E70D2A9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100"/>
        <c:axId val="1191960224"/>
        <c:axId val="11919607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'Figure 6'!$M$15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'Figure 6'!$A$16:$A$24</c15:sqref>
                        </c15:formulaRef>
                      </c:ext>
                    </c:extLst>
                    <c:strCache>
                      <c:ptCount val="9"/>
                      <c:pt idx="0">
                        <c:v>Fertilizer Price</c:v>
                      </c:pt>
                      <c:pt idx="1">
                        <c:v>Time Horizon</c:v>
                      </c:pt>
                      <c:pt idx="2">
                        <c:v>CAPEX</c:v>
                      </c:pt>
                      <c:pt idx="3">
                        <c:v>Interest Rate</c:v>
                      </c:pt>
                      <c:pt idx="4">
                        <c:v>Energy Content</c:v>
                      </c:pt>
                      <c:pt idx="5">
                        <c:v>N content</c:v>
                      </c:pt>
                      <c:pt idx="6">
                        <c:v>OPEX</c:v>
                      </c:pt>
                      <c:pt idx="7">
                        <c:v>P Content</c:v>
                      </c:pt>
                      <c:pt idx="8">
                        <c:v>K Content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'Figure 6'!$M$16:$M$24</c15:sqref>
                        </c15:formulaRef>
                      </c:ext>
                    </c:extLst>
                    <c:numCache>
                      <c:formatCode>0.0%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CB5-427C-9954-68E70D2A9AEB}"/>
                  </c:ext>
                </c:extLst>
              </c15:ser>
            </c15:filteredBarSeries>
          </c:ext>
        </c:extLst>
      </c:barChart>
      <c:catAx>
        <c:axId val="119196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704"/>
        <c:crosses val="autoZero"/>
        <c:auto val="1"/>
        <c:lblAlgn val="ctr"/>
        <c:lblOffset val="100"/>
        <c:noMultiLvlLbl val="0"/>
      </c:catAx>
      <c:valAx>
        <c:axId val="119196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change</a:t>
                </a:r>
                <a:r>
                  <a:rPr lang="en-US" baseline="0"/>
                  <a:t> from base 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539764368019019"/>
          <c:y val="0.24131889763779527"/>
          <c:w val="0.23978296434918733"/>
          <c:h val="0.263310731991834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12768830306116"/>
          <c:y val="3.0464868084945144E-2"/>
          <c:w val="0.82890547209796839"/>
          <c:h val="0.85666696978526213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'Figure 6'!$B$45</c:f>
              <c:strCache>
                <c:ptCount val="1"/>
                <c:pt idx="0">
                  <c:v>NPV Max Worst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6'!$A$47:$A$84</c:f>
              <c:strCache>
                <c:ptCount val="37"/>
                <c:pt idx="0">
                  <c:v>Fertilizer Price</c:v>
                </c:pt>
                <c:pt idx="4">
                  <c:v>Time Horizon</c:v>
                </c:pt>
                <c:pt idx="8">
                  <c:v>CAPEX</c:v>
                </c:pt>
                <c:pt idx="12">
                  <c:v>Interest Rate</c:v>
                </c:pt>
                <c:pt idx="16">
                  <c:v>Energy Content</c:v>
                </c:pt>
                <c:pt idx="20">
                  <c:v>N content</c:v>
                </c:pt>
                <c:pt idx="24">
                  <c:v>OPEX</c:v>
                </c:pt>
                <c:pt idx="28">
                  <c:v>P Content</c:v>
                </c:pt>
                <c:pt idx="32">
                  <c:v>K Content</c:v>
                </c:pt>
                <c:pt idx="36">
                  <c:v>Electricity</c:v>
                </c:pt>
              </c:strCache>
            </c:strRef>
          </c:cat>
          <c:val>
            <c:numRef>
              <c:f>'Figure 6'!$B$46:$B$84</c:f>
              <c:numCache>
                <c:formatCode>0%</c:formatCode>
                <c:ptCount val="39"/>
                <c:pt idx="0">
                  <c:v>-1.2185555403306376</c:v>
                </c:pt>
                <c:pt idx="4">
                  <c:v>-0.91008797797014229</c:v>
                </c:pt>
                <c:pt idx="8">
                  <c:v>-0.25644554758051519</c:v>
                </c:pt>
                <c:pt idx="12">
                  <c:v>-0.67297121239916624</c:v>
                </c:pt>
                <c:pt idx="16">
                  <c:v>0</c:v>
                </c:pt>
                <c:pt idx="20">
                  <c:v>-0.34507125302428571</c:v>
                </c:pt>
                <c:pt idx="24">
                  <c:v>-2.0641202906069717E-3</c:v>
                </c:pt>
                <c:pt idx="28">
                  <c:v>-0.26086319522180595</c:v>
                </c:pt>
                <c:pt idx="32">
                  <c:v>-0.1983122083721289</c:v>
                </c:pt>
                <c:pt idx="36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1-4159-848C-6C1CD0156E8E}"/>
            </c:ext>
          </c:extLst>
        </c:ser>
        <c:ser>
          <c:idx val="3"/>
          <c:order val="3"/>
          <c:tx>
            <c:strRef>
              <c:f>'Figure 6'!$D$45</c:f>
              <c:strCache>
                <c:ptCount val="1"/>
                <c:pt idx="0">
                  <c:v>NPV Max Best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6'!$A$47:$A$84</c:f>
              <c:strCache>
                <c:ptCount val="37"/>
                <c:pt idx="0">
                  <c:v>Fertilizer Price</c:v>
                </c:pt>
                <c:pt idx="4">
                  <c:v>Time Horizon</c:v>
                </c:pt>
                <c:pt idx="8">
                  <c:v>CAPEX</c:v>
                </c:pt>
                <c:pt idx="12">
                  <c:v>Interest Rate</c:v>
                </c:pt>
                <c:pt idx="16">
                  <c:v>Energy Content</c:v>
                </c:pt>
                <c:pt idx="20">
                  <c:v>N content</c:v>
                </c:pt>
                <c:pt idx="24">
                  <c:v>OPEX</c:v>
                </c:pt>
                <c:pt idx="28">
                  <c:v>P Content</c:v>
                </c:pt>
                <c:pt idx="32">
                  <c:v>K Content</c:v>
                </c:pt>
                <c:pt idx="36">
                  <c:v>Electricity</c:v>
                </c:pt>
              </c:strCache>
            </c:strRef>
          </c:cat>
          <c:val>
            <c:numRef>
              <c:f>'Figure 6'!$D$46:$D$84</c:f>
              <c:numCache>
                <c:formatCode>0%</c:formatCode>
                <c:ptCount val="39"/>
                <c:pt idx="0">
                  <c:v>0.17059777564628933</c:v>
                </c:pt>
                <c:pt idx="4">
                  <c:v>1.1115227297883858</c:v>
                </c:pt>
                <c:pt idx="8">
                  <c:v>0.25644554758051558</c:v>
                </c:pt>
                <c:pt idx="12">
                  <c:v>0.18176071264026694</c:v>
                </c:pt>
                <c:pt idx="16">
                  <c:v>0</c:v>
                </c:pt>
                <c:pt idx="20">
                  <c:v>0.34507125302428582</c:v>
                </c:pt>
                <c:pt idx="24">
                  <c:v>2.0641202906071764E-3</c:v>
                </c:pt>
                <c:pt idx="28">
                  <c:v>0.26086319522180607</c:v>
                </c:pt>
                <c:pt idx="32">
                  <c:v>0.19831220837212912</c:v>
                </c:pt>
                <c:pt idx="36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21-4159-848C-6C1CD0156E8E}"/>
            </c:ext>
          </c:extLst>
        </c:ser>
        <c:ser>
          <c:idx val="6"/>
          <c:order val="6"/>
          <c:tx>
            <c:strRef>
              <c:f>'Figure 6'!$G$45</c:f>
              <c:strCache>
                <c:ptCount val="1"/>
                <c:pt idx="0">
                  <c:v>Tradeoff Worst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6'!$A$47:$A$84</c:f>
              <c:strCache>
                <c:ptCount val="37"/>
                <c:pt idx="0">
                  <c:v>Fertilizer Price</c:v>
                </c:pt>
                <c:pt idx="4">
                  <c:v>Time Horizon</c:v>
                </c:pt>
                <c:pt idx="8">
                  <c:v>CAPEX</c:v>
                </c:pt>
                <c:pt idx="12">
                  <c:v>Interest Rate</c:v>
                </c:pt>
                <c:pt idx="16">
                  <c:v>Energy Content</c:v>
                </c:pt>
                <c:pt idx="20">
                  <c:v>N content</c:v>
                </c:pt>
                <c:pt idx="24">
                  <c:v>OPEX</c:v>
                </c:pt>
                <c:pt idx="28">
                  <c:v>P Content</c:v>
                </c:pt>
                <c:pt idx="32">
                  <c:v>K Content</c:v>
                </c:pt>
                <c:pt idx="36">
                  <c:v>Electricity</c:v>
                </c:pt>
              </c:strCache>
            </c:strRef>
          </c:cat>
          <c:val>
            <c:numRef>
              <c:f>'Figure 6'!$G$46:$G$84</c:f>
              <c:numCache>
                <c:formatCode>0%</c:formatCode>
                <c:ptCount val="39"/>
                <c:pt idx="1">
                  <c:v>1</c:v>
                </c:pt>
                <c:pt idx="5">
                  <c:v>1</c:v>
                </c:pt>
                <c:pt idx="9">
                  <c:v>1</c:v>
                </c:pt>
                <c:pt idx="13">
                  <c:v>-0.19828801476239871</c:v>
                </c:pt>
                <c:pt idx="17">
                  <c:v>1</c:v>
                </c:pt>
                <c:pt idx="21">
                  <c:v>1</c:v>
                </c:pt>
                <c:pt idx="25">
                  <c:v>1</c:v>
                </c:pt>
                <c:pt idx="29">
                  <c:v>1</c:v>
                </c:pt>
                <c:pt idx="33">
                  <c:v>1</c:v>
                </c:pt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21-4159-848C-6C1CD0156E8E}"/>
            </c:ext>
          </c:extLst>
        </c:ser>
        <c:ser>
          <c:idx val="8"/>
          <c:order val="8"/>
          <c:tx>
            <c:strRef>
              <c:f>'Figure 6'!$I$45</c:f>
              <c:strCache>
                <c:ptCount val="1"/>
                <c:pt idx="0">
                  <c:v>Tradeoff Best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6'!$A$47:$A$84</c:f>
              <c:strCache>
                <c:ptCount val="37"/>
                <c:pt idx="0">
                  <c:v>Fertilizer Price</c:v>
                </c:pt>
                <c:pt idx="4">
                  <c:v>Time Horizon</c:v>
                </c:pt>
                <c:pt idx="8">
                  <c:v>CAPEX</c:v>
                </c:pt>
                <c:pt idx="12">
                  <c:v>Interest Rate</c:v>
                </c:pt>
                <c:pt idx="16">
                  <c:v>Energy Content</c:v>
                </c:pt>
                <c:pt idx="20">
                  <c:v>N content</c:v>
                </c:pt>
                <c:pt idx="24">
                  <c:v>OPEX</c:v>
                </c:pt>
                <c:pt idx="28">
                  <c:v>P Content</c:v>
                </c:pt>
                <c:pt idx="32">
                  <c:v>K Content</c:v>
                </c:pt>
                <c:pt idx="36">
                  <c:v>Electricity</c:v>
                </c:pt>
              </c:strCache>
            </c:strRef>
          </c:cat>
          <c:val>
            <c:numRef>
              <c:f>'Figure 6'!$I$46:$I$84</c:f>
              <c:numCache>
                <c:formatCode>0%</c:formatCode>
                <c:ptCount val="39"/>
                <c:pt idx="1">
                  <c:v>1</c:v>
                </c:pt>
                <c:pt idx="5">
                  <c:v>1</c:v>
                </c:pt>
                <c:pt idx="9">
                  <c:v>1</c:v>
                </c:pt>
                <c:pt idx="13">
                  <c:v>1</c:v>
                </c:pt>
                <c:pt idx="17">
                  <c:v>1</c:v>
                </c:pt>
                <c:pt idx="21">
                  <c:v>1</c:v>
                </c:pt>
                <c:pt idx="25">
                  <c:v>1</c:v>
                </c:pt>
                <c:pt idx="29">
                  <c:v>1</c:v>
                </c:pt>
                <c:pt idx="33">
                  <c:v>1</c:v>
                </c:pt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21-4159-848C-6C1CD0156E8E}"/>
            </c:ext>
          </c:extLst>
        </c:ser>
        <c:ser>
          <c:idx val="11"/>
          <c:order val="11"/>
          <c:tx>
            <c:strRef>
              <c:f>'Figure 6'!$L$45</c:f>
              <c:strCache>
                <c:ptCount val="1"/>
                <c:pt idx="0">
                  <c:v>GWP Min Worst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6'!$A$47:$A$84</c:f>
              <c:strCache>
                <c:ptCount val="37"/>
                <c:pt idx="0">
                  <c:v>Fertilizer Price</c:v>
                </c:pt>
                <c:pt idx="4">
                  <c:v>Time Horizon</c:v>
                </c:pt>
                <c:pt idx="8">
                  <c:v>CAPEX</c:v>
                </c:pt>
                <c:pt idx="12">
                  <c:v>Interest Rate</c:v>
                </c:pt>
                <c:pt idx="16">
                  <c:v>Energy Content</c:v>
                </c:pt>
                <c:pt idx="20">
                  <c:v>N content</c:v>
                </c:pt>
                <c:pt idx="24">
                  <c:v>OPEX</c:v>
                </c:pt>
                <c:pt idx="28">
                  <c:v>P Content</c:v>
                </c:pt>
                <c:pt idx="32">
                  <c:v>K Content</c:v>
                </c:pt>
                <c:pt idx="36">
                  <c:v>Electricity</c:v>
                </c:pt>
              </c:strCache>
            </c:strRef>
          </c:cat>
          <c:val>
            <c:numRef>
              <c:f>'Figure 6'!$L$46:$L$84</c:f>
              <c:numCache>
                <c:formatCode>0%</c:formatCode>
                <c:ptCount val="39"/>
                <c:pt idx="2">
                  <c:v>1</c:v>
                </c:pt>
                <c:pt idx="6">
                  <c:v>1</c:v>
                </c:pt>
                <c:pt idx="10">
                  <c:v>1</c:v>
                </c:pt>
                <c:pt idx="14">
                  <c:v>-6.0142366417059764E-2</c:v>
                </c:pt>
                <c:pt idx="18">
                  <c:v>1</c:v>
                </c:pt>
                <c:pt idx="22">
                  <c:v>1</c:v>
                </c:pt>
                <c:pt idx="26">
                  <c:v>1</c:v>
                </c:pt>
                <c:pt idx="30">
                  <c:v>1</c:v>
                </c:pt>
                <c:pt idx="34">
                  <c:v>1</c:v>
                </c:pt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21-4159-848C-6C1CD0156E8E}"/>
            </c:ext>
          </c:extLst>
        </c:ser>
        <c:ser>
          <c:idx val="13"/>
          <c:order val="13"/>
          <c:tx>
            <c:strRef>
              <c:f>'Figure 6'!$N$45</c:f>
              <c:strCache>
                <c:ptCount val="1"/>
                <c:pt idx="0">
                  <c:v>GWP Min Best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6'!$A$47:$A$84</c:f>
              <c:strCache>
                <c:ptCount val="37"/>
                <c:pt idx="0">
                  <c:v>Fertilizer Price</c:v>
                </c:pt>
                <c:pt idx="4">
                  <c:v>Time Horizon</c:v>
                </c:pt>
                <c:pt idx="8">
                  <c:v>CAPEX</c:v>
                </c:pt>
                <c:pt idx="12">
                  <c:v>Interest Rate</c:v>
                </c:pt>
                <c:pt idx="16">
                  <c:v>Energy Content</c:v>
                </c:pt>
                <c:pt idx="20">
                  <c:v>N content</c:v>
                </c:pt>
                <c:pt idx="24">
                  <c:v>OPEX</c:v>
                </c:pt>
                <c:pt idx="28">
                  <c:v>P Content</c:v>
                </c:pt>
                <c:pt idx="32">
                  <c:v>K Content</c:v>
                </c:pt>
                <c:pt idx="36">
                  <c:v>Electricity</c:v>
                </c:pt>
              </c:strCache>
            </c:strRef>
          </c:cat>
          <c:val>
            <c:numRef>
              <c:f>'Figure 6'!$N$46:$N$84</c:f>
              <c:numCache>
                <c:formatCode>0%</c:formatCode>
                <c:ptCount val="39"/>
                <c:pt idx="2">
                  <c:v>1</c:v>
                </c:pt>
                <c:pt idx="6">
                  <c:v>1</c:v>
                </c:pt>
                <c:pt idx="10">
                  <c:v>1</c:v>
                </c:pt>
                <c:pt idx="14">
                  <c:v>1</c:v>
                </c:pt>
                <c:pt idx="18">
                  <c:v>1</c:v>
                </c:pt>
                <c:pt idx="22">
                  <c:v>1</c:v>
                </c:pt>
                <c:pt idx="26">
                  <c:v>1</c:v>
                </c:pt>
                <c:pt idx="30">
                  <c:v>1</c:v>
                </c:pt>
                <c:pt idx="34">
                  <c:v>1</c:v>
                </c:pt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21-4159-848C-6C1CD0156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191960224"/>
        <c:axId val="11919607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'Figure 6'!$A$45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'Figure 6'!$A$47:$A$84</c15:sqref>
                        </c15:formulaRef>
                      </c:ext>
                    </c:extLst>
                    <c:strCache>
                      <c:ptCount val="37"/>
                      <c:pt idx="0">
                        <c:v>Fertilizer Price</c:v>
                      </c:pt>
                      <c:pt idx="4">
                        <c:v>Time Horizon</c:v>
                      </c:pt>
                      <c:pt idx="8">
                        <c:v>CAPEX</c:v>
                      </c:pt>
                      <c:pt idx="12">
                        <c:v>Interest Rate</c:v>
                      </c:pt>
                      <c:pt idx="16">
                        <c:v>Energy Content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  <c:pt idx="36">
                        <c:v>Electricity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'Figure 6'!$A$47:$A$80</c15:sqref>
                        </c15:formulaRef>
                      </c:ext>
                    </c:extLst>
                    <c:numCache>
                      <c:formatCode>0%</c:formatCode>
                      <c:ptCount val="34"/>
                      <c:pt idx="0">
                        <c:v>0</c:v>
                      </c:pt>
                      <c:pt idx="4">
                        <c:v>0</c:v>
                      </c:pt>
                      <c:pt idx="8">
                        <c:v>0</c:v>
                      </c:pt>
                      <c:pt idx="12">
                        <c:v>0</c:v>
                      </c:pt>
                      <c:pt idx="16">
                        <c:v>0</c:v>
                      </c:pt>
                      <c:pt idx="20">
                        <c:v>0</c:v>
                      </c:pt>
                      <c:pt idx="24">
                        <c:v>0</c:v>
                      </c:pt>
                      <c:pt idx="28">
                        <c:v>0</c:v>
                      </c:pt>
                      <c:pt idx="3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1721-4159-848C-6C1CD0156E8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6'!$C$45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6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6'!$A$47:$A$84</c15:sqref>
                        </c15:formulaRef>
                      </c:ext>
                    </c:extLst>
                    <c:strCache>
                      <c:ptCount val="37"/>
                      <c:pt idx="0">
                        <c:v>Fertilizer Price</c:v>
                      </c:pt>
                      <c:pt idx="4">
                        <c:v>Time Horizon</c:v>
                      </c:pt>
                      <c:pt idx="8">
                        <c:v>CAPEX</c:v>
                      </c:pt>
                      <c:pt idx="12">
                        <c:v>Interest Rate</c:v>
                      </c:pt>
                      <c:pt idx="16">
                        <c:v>Energy Content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  <c:pt idx="36">
                        <c:v>Electricity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6'!$C$46:$C$80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0">
                        <c:v>0</c:v>
                      </c:pt>
                      <c:pt idx="4">
                        <c:v>0</c:v>
                      </c:pt>
                      <c:pt idx="8">
                        <c:v>0</c:v>
                      </c:pt>
                      <c:pt idx="12">
                        <c:v>0</c:v>
                      </c:pt>
                      <c:pt idx="16">
                        <c:v>0</c:v>
                      </c:pt>
                      <c:pt idx="20">
                        <c:v>0</c:v>
                      </c:pt>
                      <c:pt idx="24">
                        <c:v>0</c:v>
                      </c:pt>
                      <c:pt idx="28">
                        <c:v>0</c:v>
                      </c:pt>
                      <c:pt idx="3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721-4159-848C-6C1CD0156E8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6'!$E$45</c15:sqref>
                        </c15:formulaRef>
                      </c:ext>
                    </c:extLst>
                    <c:strCache>
                      <c:ptCount val="1"/>
                      <c:pt idx="0">
                        <c:v>Range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6'!$A$47:$A$84</c15:sqref>
                        </c15:formulaRef>
                      </c:ext>
                    </c:extLst>
                    <c:strCache>
                      <c:ptCount val="37"/>
                      <c:pt idx="0">
                        <c:v>Fertilizer Price</c:v>
                      </c:pt>
                      <c:pt idx="4">
                        <c:v>Time Horizon</c:v>
                      </c:pt>
                      <c:pt idx="8">
                        <c:v>CAPEX</c:v>
                      </c:pt>
                      <c:pt idx="12">
                        <c:v>Interest Rate</c:v>
                      </c:pt>
                      <c:pt idx="16">
                        <c:v>Energy Content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  <c:pt idx="36">
                        <c:v>Electricity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6'!$E$46:$E$80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0">
                        <c:v>1.2185555403306376</c:v>
                      </c:pt>
                      <c:pt idx="4">
                        <c:v>0.91008797797014229</c:v>
                      </c:pt>
                      <c:pt idx="8">
                        <c:v>0.25644554758051519</c:v>
                      </c:pt>
                      <c:pt idx="12">
                        <c:v>0.67297121239916624</c:v>
                      </c:pt>
                      <c:pt idx="16">
                        <c:v>0</c:v>
                      </c:pt>
                      <c:pt idx="20">
                        <c:v>0.34507125302428571</c:v>
                      </c:pt>
                      <c:pt idx="24">
                        <c:v>2.0641202906069717E-3</c:v>
                      </c:pt>
                      <c:pt idx="28">
                        <c:v>0.26086319522180595</c:v>
                      </c:pt>
                      <c:pt idx="32">
                        <c:v>0.1983122083721289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721-4159-848C-6C1CD0156E8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6'!$F$45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6'!$A$47:$A$84</c15:sqref>
                        </c15:formulaRef>
                      </c:ext>
                    </c:extLst>
                    <c:strCache>
                      <c:ptCount val="37"/>
                      <c:pt idx="0">
                        <c:v>Fertilizer Price</c:v>
                      </c:pt>
                      <c:pt idx="4">
                        <c:v>Time Horizon</c:v>
                      </c:pt>
                      <c:pt idx="8">
                        <c:v>CAPEX</c:v>
                      </c:pt>
                      <c:pt idx="12">
                        <c:v>Interest Rate</c:v>
                      </c:pt>
                      <c:pt idx="16">
                        <c:v>Energy Content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  <c:pt idx="36">
                        <c:v>Electricity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6'!$F$46:$F$80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721-4159-848C-6C1CD0156E8E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6'!$H$45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6'!$A$47:$A$84</c15:sqref>
                        </c15:formulaRef>
                      </c:ext>
                    </c:extLst>
                    <c:strCache>
                      <c:ptCount val="37"/>
                      <c:pt idx="0">
                        <c:v>Fertilizer Price</c:v>
                      </c:pt>
                      <c:pt idx="4">
                        <c:v>Time Horizon</c:v>
                      </c:pt>
                      <c:pt idx="8">
                        <c:v>CAPEX</c:v>
                      </c:pt>
                      <c:pt idx="12">
                        <c:v>Interest Rate</c:v>
                      </c:pt>
                      <c:pt idx="16">
                        <c:v>Energy Content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  <c:pt idx="36">
                        <c:v>Electricity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6'!$H$46:$H$80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1">
                        <c:v>0</c:v>
                      </c:pt>
                      <c:pt idx="5">
                        <c:v>0</c:v>
                      </c:pt>
                      <c:pt idx="9">
                        <c:v>0</c:v>
                      </c:pt>
                      <c:pt idx="13">
                        <c:v>0</c:v>
                      </c:pt>
                      <c:pt idx="17">
                        <c:v>0</c:v>
                      </c:pt>
                      <c:pt idx="21">
                        <c:v>0</c:v>
                      </c:pt>
                      <c:pt idx="25">
                        <c:v>0</c:v>
                      </c:pt>
                      <c:pt idx="29">
                        <c:v>0</c:v>
                      </c:pt>
                      <c:pt idx="3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721-4159-848C-6C1CD0156E8E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6'!$J$45</c15:sqref>
                        </c15:formulaRef>
                      </c:ext>
                    </c:extLst>
                    <c:strCache>
                      <c:ptCount val="1"/>
                      <c:pt idx="0">
                        <c:v>Range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6'!$A$47:$A$84</c15:sqref>
                        </c15:formulaRef>
                      </c:ext>
                    </c:extLst>
                    <c:strCache>
                      <c:ptCount val="37"/>
                      <c:pt idx="0">
                        <c:v>Fertilizer Price</c:v>
                      </c:pt>
                      <c:pt idx="4">
                        <c:v>Time Horizon</c:v>
                      </c:pt>
                      <c:pt idx="8">
                        <c:v>CAPEX</c:v>
                      </c:pt>
                      <c:pt idx="12">
                        <c:v>Interest Rate</c:v>
                      </c:pt>
                      <c:pt idx="16">
                        <c:v>Energy Content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  <c:pt idx="36">
                        <c:v>Electricity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6'!$J$46:$J$80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1">
                        <c:v>-1</c:v>
                      </c:pt>
                      <c:pt idx="5">
                        <c:v>-1</c:v>
                      </c:pt>
                      <c:pt idx="9">
                        <c:v>-1</c:v>
                      </c:pt>
                      <c:pt idx="13">
                        <c:v>0.19828801476239871</c:v>
                      </c:pt>
                      <c:pt idx="17">
                        <c:v>-1</c:v>
                      </c:pt>
                      <c:pt idx="21">
                        <c:v>-1</c:v>
                      </c:pt>
                      <c:pt idx="25">
                        <c:v>-1</c:v>
                      </c:pt>
                      <c:pt idx="29">
                        <c:v>-1</c:v>
                      </c:pt>
                      <c:pt idx="33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721-4159-848C-6C1CD0156E8E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6'!$K$45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6'!$A$47:$A$84</c15:sqref>
                        </c15:formulaRef>
                      </c:ext>
                    </c:extLst>
                    <c:strCache>
                      <c:ptCount val="37"/>
                      <c:pt idx="0">
                        <c:v>Fertilizer Price</c:v>
                      </c:pt>
                      <c:pt idx="4">
                        <c:v>Time Horizon</c:v>
                      </c:pt>
                      <c:pt idx="8">
                        <c:v>CAPEX</c:v>
                      </c:pt>
                      <c:pt idx="12">
                        <c:v>Interest Rate</c:v>
                      </c:pt>
                      <c:pt idx="16">
                        <c:v>Energy Content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  <c:pt idx="36">
                        <c:v>Electricity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6'!$K$46:$K$80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721-4159-848C-6C1CD0156E8E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6'!$M$45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6'!$A$47:$A$84</c15:sqref>
                        </c15:formulaRef>
                      </c:ext>
                    </c:extLst>
                    <c:strCache>
                      <c:ptCount val="37"/>
                      <c:pt idx="0">
                        <c:v>Fertilizer Price</c:v>
                      </c:pt>
                      <c:pt idx="4">
                        <c:v>Time Horizon</c:v>
                      </c:pt>
                      <c:pt idx="8">
                        <c:v>CAPEX</c:v>
                      </c:pt>
                      <c:pt idx="12">
                        <c:v>Interest Rate</c:v>
                      </c:pt>
                      <c:pt idx="16">
                        <c:v>Energy Content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  <c:pt idx="36">
                        <c:v>Electricity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6'!$M$46:$M$80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2">
                        <c:v>0</c:v>
                      </c:pt>
                      <c:pt idx="6">
                        <c:v>0</c:v>
                      </c:pt>
                      <c:pt idx="10">
                        <c:v>0</c:v>
                      </c:pt>
                      <c:pt idx="14">
                        <c:v>0</c:v>
                      </c:pt>
                      <c:pt idx="18">
                        <c:v>0</c:v>
                      </c:pt>
                      <c:pt idx="22">
                        <c:v>0</c:v>
                      </c:pt>
                      <c:pt idx="26">
                        <c:v>0</c:v>
                      </c:pt>
                      <c:pt idx="30">
                        <c:v>0</c:v>
                      </c:pt>
                      <c:pt idx="3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721-4159-848C-6C1CD0156E8E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6'!$O$45</c15:sqref>
                        </c15:formulaRef>
                      </c:ext>
                    </c:extLst>
                    <c:strCache>
                      <c:ptCount val="1"/>
                      <c:pt idx="0">
                        <c:v>Range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6'!$A$47:$A$84</c15:sqref>
                        </c15:formulaRef>
                      </c:ext>
                    </c:extLst>
                    <c:strCache>
                      <c:ptCount val="37"/>
                      <c:pt idx="0">
                        <c:v>Fertilizer Price</c:v>
                      </c:pt>
                      <c:pt idx="4">
                        <c:v>Time Horizon</c:v>
                      </c:pt>
                      <c:pt idx="8">
                        <c:v>CAPEX</c:v>
                      </c:pt>
                      <c:pt idx="12">
                        <c:v>Interest Rate</c:v>
                      </c:pt>
                      <c:pt idx="16">
                        <c:v>Energy Content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  <c:pt idx="36">
                        <c:v>Electricity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6'!$O$46:$O$80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2">
                        <c:v>-1</c:v>
                      </c:pt>
                      <c:pt idx="6">
                        <c:v>-1</c:v>
                      </c:pt>
                      <c:pt idx="10">
                        <c:v>-1</c:v>
                      </c:pt>
                      <c:pt idx="14">
                        <c:v>6.0142366417059764E-2</c:v>
                      </c:pt>
                      <c:pt idx="18">
                        <c:v>-1</c:v>
                      </c:pt>
                      <c:pt idx="22">
                        <c:v>-1</c:v>
                      </c:pt>
                      <c:pt idx="26">
                        <c:v>-1</c:v>
                      </c:pt>
                      <c:pt idx="30">
                        <c:v>-1</c:v>
                      </c:pt>
                      <c:pt idx="34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721-4159-848C-6C1CD0156E8E}"/>
                  </c:ext>
                </c:extLst>
              </c15:ser>
            </c15:filteredBarSeries>
          </c:ext>
        </c:extLst>
      </c:barChart>
      <c:catAx>
        <c:axId val="11919602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1960704"/>
        <c:crosses val="autoZero"/>
        <c:auto val="1"/>
        <c:lblAlgn val="ctr"/>
        <c:lblOffset val="100"/>
        <c:noMultiLvlLbl val="0"/>
      </c:catAx>
      <c:valAx>
        <c:axId val="1191960704"/>
        <c:scaling>
          <c:orientation val="minMax"/>
          <c:min val="-1.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Percentage change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from base case</a:t>
                </a:r>
                <a:endParaRPr lang="en-US" sz="12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0680234048518932"/>
              <c:y val="0.94243168100117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196022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433238948579706"/>
          <c:y val="0.72241740245169295"/>
          <c:w val="0.29796459761649463"/>
          <c:h val="0.13520885278580891"/>
        </c:manualLayout>
      </c:layout>
      <c:overlay val="0"/>
      <c:spPr>
        <a:solidFill>
          <a:schemeClr val="lt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590817278051388"/>
          <c:y val="3.3975154187581069E-2"/>
          <c:w val="0.74757773061184296"/>
          <c:h val="0.83830513255757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6'!$A$3</c:f>
              <c:strCache>
                <c:ptCount val="1"/>
                <c:pt idx="0">
                  <c:v>Fertilizer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7C-4E0E-839A-33386E7BEC2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17C-4E0E-839A-33386E7BEC2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17C-4E0E-839A-33386E7BEC28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'Figure 6'!$B$1:$O$2</c15:sqref>
                  </c15:fullRef>
                </c:ext>
              </c:extLst>
              <c:f>('Figure 6'!$C$1:$C$2,'Figure 6'!$H$1:$H$2,'Figure 6'!$M$1:$M$2)</c:f>
              <c:multiLvlStrCache>
                <c:ptCount val="3"/>
                <c:lvl/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6'!$B$3:$O$3</c15:sqref>
                  </c15:fullRef>
                </c:ext>
              </c:extLst>
              <c:f>('Figure 6'!$C$3,'Figure 6'!$H$3,'Figure 6'!$M$3)</c:f>
              <c:numCache>
                <c:formatCode>General</c:formatCode>
                <c:ptCount val="3"/>
                <c:pt idx="0">
                  <c:v>18172432.187790003</c:v>
                </c:pt>
                <c:pt idx="1">
                  <c:v>-36570925.519295469</c:v>
                </c:pt>
                <c:pt idx="2">
                  <c:v>-64458720.321265943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7C-4E0E-839A-33386E7B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1650373743"/>
        <c:axId val="1650372303"/>
      </c:barChart>
      <c:catAx>
        <c:axId val="165037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50372303"/>
        <c:crosses val="autoZero"/>
        <c:auto val="1"/>
        <c:lblAlgn val="ctr"/>
        <c:lblOffset val="100"/>
        <c:noMultiLvlLbl val="0"/>
      </c:catAx>
      <c:valAx>
        <c:axId val="165037230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Statewide NPV (Million $USD)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50373743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5'!$AT$5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5'!$AS$20:$AS$25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5'!$AT$20:$AT$25</c:f>
              <c:numCache>
                <c:formatCode>General</c:formatCode>
                <c:ptCount val="6"/>
                <c:pt idx="0">
                  <c:v>98.880385735689842</c:v>
                </c:pt>
                <c:pt idx="1">
                  <c:v>99.248636764565319</c:v>
                </c:pt>
                <c:pt idx="2">
                  <c:v>97.944212479929064</c:v>
                </c:pt>
                <c:pt idx="3">
                  <c:v>98.325338486760756</c:v>
                </c:pt>
                <c:pt idx="4">
                  <c:v>98.730847304052929</c:v>
                </c:pt>
                <c:pt idx="5">
                  <c:v>96.025531751642418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6-44F9-8E2A-D2ED38F22C84}"/>
            </c:ext>
          </c:extLst>
        </c:ser>
        <c:ser>
          <c:idx val="1"/>
          <c:order val="1"/>
          <c:tx>
            <c:strRef>
              <c:f>'Figure 5'!$AU$5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5'!$AS$20:$AS$25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5'!$AU$20:$AU$25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6-44F9-8E2A-D2ED38F22C84}"/>
            </c:ext>
          </c:extLst>
        </c:ser>
        <c:ser>
          <c:idx val="2"/>
          <c:order val="2"/>
          <c:tx>
            <c:strRef>
              <c:f>'Figure 5'!$AV$5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5'!$AS$20:$AS$25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5'!$AV$20:$AV$25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6-44F9-8E2A-D2ED38F22C84}"/>
            </c:ext>
          </c:extLst>
        </c:ser>
        <c:ser>
          <c:idx val="3"/>
          <c:order val="3"/>
          <c:tx>
            <c:strRef>
              <c:f>'Figure 5'!$AW$5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5'!$AS$20:$AS$25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5'!$AW$20:$AW$25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6-44F9-8E2A-D2ED38F22C84}"/>
            </c:ext>
          </c:extLst>
        </c:ser>
        <c:ser>
          <c:idx val="4"/>
          <c:order val="4"/>
          <c:tx>
            <c:strRef>
              <c:f>'Figure 5'!$AX$5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5'!$AS$20:$AS$25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5'!$AX$20:$AX$25</c:f>
              <c:numCache>
                <c:formatCode>General</c:formatCode>
                <c:ptCount val="6"/>
                <c:pt idx="0">
                  <c:v>0.67488979078822153</c:v>
                </c:pt>
                <c:pt idx="1">
                  <c:v>0.74620901650339999</c:v>
                </c:pt>
                <c:pt idx="2">
                  <c:v>0.97316572154670411</c:v>
                </c:pt>
                <c:pt idx="3">
                  <c:v>1.1087968356549771</c:v>
                </c:pt>
                <c:pt idx="4">
                  <c:v>0.74231597397221205</c:v>
                </c:pt>
                <c:pt idx="5">
                  <c:v>0.95467541011051249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6-44F9-8E2A-D2ED38F22C84}"/>
            </c:ext>
          </c:extLst>
        </c:ser>
        <c:ser>
          <c:idx val="5"/>
          <c:order val="5"/>
          <c:tx>
            <c:strRef>
              <c:f>'Figure 5'!$AY$5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5'!$AS$20:$AS$25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5'!$AY$20:$AY$25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6-44F9-8E2A-D2ED38F22C84}"/>
            </c:ext>
          </c:extLst>
        </c:ser>
        <c:ser>
          <c:idx val="6"/>
          <c:order val="6"/>
          <c:tx>
            <c:strRef>
              <c:f>'Figure 5'!$AZ$5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5'!$AS$20:$AS$25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5'!$AZ$20:$AZ$25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8.9411776703862317E-17</c:v>
                </c:pt>
                <c:pt idx="4">
                  <c:v>0.52170939308789299</c:v>
                </c:pt>
                <c:pt idx="5">
                  <c:v>2.997541516975784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16-44F9-8E2A-D2ED38F22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4615773201662783"/>
          <c:y val="2.7765806374124812E-3"/>
          <c:w val="0.24425060166989887"/>
          <c:h val="0.99444683872517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5'!$AT$5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5'!$AS$29:$AS$34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5'!$AT$29:$AT$34</c:f>
              <c:numCache>
                <c:formatCode>General</c:formatCode>
                <c:ptCount val="6"/>
                <c:pt idx="0">
                  <c:v>94.270742545173107</c:v>
                </c:pt>
                <c:pt idx="1">
                  <c:v>3.2505150794277855E-9</c:v>
                </c:pt>
                <c:pt idx="2">
                  <c:v>0</c:v>
                </c:pt>
                <c:pt idx="3">
                  <c:v>94.270742545146092</c:v>
                </c:pt>
                <c:pt idx="4">
                  <c:v>5.8652405053312711E-10</c:v>
                </c:pt>
                <c:pt idx="5">
                  <c:v>9.0258168776037379E-9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8-463B-9D89-45DD78B34CB1}"/>
            </c:ext>
          </c:extLst>
        </c:ser>
        <c:ser>
          <c:idx val="1"/>
          <c:order val="1"/>
          <c:tx>
            <c:strRef>
              <c:f>'Figure 5'!$AU$5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5'!$AS$29:$AS$34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5'!$AU$29:$AU$34</c:f>
              <c:numCache>
                <c:formatCode>General</c:formatCode>
                <c:ptCount val="6"/>
                <c:pt idx="0">
                  <c:v>4.3725743260447185</c:v>
                </c:pt>
                <c:pt idx="1">
                  <c:v>0</c:v>
                </c:pt>
                <c:pt idx="2">
                  <c:v>0</c:v>
                </c:pt>
                <c:pt idx="3">
                  <c:v>4.3725743260457621</c:v>
                </c:pt>
                <c:pt idx="4">
                  <c:v>1.5196292605805388E-11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8-463B-9D89-45DD78B34CB1}"/>
            </c:ext>
          </c:extLst>
        </c:ser>
        <c:ser>
          <c:idx val="2"/>
          <c:order val="2"/>
          <c:tx>
            <c:strRef>
              <c:f>'Figure 5'!$AV$5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5'!$AS$29:$AS$34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5'!$AV$29:$AV$34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3.0538503317459841E-11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28-463B-9D89-45DD78B34CB1}"/>
            </c:ext>
          </c:extLst>
        </c:ser>
        <c:ser>
          <c:idx val="3"/>
          <c:order val="3"/>
          <c:tx>
            <c:strRef>
              <c:f>'Figure 5'!$AW$5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5'!$AS$29:$AS$34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5'!$AW$29:$AW$34</c:f>
              <c:numCache>
                <c:formatCode>General</c:formatCode>
                <c:ptCount val="6"/>
                <c:pt idx="0">
                  <c:v>0</c:v>
                </c:pt>
                <c:pt idx="1">
                  <c:v>3.4043194056092666E-5</c:v>
                </c:pt>
                <c:pt idx="2">
                  <c:v>5.9079218579412869E-9</c:v>
                </c:pt>
                <c:pt idx="3">
                  <c:v>0</c:v>
                </c:pt>
                <c:pt idx="4">
                  <c:v>0</c:v>
                </c:pt>
                <c:pt idx="5">
                  <c:v>1.6247328074592307E-8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28-463B-9D89-45DD78B34CB1}"/>
            </c:ext>
          </c:extLst>
        </c:ser>
        <c:ser>
          <c:idx val="4"/>
          <c:order val="4"/>
          <c:tx>
            <c:strRef>
              <c:f>'Figure 5'!$AX$5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5'!$AS$29:$AS$34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5'!$AX$29:$AX$34</c:f>
              <c:numCache>
                <c:formatCode>General</c:formatCode>
                <c:ptCount val="6"/>
                <c:pt idx="0">
                  <c:v>1.3566831287821657</c:v>
                </c:pt>
                <c:pt idx="1">
                  <c:v>2.8708219346860029E-6</c:v>
                </c:pt>
                <c:pt idx="2">
                  <c:v>5.6914529268413534E-11</c:v>
                </c:pt>
                <c:pt idx="3">
                  <c:v>1.3566831287777419</c:v>
                </c:pt>
                <c:pt idx="4">
                  <c:v>6.6834771887234172E-13</c:v>
                </c:pt>
                <c:pt idx="5">
                  <c:v>5.6914529244049724E-11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28-463B-9D89-45DD78B34CB1}"/>
            </c:ext>
          </c:extLst>
        </c:ser>
        <c:ser>
          <c:idx val="5"/>
          <c:order val="5"/>
          <c:tx>
            <c:strRef>
              <c:f>'Figure 5'!$AY$5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5'!$AS$29:$AS$34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5'!$AY$29:$AY$34</c:f>
              <c:numCache>
                <c:formatCode>General</c:formatCode>
                <c:ptCount val="6"/>
                <c:pt idx="0">
                  <c:v>0</c:v>
                </c:pt>
                <c:pt idx="1">
                  <c:v>-4.7355659130034237E-12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-6.2775262892195049E-15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28-463B-9D89-45DD78B34CB1}"/>
            </c:ext>
          </c:extLst>
        </c:ser>
        <c:ser>
          <c:idx val="6"/>
          <c:order val="6"/>
          <c:tx>
            <c:strRef>
              <c:f>'Figure 5'!$AZ$5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5'!$AS$29:$AS$34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5'!$AZ$29:$AZ$34</c:f>
              <c:numCache>
                <c:formatCode>General</c:formatCode>
                <c:ptCount val="6"/>
                <c:pt idx="0">
                  <c:v>0</c:v>
                </c:pt>
                <c:pt idx="1">
                  <c:v>99.999963082755414</c:v>
                </c:pt>
                <c:pt idx="2">
                  <c:v>99.999999994035164</c:v>
                </c:pt>
                <c:pt idx="3">
                  <c:v>-1.2801667744753301E-13</c:v>
                </c:pt>
                <c:pt idx="4">
                  <c:v>99.999999999397616</c:v>
                </c:pt>
                <c:pt idx="5">
                  <c:v>99.999999974669947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28-463B-9D89-45DD78B34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5779593510556276"/>
          <c:y val="2.7765806374124812E-3"/>
          <c:w val="0.23261239858096394"/>
          <c:h val="0.99444683872517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5'!$AT$5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5'!$AS$36:$AS$41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5'!$AT$36:$AT$41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94.844924342860381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C-4D57-BAA0-23E2BEE3674A}"/>
            </c:ext>
          </c:extLst>
        </c:ser>
        <c:ser>
          <c:idx val="1"/>
          <c:order val="1"/>
          <c:tx>
            <c:strRef>
              <c:f>'Figure 5'!$AU$5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5'!$AS$36:$AS$41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5'!$AU$36:$AU$41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4.1467538918097517</c:v>
                </c:pt>
                <c:pt idx="4">
                  <c:v>69.466443934637596</c:v>
                </c:pt>
                <c:pt idx="5">
                  <c:v>55.885981062293958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C-4D57-BAA0-23E2BEE3674A}"/>
            </c:ext>
          </c:extLst>
        </c:ser>
        <c:ser>
          <c:idx val="2"/>
          <c:order val="2"/>
          <c:tx>
            <c:strRef>
              <c:f>'Figure 5'!$AV$5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5'!$AS$36:$AS$41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5'!$AV$36:$AV$41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8C-4D57-BAA0-23E2BEE3674A}"/>
            </c:ext>
          </c:extLst>
        </c:ser>
        <c:ser>
          <c:idx val="3"/>
          <c:order val="3"/>
          <c:tx>
            <c:strRef>
              <c:f>'Figure 5'!$AW$5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5'!$AS$36:$AS$41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5'!$AW$36:$AW$41</c:f>
              <c:numCache>
                <c:formatCode>General</c:formatCode>
                <c:ptCount val="6"/>
                <c:pt idx="0">
                  <c:v>0</c:v>
                </c:pt>
                <c:pt idx="1">
                  <c:v>81.435388274919092</c:v>
                </c:pt>
                <c:pt idx="2">
                  <c:v>88.726041671562911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8C-4D57-BAA0-23E2BEE3674A}"/>
            </c:ext>
          </c:extLst>
        </c:ser>
        <c:ser>
          <c:idx val="4"/>
          <c:order val="4"/>
          <c:tx>
            <c:strRef>
              <c:f>'Figure 5'!$AX$5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5'!$AS$36:$AS$41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5'!$AX$36:$AX$41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1.0059347282165358</c:v>
                </c:pt>
                <c:pt idx="4">
                  <c:v>4.4612009704588385</c:v>
                </c:pt>
                <c:pt idx="5">
                  <c:v>6.3633112137087666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8C-4D57-BAA0-23E2BEE3674A}"/>
            </c:ext>
          </c:extLst>
        </c:ser>
        <c:ser>
          <c:idx val="5"/>
          <c:order val="5"/>
          <c:tx>
            <c:strRef>
              <c:f>'Figure 5'!$AY$5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5'!$AS$36:$AS$41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5'!$AY$36:$AY$41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2.5261013818169011E-2</c:v>
                </c:pt>
                <c:pt idx="5">
                  <c:v>0.15179148821948724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8C-4D57-BAA0-23E2BEE3674A}"/>
            </c:ext>
          </c:extLst>
        </c:ser>
        <c:ser>
          <c:idx val="6"/>
          <c:order val="6"/>
          <c:tx>
            <c:strRef>
              <c:f>'Figure 5'!$AZ$5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5'!$AS$36:$AS$41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5'!$AZ$36:$AZ$41</c:f>
              <c:numCache>
                <c:formatCode>General</c:formatCode>
                <c:ptCount val="6"/>
                <c:pt idx="0">
                  <c:v>100</c:v>
                </c:pt>
                <c:pt idx="1">
                  <c:v>18.564611725080908</c:v>
                </c:pt>
                <c:pt idx="2">
                  <c:v>11.273958328437093</c:v>
                </c:pt>
                <c:pt idx="3">
                  <c:v>-1.543722159364538E-16</c:v>
                </c:pt>
                <c:pt idx="4">
                  <c:v>26.047094081085397</c:v>
                </c:pt>
                <c:pt idx="5">
                  <c:v>37.598916235777793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8C-4D57-BAA0-23E2BEE36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549372467560348"/>
          <c:y val="2.7765806374124812E-3"/>
          <c:w val="0.23547116135070784"/>
          <c:h val="0.99444683872517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5'!$AT$5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5'!$AS$43:$AS$48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5'!$AT$43:$AT$48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A-4541-9AC6-538BF2EE10FC}"/>
            </c:ext>
          </c:extLst>
        </c:ser>
        <c:ser>
          <c:idx val="1"/>
          <c:order val="1"/>
          <c:tx>
            <c:strRef>
              <c:f>'Figure 5'!$AU$5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5'!$AS$43:$AS$48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5'!$AU$43:$AU$48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98.871341786653119</c:v>
                </c:pt>
                <c:pt idx="4">
                  <c:v>98.606045201723703</c:v>
                </c:pt>
                <c:pt idx="5">
                  <c:v>96.990389739997113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1A-4541-9AC6-538BF2EE10FC}"/>
            </c:ext>
          </c:extLst>
        </c:ser>
        <c:ser>
          <c:idx val="2"/>
          <c:order val="2"/>
          <c:tx>
            <c:strRef>
              <c:f>'Figure 5'!$AV$5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5'!$AS$43:$AS$48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5'!$AV$43:$AV$48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1A-4541-9AC6-538BF2EE10FC}"/>
            </c:ext>
          </c:extLst>
        </c:ser>
        <c:ser>
          <c:idx val="3"/>
          <c:order val="3"/>
          <c:tx>
            <c:strRef>
              <c:f>'Figure 5'!$AW$5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5'!$AS$43:$AS$48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5'!$AW$43:$AW$48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99.999999013542137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1A-4541-9AC6-538BF2EE10FC}"/>
            </c:ext>
          </c:extLst>
        </c:ser>
        <c:ser>
          <c:idx val="4"/>
          <c:order val="4"/>
          <c:tx>
            <c:strRef>
              <c:f>'Figure 5'!$AX$5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5'!$AS$43:$AS$48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5'!$AX$43:$AX$48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1.1286582133468721</c:v>
                </c:pt>
                <c:pt idx="4">
                  <c:v>1.3939547982762888</c:v>
                </c:pt>
                <c:pt idx="5">
                  <c:v>2.831059494469403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1A-4541-9AC6-538BF2EE10FC}"/>
            </c:ext>
          </c:extLst>
        </c:ser>
        <c:ser>
          <c:idx val="5"/>
          <c:order val="5"/>
          <c:tx>
            <c:strRef>
              <c:f>'Figure 5'!$AY$5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5'!$AS$43:$AS$48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5'!$AY$43:$AY$48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9.8645786645486987E-7</c:v>
                </c:pt>
                <c:pt idx="3">
                  <c:v>0</c:v>
                </c:pt>
                <c:pt idx="4">
                  <c:v>0</c:v>
                </c:pt>
                <c:pt idx="5">
                  <c:v>0.17855076553348548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1A-4541-9AC6-538BF2EE10FC}"/>
            </c:ext>
          </c:extLst>
        </c:ser>
        <c:ser>
          <c:idx val="6"/>
          <c:order val="6"/>
          <c:tx>
            <c:strRef>
              <c:f>'Figure 5'!$AZ$5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5'!$AS$43:$AS$48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5'!$AZ$43:$AZ$48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-9.6853883465648102E-16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1A-4541-9AC6-538BF2EE1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549372467560348"/>
          <c:y val="2.7765806374124812E-3"/>
          <c:w val="0.23547116135070784"/>
          <c:h val="0.99444683872517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517735241616237E-2"/>
          <c:y val="1.689185746376105E-2"/>
          <c:w val="0.8803904578224494"/>
          <c:h val="0.88199684378634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5'!$C$1:$C$2</c:f>
              <c:strCache>
                <c:ptCount val="2"/>
                <c:pt idx="0">
                  <c:v>CLCA</c:v>
                </c:pt>
                <c:pt idx="1">
                  <c:v>Large Facility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5'!$B$3:$B$14</c:f>
              <c:numCache>
                <c:formatCode>General</c:formatCode>
                <c:ptCount val="12"/>
                <c:pt idx="0">
                  <c:v>8.030618263231025</c:v>
                </c:pt>
                <c:pt idx="1">
                  <c:v>10.740775537934761</c:v>
                </c:pt>
                <c:pt idx="2">
                  <c:v>11.732799594567359</c:v>
                </c:pt>
                <c:pt idx="3">
                  <c:v>13.212423429236205</c:v>
                </c:pt>
                <c:pt idx="4">
                  <c:v>13.992015053078868</c:v>
                </c:pt>
                <c:pt idx="5">
                  <c:v>15.206914806887207</c:v>
                </c:pt>
                <c:pt idx="6">
                  <c:v>15.909615950104635</c:v>
                </c:pt>
                <c:pt idx="7">
                  <c:v>16.56070409176882</c:v>
                </c:pt>
                <c:pt idx="8">
                  <c:v>18.093838285568363</c:v>
                </c:pt>
              </c:numCache>
            </c:numRef>
          </c:xVal>
          <c:yVal>
            <c:numRef>
              <c:f>'Figure 5'!$C$3:$C$14</c:f>
              <c:numCache>
                <c:formatCode>General</c:formatCode>
                <c:ptCount val="12"/>
                <c:pt idx="0">
                  <c:v>-1596.7619703728585</c:v>
                </c:pt>
                <c:pt idx="1">
                  <c:v>-1529.7460373070476</c:v>
                </c:pt>
                <c:pt idx="2">
                  <c:v>-1493.3756256193055</c:v>
                </c:pt>
                <c:pt idx="3">
                  <c:v>-1243.9816397896082</c:v>
                </c:pt>
                <c:pt idx="4">
                  <c:v>-1000.8398988725537</c:v>
                </c:pt>
                <c:pt idx="5">
                  <c:v>-574.88715265108522</c:v>
                </c:pt>
                <c:pt idx="6">
                  <c:v>-302.86993648187263</c:v>
                </c:pt>
                <c:pt idx="7">
                  <c:v>-31.167420308263786</c:v>
                </c:pt>
                <c:pt idx="8">
                  <c:v>762.2850891361029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4-4F1B-8571-8AB806D3A7CF}"/>
            </c:ext>
          </c:extLst>
        </c:ser>
        <c:ser>
          <c:idx val="1"/>
          <c:order val="1"/>
          <c:tx>
            <c:strRef>
              <c:f>'Figure 5'!$E$1:$E$2</c:f>
              <c:strCache>
                <c:ptCount val="2"/>
                <c:pt idx="0">
                  <c:v>CLCA</c:v>
                </c:pt>
                <c:pt idx="1">
                  <c:v>Onondaga County</c:v>
                </c:pt>
              </c:strCache>
            </c:strRef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'Figure 5'!$D$3:$D$15</c:f>
              <c:numCache>
                <c:formatCode>General</c:formatCode>
                <c:ptCount val="13"/>
                <c:pt idx="0">
                  <c:v>-19.348414977172702</c:v>
                </c:pt>
                <c:pt idx="1">
                  <c:v>-14.962840442530148</c:v>
                </c:pt>
                <c:pt idx="2">
                  <c:v>-11.732234987364709</c:v>
                </c:pt>
                <c:pt idx="3">
                  <c:v>-8.0832308711663376</c:v>
                </c:pt>
                <c:pt idx="4">
                  <c:v>-3.12526933585794</c:v>
                </c:pt>
                <c:pt idx="5">
                  <c:v>3.6435571281315795</c:v>
                </c:pt>
                <c:pt idx="6">
                  <c:v>21.032914890990714</c:v>
                </c:pt>
              </c:numCache>
            </c:numRef>
          </c:xVal>
          <c:yVal>
            <c:numRef>
              <c:f>'Figure 5'!$E$3:$E$15</c:f>
              <c:numCache>
                <c:formatCode>General</c:formatCode>
                <c:ptCount val="13"/>
                <c:pt idx="0">
                  <c:v>-1604.6418640348845</c:v>
                </c:pt>
                <c:pt idx="1">
                  <c:v>-1256.4831619212196</c:v>
                </c:pt>
                <c:pt idx="2">
                  <c:v>-812.61312559123598</c:v>
                </c:pt>
                <c:pt idx="3">
                  <c:v>-604.50781432519727</c:v>
                </c:pt>
                <c:pt idx="4">
                  <c:v>-395.81155927635933</c:v>
                </c:pt>
                <c:pt idx="5">
                  <c:v>-214.9759734591841</c:v>
                </c:pt>
                <c:pt idx="6">
                  <c:v>-46.726673786386321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44-4F1B-8571-8AB806D3A7CF}"/>
            </c:ext>
          </c:extLst>
        </c:ser>
        <c:ser>
          <c:idx val="2"/>
          <c:order val="2"/>
          <c:tx>
            <c:strRef>
              <c:f>'Figure 5'!$G$1:$G$2</c:f>
              <c:strCache>
                <c:ptCount val="2"/>
                <c:pt idx="0">
                  <c:v>CLCA</c:v>
                </c:pt>
                <c:pt idx="1">
                  <c:v>Jefferson County</c:v>
                </c:pt>
              </c:strCache>
            </c:strRef>
          </c:tx>
          <c:spPr>
            <a:ln w="254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'Figure 5'!$F$3:$F$15</c:f>
              <c:numCache>
                <c:formatCode>General</c:formatCode>
                <c:ptCount val="13"/>
                <c:pt idx="0">
                  <c:v>-205.19664057566513</c:v>
                </c:pt>
                <c:pt idx="1">
                  <c:v>-177.16565102973948</c:v>
                </c:pt>
                <c:pt idx="2">
                  <c:v>-154.28729008178328</c:v>
                </c:pt>
                <c:pt idx="3">
                  <c:v>-132.2442094058334</c:v>
                </c:pt>
                <c:pt idx="4">
                  <c:v>-107.19078541370513</c:v>
                </c:pt>
                <c:pt idx="5">
                  <c:v>-80.764734375309715</c:v>
                </c:pt>
                <c:pt idx="6">
                  <c:v>-47.74861068794543</c:v>
                </c:pt>
                <c:pt idx="7">
                  <c:v>19.965446070268982</c:v>
                </c:pt>
              </c:numCache>
            </c:numRef>
          </c:xVal>
          <c:yVal>
            <c:numRef>
              <c:f>'Figure 5'!$G$3:$G$15</c:f>
              <c:numCache>
                <c:formatCode>General</c:formatCode>
                <c:ptCount val="13"/>
                <c:pt idx="0">
                  <c:v>-1611.53094040468</c:v>
                </c:pt>
                <c:pt idx="1">
                  <c:v>-1286.7417473652451</c:v>
                </c:pt>
                <c:pt idx="2">
                  <c:v>-1041.7776481406136</c:v>
                </c:pt>
                <c:pt idx="3">
                  <c:v>-830.48734806358186</c:v>
                </c:pt>
                <c:pt idx="4">
                  <c:v>-603.47351538203566</c:v>
                </c:pt>
                <c:pt idx="5">
                  <c:v>-415.79535109771774</c:v>
                </c:pt>
                <c:pt idx="6">
                  <c:v>-228.76631963703068</c:v>
                </c:pt>
                <c:pt idx="7">
                  <c:v>-44.635008666980426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44-4F1B-8571-8AB806D3A7CF}"/>
            </c:ext>
          </c:extLst>
        </c:ser>
        <c:ser>
          <c:idx val="3"/>
          <c:order val="3"/>
          <c:tx>
            <c:strRef>
              <c:f>'Figure 5'!$I$1:$I$2</c:f>
              <c:strCache>
                <c:ptCount val="2"/>
                <c:pt idx="0">
                  <c:v>ALCA</c:v>
                </c:pt>
                <c:pt idx="1">
                  <c:v>Large Facility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'Figure 5'!$H$3:$H$15</c:f>
              <c:numCache>
                <c:formatCode>General</c:formatCode>
                <c:ptCount val="13"/>
                <c:pt idx="0">
                  <c:v>8.030618263231025</c:v>
                </c:pt>
                <c:pt idx="1">
                  <c:v>10.740775537934761</c:v>
                </c:pt>
                <c:pt idx="2">
                  <c:v>11.732799594567359</c:v>
                </c:pt>
                <c:pt idx="3">
                  <c:v>13.212423429236205</c:v>
                </c:pt>
                <c:pt idx="4">
                  <c:v>13.992015053078868</c:v>
                </c:pt>
                <c:pt idx="5">
                  <c:v>15.206914806887207</c:v>
                </c:pt>
                <c:pt idx="6">
                  <c:v>15.909615950104635</c:v>
                </c:pt>
                <c:pt idx="7">
                  <c:v>16.56070409176882</c:v>
                </c:pt>
                <c:pt idx="8">
                  <c:v>18.093838285568363</c:v>
                </c:pt>
              </c:numCache>
            </c:numRef>
          </c:xVal>
          <c:yVal>
            <c:numRef>
              <c:f>'Figure 5'!$I$3:$I$15</c:f>
              <c:numCache>
                <c:formatCode>General</c:formatCode>
                <c:ptCount val="13"/>
                <c:pt idx="0">
                  <c:v>-856.96970847234866</c:v>
                </c:pt>
                <c:pt idx="1">
                  <c:v>-802.98673314614325</c:v>
                </c:pt>
                <c:pt idx="2">
                  <c:v>-780.99096527269819</c:v>
                </c:pt>
                <c:pt idx="3">
                  <c:v>-542.0534297405128</c:v>
                </c:pt>
                <c:pt idx="4">
                  <c:v>-297.06429298730438</c:v>
                </c:pt>
                <c:pt idx="5">
                  <c:v>132.2345623056728</c:v>
                </c:pt>
                <c:pt idx="6">
                  <c:v>323.09351069505834</c:v>
                </c:pt>
                <c:pt idx="7">
                  <c:v>570.8331477413459</c:v>
                </c:pt>
                <c:pt idx="8">
                  <c:v>1094.6848985353906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44-4F1B-8571-8AB806D3A7CF}"/>
            </c:ext>
          </c:extLst>
        </c:ser>
        <c:ser>
          <c:idx val="4"/>
          <c:order val="4"/>
          <c:tx>
            <c:strRef>
              <c:f>'Figure 5'!$K$1:$K$2</c:f>
              <c:strCache>
                <c:ptCount val="2"/>
                <c:pt idx="0">
                  <c:v>ALCA</c:v>
                </c:pt>
                <c:pt idx="1">
                  <c:v>Onondaga County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5'!$J$3:$J$15</c:f>
              <c:numCache>
                <c:formatCode>General</c:formatCode>
                <c:ptCount val="13"/>
                <c:pt idx="0">
                  <c:v>-21.112783295362625</c:v>
                </c:pt>
                <c:pt idx="1">
                  <c:v>-14.847711730206619</c:v>
                </c:pt>
                <c:pt idx="2">
                  <c:v>-11.486697112381574</c:v>
                </c:pt>
                <c:pt idx="3">
                  <c:v>-7.7080739673152019</c:v>
                </c:pt>
                <c:pt idx="4">
                  <c:v>-3.339245468064421</c:v>
                </c:pt>
                <c:pt idx="5">
                  <c:v>3.3387133472334796</c:v>
                </c:pt>
                <c:pt idx="6">
                  <c:v>21.032914890986795</c:v>
                </c:pt>
              </c:numCache>
            </c:numRef>
          </c:xVal>
          <c:yVal>
            <c:numRef>
              <c:f>'Figure 5'!$K$3:$K$15</c:f>
              <c:numCache>
                <c:formatCode>General</c:formatCode>
                <c:ptCount val="13"/>
                <c:pt idx="0">
                  <c:v>-874.09915018286267</c:v>
                </c:pt>
                <c:pt idx="1">
                  <c:v>-624.64562056332034</c:v>
                </c:pt>
                <c:pt idx="2">
                  <c:v>-360.28976243895744</c:v>
                </c:pt>
                <c:pt idx="3">
                  <c:v>-231.73715899926614</c:v>
                </c:pt>
                <c:pt idx="4">
                  <c:v>-116.74449105373995</c:v>
                </c:pt>
                <c:pt idx="5">
                  <c:v>-1.6000823814580838</c:v>
                </c:pt>
                <c:pt idx="6">
                  <c:v>106.82046790208696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44-4F1B-8571-8AB806D3A7CF}"/>
            </c:ext>
          </c:extLst>
        </c:ser>
        <c:ser>
          <c:idx val="5"/>
          <c:order val="5"/>
          <c:tx>
            <c:strRef>
              <c:f>'Figure 5'!$M$1:$M$2</c:f>
              <c:strCache>
                <c:ptCount val="2"/>
                <c:pt idx="0">
                  <c:v>ALCA</c:v>
                </c:pt>
                <c:pt idx="1">
                  <c:v>Jefferson County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5'!$L$3:$L$15</c:f>
              <c:numCache>
                <c:formatCode>General</c:formatCode>
                <c:ptCount val="13"/>
                <c:pt idx="0">
                  <c:v>-210.16111028589992</c:v>
                </c:pt>
                <c:pt idx="1">
                  <c:v>-176.49289865606855</c:v>
                </c:pt>
                <c:pt idx="2">
                  <c:v>-153.06044767909316</c:v>
                </c:pt>
                <c:pt idx="3">
                  <c:v>-130.52167577362383</c:v>
                </c:pt>
                <c:pt idx="4">
                  <c:v>-109.26414672291821</c:v>
                </c:pt>
                <c:pt idx="5">
                  <c:v>-82.4094330884149</c:v>
                </c:pt>
                <c:pt idx="6">
                  <c:v>-49.031294426756787</c:v>
                </c:pt>
                <c:pt idx="7">
                  <c:v>19.965446071717327</c:v>
                </c:pt>
              </c:numCache>
            </c:numRef>
          </c:xVal>
          <c:yVal>
            <c:numRef>
              <c:f>'Figure 5'!$M$3:$M$15</c:f>
              <c:numCache>
                <c:formatCode>General</c:formatCode>
                <c:ptCount val="13"/>
                <c:pt idx="0">
                  <c:v>-874.08898444362887</c:v>
                </c:pt>
                <c:pt idx="1">
                  <c:v>-656.46451422080622</c:v>
                </c:pt>
                <c:pt idx="2">
                  <c:v>-501.57552877252948</c:v>
                </c:pt>
                <c:pt idx="3">
                  <c:v>-366.89619132731167</c:v>
                </c:pt>
                <c:pt idx="4">
                  <c:v>-246.12429369176178</c:v>
                </c:pt>
                <c:pt idx="5">
                  <c:v>-126.4550203611488</c:v>
                </c:pt>
                <c:pt idx="6">
                  <c:v>-7.0709718718836188</c:v>
                </c:pt>
                <c:pt idx="7">
                  <c:v>111.0429501877189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44-4F1B-8571-8AB806D3A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257632"/>
        <c:axId val="1745256192"/>
      </c:scatterChart>
      <c:valAx>
        <c:axId val="1745257632"/>
        <c:scaling>
          <c:orientation val="minMax"/>
          <c:max val="25"/>
          <c:min val="-22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NPV ($USD/ton manure)</a:t>
                </a:r>
              </a:p>
            </c:rich>
          </c:tx>
          <c:layout>
            <c:manualLayout>
              <c:xMode val="edge"/>
              <c:yMode val="edge"/>
              <c:x val="0.41556907737756482"/>
              <c:y val="0.948415815134393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6192"/>
        <c:crossesAt val="-2000"/>
        <c:crossBetween val="midCat"/>
      </c:valAx>
      <c:valAx>
        <c:axId val="1745256192"/>
        <c:scaling>
          <c:orientation val="minMax"/>
          <c:min val="-17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GWP (tons CO</a:t>
                </a:r>
                <a:r>
                  <a:rPr lang="en-US" sz="12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2-eq</a:t>
                </a: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/ton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manure)</a:t>
                </a:r>
                <a:endParaRPr lang="en-US" sz="12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8.1599972431912575E-3"/>
              <c:y val="0.26623146197621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7632"/>
        <c:crossesAt val="-250"/>
        <c:crossBetween val="midCat"/>
        <c:majorUnit val="25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296144845073668"/>
          <c:y val="0.29295151077043974"/>
          <c:w val="0.68245941065296878"/>
          <c:h val="6.0822260623468669E-2"/>
        </c:manualLayout>
      </c:layout>
      <c:overlay val="0"/>
      <c:spPr>
        <a:noFill/>
        <a:ln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5'!$BI$5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5'!$BH$6:$BH$9</c:f>
              <c:strCache>
                <c:ptCount val="4"/>
                <c:pt idx="0">
                  <c:v>A/CLCA-X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5'!$BI$6:$BI$9</c:f>
              <c:numCache>
                <c:formatCode>General</c:formatCode>
                <c:ptCount val="4"/>
                <c:pt idx="0">
                  <c:v>94.270742545173078</c:v>
                </c:pt>
                <c:pt idx="1">
                  <c:v>0</c:v>
                </c:pt>
                <c:pt idx="2">
                  <c:v>86.472150979572078</c:v>
                </c:pt>
                <c:pt idx="3">
                  <c:v>98.325338486760756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3-41C3-BA90-93CE606B701F}"/>
            </c:ext>
          </c:extLst>
        </c:ser>
        <c:ser>
          <c:idx val="1"/>
          <c:order val="1"/>
          <c:tx>
            <c:strRef>
              <c:f>'Figure 5'!$BJ$5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5'!$BH$6:$BH$9</c:f>
              <c:strCache>
                <c:ptCount val="4"/>
                <c:pt idx="0">
                  <c:v>A/CLCA-X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5'!$BJ$6:$BJ$9</c:f>
              <c:numCache>
                <c:formatCode>General</c:formatCode>
                <c:ptCount val="4"/>
                <c:pt idx="0">
                  <c:v>4.3725743260447407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A3-41C3-BA90-93CE606B701F}"/>
            </c:ext>
          </c:extLst>
        </c:ser>
        <c:ser>
          <c:idx val="2"/>
          <c:order val="2"/>
          <c:tx>
            <c:strRef>
              <c:f>'Figure 5'!$BK$5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5'!$BH$6:$BH$9</c:f>
              <c:strCache>
                <c:ptCount val="4"/>
                <c:pt idx="0">
                  <c:v>A/CLCA-X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5'!$BK$6:$BK$9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A3-41C3-BA90-93CE606B701F}"/>
            </c:ext>
          </c:extLst>
        </c:ser>
        <c:ser>
          <c:idx val="3"/>
          <c:order val="3"/>
          <c:tx>
            <c:strRef>
              <c:f>'Figure 5'!$BL$5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5'!$BH$6:$BH$9</c:f>
              <c:strCache>
                <c:ptCount val="4"/>
                <c:pt idx="0">
                  <c:v>A/CLCA-X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5'!$BL$6:$BL$9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A3-41C3-BA90-93CE606B701F}"/>
            </c:ext>
          </c:extLst>
        </c:ser>
        <c:ser>
          <c:idx val="4"/>
          <c:order val="4"/>
          <c:tx>
            <c:strRef>
              <c:f>'Figure 5'!$BM$5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5'!$BH$6:$BH$9</c:f>
              <c:strCache>
                <c:ptCount val="4"/>
                <c:pt idx="0">
                  <c:v>A/CLCA-X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5'!$BM$6:$BM$9</c:f>
              <c:numCache>
                <c:formatCode>General</c:formatCode>
                <c:ptCount val="4"/>
                <c:pt idx="0">
                  <c:v>1.3566831287821599</c:v>
                </c:pt>
                <c:pt idx="1">
                  <c:v>0</c:v>
                </c:pt>
                <c:pt idx="2">
                  <c:v>0.94291176926982256</c:v>
                </c:pt>
                <c:pt idx="3">
                  <c:v>1.1087968356549771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A3-41C3-BA90-93CE606B701F}"/>
            </c:ext>
          </c:extLst>
        </c:ser>
        <c:ser>
          <c:idx val="5"/>
          <c:order val="5"/>
          <c:tx>
            <c:strRef>
              <c:f>'Figure 5'!$BN$5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5'!$BH$6:$BH$9</c:f>
              <c:strCache>
                <c:ptCount val="4"/>
                <c:pt idx="0">
                  <c:v>A/CLCA-X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5'!$BN$6:$BN$9</c:f>
              <c:numCache>
                <c:formatCode>General</c:formatCode>
                <c:ptCount val="4"/>
                <c:pt idx="0">
                  <c:v>-5.3466647943651616E-17</c:v>
                </c:pt>
                <c:pt idx="1">
                  <c:v>2.3840435142780407E-13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A3-41C3-BA90-93CE606B701F}"/>
            </c:ext>
          </c:extLst>
        </c:ser>
        <c:ser>
          <c:idx val="6"/>
          <c:order val="6"/>
          <c:tx>
            <c:strRef>
              <c:f>'Figure 5'!$BO$5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5'!$BH$6:$BH$9</c:f>
              <c:strCache>
                <c:ptCount val="4"/>
                <c:pt idx="0">
                  <c:v>A/CLCA-X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5'!$BO$6:$BO$9</c:f>
              <c:numCache>
                <c:formatCode>General</c:formatCode>
                <c:ptCount val="4"/>
                <c:pt idx="0">
                  <c:v>0</c:v>
                </c:pt>
                <c:pt idx="1">
                  <c:v>99.999999999999773</c:v>
                </c:pt>
                <c:pt idx="2">
                  <c:v>12.550937249640246</c:v>
                </c:pt>
                <c:pt idx="3">
                  <c:v>8.9411776703862317E-17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A3-41C3-BA90-93CE606B7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0"/>
        <c:noMultiLvlLbl val="0"/>
      </c:catAx>
      <c:valAx>
        <c:axId val="93875487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asdf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186045074927384E-2"/>
          <c:y val="1.689185746376105E-2"/>
          <c:w val="0.75747560466956676"/>
          <c:h val="0.929130363219112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5'!$C$1:$C$2</c:f>
              <c:strCache>
                <c:ptCount val="2"/>
                <c:pt idx="0">
                  <c:v>CLCA</c:v>
                </c:pt>
                <c:pt idx="1">
                  <c:v>Large Facility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5'!$B$3:$B$14</c:f>
              <c:numCache>
                <c:formatCode>General</c:formatCode>
                <c:ptCount val="12"/>
                <c:pt idx="0">
                  <c:v>8.030618263231025</c:v>
                </c:pt>
                <c:pt idx="1">
                  <c:v>10.740775537934761</c:v>
                </c:pt>
                <c:pt idx="2">
                  <c:v>11.732799594567359</c:v>
                </c:pt>
                <c:pt idx="3">
                  <c:v>13.212423429236205</c:v>
                </c:pt>
                <c:pt idx="4">
                  <c:v>13.992015053078868</c:v>
                </c:pt>
                <c:pt idx="5">
                  <c:v>15.206914806887207</c:v>
                </c:pt>
                <c:pt idx="6">
                  <c:v>15.909615950104635</c:v>
                </c:pt>
                <c:pt idx="7">
                  <c:v>16.56070409176882</c:v>
                </c:pt>
                <c:pt idx="8">
                  <c:v>18.093838285568363</c:v>
                </c:pt>
              </c:numCache>
            </c:numRef>
          </c:xVal>
          <c:yVal>
            <c:numRef>
              <c:f>'Figure 5'!$C$3:$C$14</c:f>
              <c:numCache>
                <c:formatCode>General</c:formatCode>
                <c:ptCount val="12"/>
                <c:pt idx="0">
                  <c:v>-1596.7619703728585</c:v>
                </c:pt>
                <c:pt idx="1">
                  <c:v>-1529.7460373070476</c:v>
                </c:pt>
                <c:pt idx="2">
                  <c:v>-1493.3756256193055</c:v>
                </c:pt>
                <c:pt idx="3">
                  <c:v>-1243.9816397896082</c:v>
                </c:pt>
                <c:pt idx="4">
                  <c:v>-1000.8398988725537</c:v>
                </c:pt>
                <c:pt idx="5">
                  <c:v>-574.88715265108522</c:v>
                </c:pt>
                <c:pt idx="6">
                  <c:v>-302.86993648187263</c:v>
                </c:pt>
                <c:pt idx="7">
                  <c:v>-31.167420308263786</c:v>
                </c:pt>
                <c:pt idx="8">
                  <c:v>762.2850891361029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A5-4C74-A275-76F1EF0B221B}"/>
            </c:ext>
          </c:extLst>
        </c:ser>
        <c:ser>
          <c:idx val="3"/>
          <c:order val="3"/>
          <c:tx>
            <c:strRef>
              <c:f>'Figure 5'!$I$1:$I$2</c:f>
              <c:strCache>
                <c:ptCount val="2"/>
                <c:pt idx="0">
                  <c:v>ALCA</c:v>
                </c:pt>
                <c:pt idx="1">
                  <c:v>Large Facility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'Figure 5'!$H$3:$H$15</c:f>
              <c:numCache>
                <c:formatCode>General</c:formatCode>
                <c:ptCount val="13"/>
                <c:pt idx="0">
                  <c:v>8.030618263231025</c:v>
                </c:pt>
                <c:pt idx="1">
                  <c:v>10.740775537934761</c:v>
                </c:pt>
                <c:pt idx="2">
                  <c:v>11.732799594567359</c:v>
                </c:pt>
                <c:pt idx="3">
                  <c:v>13.212423429236205</c:v>
                </c:pt>
                <c:pt idx="4">
                  <c:v>13.992015053078868</c:v>
                </c:pt>
                <c:pt idx="5">
                  <c:v>15.206914806887207</c:v>
                </c:pt>
                <c:pt idx="6">
                  <c:v>15.909615950104635</c:v>
                </c:pt>
                <c:pt idx="7">
                  <c:v>16.56070409176882</c:v>
                </c:pt>
                <c:pt idx="8">
                  <c:v>18.093838285568363</c:v>
                </c:pt>
              </c:numCache>
            </c:numRef>
          </c:xVal>
          <c:yVal>
            <c:numRef>
              <c:f>'Figure 5'!$I$3:$I$15</c:f>
              <c:numCache>
                <c:formatCode>General</c:formatCode>
                <c:ptCount val="13"/>
                <c:pt idx="0">
                  <c:v>-856.96970847234866</c:v>
                </c:pt>
                <c:pt idx="1">
                  <c:v>-802.98673314614325</c:v>
                </c:pt>
                <c:pt idx="2">
                  <c:v>-780.99096527269819</c:v>
                </c:pt>
                <c:pt idx="3">
                  <c:v>-542.0534297405128</c:v>
                </c:pt>
                <c:pt idx="4">
                  <c:v>-297.06429298730438</c:v>
                </c:pt>
                <c:pt idx="5">
                  <c:v>132.2345623056728</c:v>
                </c:pt>
                <c:pt idx="6">
                  <c:v>323.09351069505834</c:v>
                </c:pt>
                <c:pt idx="7">
                  <c:v>570.8331477413459</c:v>
                </c:pt>
                <c:pt idx="8">
                  <c:v>1094.6848985353906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A5-4C74-A275-76F1EF0B2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257632"/>
        <c:axId val="17452561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'Figure 5'!$E$1:$E$2</c15:sqref>
                        </c15:formulaRef>
                      </c:ext>
                    </c:extLst>
                    <c:strCache>
                      <c:ptCount val="2"/>
                      <c:pt idx="0">
                        <c:v>CLCA</c:v>
                      </c:pt>
                      <c:pt idx="1">
                        <c:v>Onondaga County</c:v>
                      </c:pt>
                    </c:strCache>
                  </c:strRef>
                </c:tx>
                <c:spPr>
                  <a:ln w="25400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'Figure 5'!$D$3:$D$15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-19.348414977172702</c:v>
                      </c:pt>
                      <c:pt idx="1">
                        <c:v>-14.962840442530148</c:v>
                      </c:pt>
                      <c:pt idx="2">
                        <c:v>-11.732234987364709</c:v>
                      </c:pt>
                      <c:pt idx="3">
                        <c:v>-8.0832308711663376</c:v>
                      </c:pt>
                      <c:pt idx="4">
                        <c:v>-3.12526933585794</c:v>
                      </c:pt>
                      <c:pt idx="5">
                        <c:v>3.6435571281315795</c:v>
                      </c:pt>
                      <c:pt idx="6">
                        <c:v>21.032914890990714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'Figure 5'!$E$3:$E$15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-1604.6418640348845</c:v>
                      </c:pt>
                      <c:pt idx="1">
                        <c:v>-1256.4831619212196</c:v>
                      </c:pt>
                      <c:pt idx="2">
                        <c:v>-812.61312559123598</c:v>
                      </c:pt>
                      <c:pt idx="3">
                        <c:v>-604.50781432519727</c:v>
                      </c:pt>
                      <c:pt idx="4">
                        <c:v>-395.81155927635933</c:v>
                      </c:pt>
                      <c:pt idx="5">
                        <c:v>-214.9759734591841</c:v>
                      </c:pt>
                      <c:pt idx="6">
                        <c:v>-46.726673786386321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5A5-4C74-A275-76F1EF0B221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5'!$G$1:$G$2</c15:sqref>
                        </c15:formulaRef>
                      </c:ext>
                    </c:extLst>
                    <c:strCache>
                      <c:ptCount val="2"/>
                      <c:pt idx="0">
                        <c:v>CLCA</c:v>
                      </c:pt>
                      <c:pt idx="1">
                        <c:v>Jefferson County</c:v>
                      </c:pt>
                    </c:strCache>
                  </c:strRef>
                </c:tx>
                <c:spPr>
                  <a:ln w="25400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5'!$F$3:$F$15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-205.19664057566513</c:v>
                      </c:pt>
                      <c:pt idx="1">
                        <c:v>-177.16565102973948</c:v>
                      </c:pt>
                      <c:pt idx="2">
                        <c:v>-154.28729008178328</c:v>
                      </c:pt>
                      <c:pt idx="3">
                        <c:v>-132.2442094058334</c:v>
                      </c:pt>
                      <c:pt idx="4">
                        <c:v>-107.19078541370513</c:v>
                      </c:pt>
                      <c:pt idx="5">
                        <c:v>-80.764734375309715</c:v>
                      </c:pt>
                      <c:pt idx="6">
                        <c:v>-47.74861068794543</c:v>
                      </c:pt>
                      <c:pt idx="7">
                        <c:v>19.965446070268982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5'!$G$3:$G$15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-1611.53094040468</c:v>
                      </c:pt>
                      <c:pt idx="1">
                        <c:v>-1286.7417473652451</c:v>
                      </c:pt>
                      <c:pt idx="2">
                        <c:v>-1041.7776481406136</c:v>
                      </c:pt>
                      <c:pt idx="3">
                        <c:v>-830.48734806358186</c:v>
                      </c:pt>
                      <c:pt idx="4">
                        <c:v>-603.47351538203566</c:v>
                      </c:pt>
                      <c:pt idx="5">
                        <c:v>-415.79535109771774</c:v>
                      </c:pt>
                      <c:pt idx="6">
                        <c:v>-228.76631963703068</c:v>
                      </c:pt>
                      <c:pt idx="7">
                        <c:v>-44.635008666980426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5A5-4C74-A275-76F1EF0B221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5'!$K$1:$K$2</c15:sqref>
                        </c15:formulaRef>
                      </c:ext>
                    </c:extLst>
                    <c:strCache>
                      <c:ptCount val="2"/>
                      <c:pt idx="0">
                        <c:v>ALCA</c:v>
                      </c:pt>
                      <c:pt idx="1">
                        <c:v>Onondaga County</c:v>
                      </c:pt>
                    </c:strCache>
                  </c:strRef>
                </c:tx>
                <c:spPr>
                  <a:ln w="2540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5'!$J$3:$J$15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-21.112783295362625</c:v>
                      </c:pt>
                      <c:pt idx="1">
                        <c:v>-14.847711730206619</c:v>
                      </c:pt>
                      <c:pt idx="2">
                        <c:v>-11.486697112381574</c:v>
                      </c:pt>
                      <c:pt idx="3">
                        <c:v>-7.7080739673152019</c:v>
                      </c:pt>
                      <c:pt idx="4">
                        <c:v>-3.339245468064421</c:v>
                      </c:pt>
                      <c:pt idx="5">
                        <c:v>3.3387133472334796</c:v>
                      </c:pt>
                      <c:pt idx="6">
                        <c:v>21.032914890986795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5'!$K$3:$K$15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-874.09915018286267</c:v>
                      </c:pt>
                      <c:pt idx="1">
                        <c:v>-624.64562056332034</c:v>
                      </c:pt>
                      <c:pt idx="2">
                        <c:v>-360.28976243895744</c:v>
                      </c:pt>
                      <c:pt idx="3">
                        <c:v>-231.73715899926614</c:v>
                      </c:pt>
                      <c:pt idx="4">
                        <c:v>-116.74449105373995</c:v>
                      </c:pt>
                      <c:pt idx="5">
                        <c:v>-1.6000823814580838</c:v>
                      </c:pt>
                      <c:pt idx="6">
                        <c:v>106.82046790208696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5A5-4C74-A275-76F1EF0B221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5'!$M$1:$M$2</c15:sqref>
                        </c15:formulaRef>
                      </c:ext>
                    </c:extLst>
                    <c:strCache>
                      <c:ptCount val="2"/>
                      <c:pt idx="0">
                        <c:v>ALCA</c:v>
                      </c:pt>
                      <c:pt idx="1">
                        <c:v>Jefferson County</c:v>
                      </c:pt>
                    </c:strCache>
                  </c:strRef>
                </c:tx>
                <c:spPr>
                  <a:ln w="2540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5'!$L$3:$L$15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-210.16111028589992</c:v>
                      </c:pt>
                      <c:pt idx="1">
                        <c:v>-176.49289865606855</c:v>
                      </c:pt>
                      <c:pt idx="2">
                        <c:v>-153.06044767909316</c:v>
                      </c:pt>
                      <c:pt idx="3">
                        <c:v>-130.52167577362383</c:v>
                      </c:pt>
                      <c:pt idx="4">
                        <c:v>-109.26414672291821</c:v>
                      </c:pt>
                      <c:pt idx="5">
                        <c:v>-82.4094330884149</c:v>
                      </c:pt>
                      <c:pt idx="6">
                        <c:v>-49.031294426756787</c:v>
                      </c:pt>
                      <c:pt idx="7">
                        <c:v>19.965446071717327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5'!$M$3:$M$15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-874.08898444362887</c:v>
                      </c:pt>
                      <c:pt idx="1">
                        <c:v>-656.46451422080622</c:v>
                      </c:pt>
                      <c:pt idx="2">
                        <c:v>-501.57552877252948</c:v>
                      </c:pt>
                      <c:pt idx="3">
                        <c:v>-366.89619132731167</c:v>
                      </c:pt>
                      <c:pt idx="4">
                        <c:v>-246.12429369176178</c:v>
                      </c:pt>
                      <c:pt idx="5">
                        <c:v>-126.4550203611488</c:v>
                      </c:pt>
                      <c:pt idx="6">
                        <c:v>-7.0709718718836188</c:v>
                      </c:pt>
                      <c:pt idx="7">
                        <c:v>111.0429501877189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5A5-4C74-A275-76F1EF0B221B}"/>
                  </c:ext>
                </c:extLst>
              </c15:ser>
            </c15:filteredScatterSeries>
          </c:ext>
        </c:extLst>
      </c:scatterChart>
      <c:valAx>
        <c:axId val="1745257632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6192"/>
        <c:crossesAt val="-2000"/>
        <c:crossBetween val="midCat"/>
        <c:majorUnit val="2"/>
      </c:valAx>
      <c:valAx>
        <c:axId val="1745256192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" sourceLinked="0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7632"/>
        <c:crossesAt val="-250"/>
        <c:crossBetween val="midCat"/>
        <c:majorUnit val="6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0.xml"/><Relationship Id="rId5" Type="http://schemas.openxmlformats.org/officeDocument/2006/relationships/chart" Target="../charts/chart5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21328</xdr:colOff>
      <xdr:row>5</xdr:row>
      <xdr:rowOff>9935</xdr:rowOff>
    </xdr:from>
    <xdr:to>
      <xdr:col>58</xdr:col>
      <xdr:colOff>505240</xdr:colOff>
      <xdr:row>25</xdr:row>
      <xdr:rowOff>164000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7C614D76-78AB-F4A7-7F6C-66EB3CE9A3C8}"/>
            </a:ext>
          </a:extLst>
        </xdr:cNvPr>
        <xdr:cNvGrpSpPr/>
      </xdr:nvGrpSpPr>
      <xdr:grpSpPr>
        <a:xfrm>
          <a:off x="34377270" y="907483"/>
          <a:ext cx="4374508" cy="3744258"/>
          <a:chOff x="33378914" y="921022"/>
          <a:chExt cx="4364935" cy="3798413"/>
        </a:xfrm>
      </xdr:grpSpPr>
      <xdr:graphicFrame macro="">
        <xdr:nvGraphicFramePr>
          <xdr:cNvPr id="19" name="Chart 18">
            <a:extLst>
              <a:ext uri="{FF2B5EF4-FFF2-40B4-BE49-F238E27FC236}">
                <a16:creationId xmlns:a16="http://schemas.microsoft.com/office/drawing/2014/main" id="{728DF0C8-1A1D-26EB-0391-1DB7B54C4DA6}"/>
              </a:ext>
            </a:extLst>
          </xdr:cNvPr>
          <xdr:cNvGraphicFramePr/>
        </xdr:nvGraphicFramePr>
        <xdr:xfrm>
          <a:off x="33380154" y="921022"/>
          <a:ext cx="4355411" cy="127386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27" name="Chart 26">
            <a:extLst>
              <a:ext uri="{FF2B5EF4-FFF2-40B4-BE49-F238E27FC236}">
                <a16:creationId xmlns:a16="http://schemas.microsoft.com/office/drawing/2014/main" id="{6498B221-30A0-45B3-BDB4-C20028BB0702}"/>
              </a:ext>
            </a:extLst>
          </xdr:cNvPr>
          <xdr:cNvGraphicFramePr>
            <a:graphicFrameLocks/>
          </xdr:cNvGraphicFramePr>
        </xdr:nvGraphicFramePr>
        <xdr:xfrm>
          <a:off x="33383674" y="2194891"/>
          <a:ext cx="4360173" cy="127863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28" name="Chart 27">
            <a:extLst>
              <a:ext uri="{FF2B5EF4-FFF2-40B4-BE49-F238E27FC236}">
                <a16:creationId xmlns:a16="http://schemas.microsoft.com/office/drawing/2014/main" id="{C6D2E041-8D22-4738-A771-BC97403451F3}"/>
              </a:ext>
            </a:extLst>
          </xdr:cNvPr>
          <xdr:cNvGraphicFramePr>
            <a:graphicFrameLocks/>
          </xdr:cNvGraphicFramePr>
        </xdr:nvGraphicFramePr>
        <xdr:xfrm>
          <a:off x="33378914" y="3450328"/>
          <a:ext cx="4364935" cy="126910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52</xdr:col>
      <xdr:colOff>21327</xdr:colOff>
      <xdr:row>28</xdr:row>
      <xdr:rowOff>0</xdr:rowOff>
    </xdr:from>
    <xdr:to>
      <xdr:col>58</xdr:col>
      <xdr:colOff>513521</xdr:colOff>
      <xdr:row>48</xdr:row>
      <xdr:rowOff>181805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5B958442-8200-EC85-1680-DD66D6A1FA6C}"/>
            </a:ext>
          </a:extLst>
        </xdr:cNvPr>
        <xdr:cNvGrpSpPr/>
      </xdr:nvGrpSpPr>
      <xdr:grpSpPr>
        <a:xfrm>
          <a:off x="34377269" y="5026269"/>
          <a:ext cx="4382790" cy="3771998"/>
          <a:chOff x="33383675" y="5102087"/>
          <a:chExt cx="4368455" cy="3826153"/>
        </a:xfrm>
      </xdr:grpSpPr>
      <xdr:graphicFrame macro="">
        <xdr:nvGraphicFramePr>
          <xdr:cNvPr id="29" name="Chart 28">
            <a:extLst>
              <a:ext uri="{FF2B5EF4-FFF2-40B4-BE49-F238E27FC236}">
                <a16:creationId xmlns:a16="http://schemas.microsoft.com/office/drawing/2014/main" id="{620E9E96-9DCD-4A49-94FA-A16B0ECBCBEC}"/>
              </a:ext>
            </a:extLst>
          </xdr:cNvPr>
          <xdr:cNvGraphicFramePr>
            <a:graphicFrameLocks/>
          </xdr:cNvGraphicFramePr>
        </xdr:nvGraphicFramePr>
        <xdr:xfrm>
          <a:off x="33383675" y="5102087"/>
          <a:ext cx="4360173" cy="127386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30" name="Chart 29">
            <a:extLst>
              <a:ext uri="{FF2B5EF4-FFF2-40B4-BE49-F238E27FC236}">
                <a16:creationId xmlns:a16="http://schemas.microsoft.com/office/drawing/2014/main" id="{13E043F8-4CF8-4CEF-B4F0-B6BE3CB1BE3A}"/>
              </a:ext>
            </a:extLst>
          </xdr:cNvPr>
          <xdr:cNvGraphicFramePr>
            <a:graphicFrameLocks/>
          </xdr:cNvGraphicFramePr>
        </xdr:nvGraphicFramePr>
        <xdr:xfrm>
          <a:off x="33391957" y="6377608"/>
          <a:ext cx="4360173" cy="127386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31" name="Chart 30">
            <a:extLst>
              <a:ext uri="{FF2B5EF4-FFF2-40B4-BE49-F238E27FC236}">
                <a16:creationId xmlns:a16="http://schemas.microsoft.com/office/drawing/2014/main" id="{4565061C-32B5-48EE-95F7-7F00B7916344}"/>
              </a:ext>
            </a:extLst>
          </xdr:cNvPr>
          <xdr:cNvGraphicFramePr>
            <a:graphicFrameLocks/>
          </xdr:cNvGraphicFramePr>
        </xdr:nvGraphicFramePr>
        <xdr:xfrm>
          <a:off x="33383675" y="7654371"/>
          <a:ext cx="4360173" cy="127386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0</xdr:col>
      <xdr:colOff>627186</xdr:colOff>
      <xdr:row>14</xdr:row>
      <xdr:rowOff>115766</xdr:rowOff>
    </xdr:from>
    <xdr:to>
      <xdr:col>12</xdr:col>
      <xdr:colOff>554281</xdr:colOff>
      <xdr:row>45</xdr:row>
      <xdr:rowOff>8425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A18D0DEE-E5A8-62C1-8A93-9F6939CC5347}"/>
            </a:ext>
          </a:extLst>
        </xdr:cNvPr>
        <xdr:cNvGrpSpPr/>
      </xdr:nvGrpSpPr>
      <xdr:grpSpPr>
        <a:xfrm>
          <a:off x="627186" y="2628901"/>
          <a:ext cx="7708287" cy="5457457"/>
          <a:chOff x="627186" y="2644818"/>
          <a:chExt cx="7691612" cy="5492702"/>
        </a:xfrm>
      </xdr:grpSpPr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D4E20CCD-2565-43B7-BF1B-0DC02589B6F8}"/>
              </a:ext>
            </a:extLst>
          </xdr:cNvPr>
          <xdr:cNvGrpSpPr/>
        </xdr:nvGrpSpPr>
        <xdr:grpSpPr>
          <a:xfrm>
            <a:off x="630490" y="2710220"/>
            <a:ext cx="7688308" cy="5427300"/>
            <a:chOff x="630490" y="2710220"/>
            <a:chExt cx="7688308" cy="5427300"/>
          </a:xfrm>
        </xdr:grpSpPr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0FDD30D-05E2-75FE-AC52-98E0FADD2B2C}"/>
                </a:ext>
              </a:extLst>
            </xdr:cNvPr>
            <xdr:cNvGraphicFramePr/>
          </xdr:nvGraphicFramePr>
          <xdr:xfrm>
            <a:off x="630490" y="2710220"/>
            <a:ext cx="7688308" cy="54273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grpSp>
          <xdr:nvGrpSpPr>
            <xdr:cNvPr id="16" name="Group 15">
              <a:extLst>
                <a:ext uri="{FF2B5EF4-FFF2-40B4-BE49-F238E27FC236}">
                  <a16:creationId xmlns:a16="http://schemas.microsoft.com/office/drawing/2014/main" id="{E9C350A1-B290-8175-8C56-1356EA0E13C1}"/>
                </a:ext>
              </a:extLst>
            </xdr:cNvPr>
            <xdr:cNvGrpSpPr/>
          </xdr:nvGrpSpPr>
          <xdr:grpSpPr>
            <a:xfrm>
              <a:off x="7404609" y="5713995"/>
              <a:ext cx="242501" cy="381616"/>
              <a:chOff x="9460777" y="3073087"/>
              <a:chExt cx="246550" cy="385670"/>
            </a:xfrm>
          </xdr:grpSpPr>
          <xdr:sp macro="" textlink="">
            <xdr:nvSpPr>
              <xdr:cNvPr id="15" name="Rectangle 14">
                <a:extLst>
                  <a:ext uri="{FF2B5EF4-FFF2-40B4-BE49-F238E27FC236}">
                    <a16:creationId xmlns:a16="http://schemas.microsoft.com/office/drawing/2014/main" id="{0D37CFA1-BD11-FD0B-335C-0E59BBAE1854}"/>
                  </a:ext>
                </a:extLst>
              </xdr:cNvPr>
              <xdr:cNvSpPr/>
            </xdr:nvSpPr>
            <xdr:spPr>
              <a:xfrm rot="2132957">
                <a:off x="9469806" y="3187664"/>
                <a:ext cx="55243" cy="271093"/>
              </a:xfrm>
              <a:prstGeom prst="rect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4" name="Oval 13">
                <a:extLst>
                  <a:ext uri="{FF2B5EF4-FFF2-40B4-BE49-F238E27FC236}">
                    <a16:creationId xmlns:a16="http://schemas.microsoft.com/office/drawing/2014/main" id="{F642995A-4026-93E4-AFFB-5C6DB01338CD}"/>
                  </a:ext>
                </a:extLst>
              </xdr:cNvPr>
              <xdr:cNvSpPr/>
            </xdr:nvSpPr>
            <xdr:spPr>
              <a:xfrm>
                <a:off x="9460777" y="3073087"/>
                <a:ext cx="246550" cy="241789"/>
              </a:xfrm>
              <a:prstGeom prst="ellipse">
                <a:avLst/>
              </a:prstGeom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bg1">
                      <a:lumMod val="85000"/>
                    </a:schemeClr>
                  </a:gs>
                  <a:gs pos="83000">
                    <a:schemeClr val="bg1">
                      <a:lumMod val="75000"/>
                    </a:schemeClr>
                  </a:gs>
                  <a:gs pos="100000">
                    <a:schemeClr val="bg1">
                      <a:lumMod val="5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 w="63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84E5A371-7260-A4CB-9A4D-59E950400D9D}"/>
                </a:ext>
              </a:extLst>
            </xdr:cNvPr>
            <xdr:cNvGrpSpPr/>
          </xdr:nvGrpSpPr>
          <xdr:grpSpPr>
            <a:xfrm>
              <a:off x="1887825" y="2768029"/>
              <a:ext cx="5252113" cy="1424449"/>
              <a:chOff x="2329826" y="2861971"/>
              <a:chExt cx="5276617" cy="1446160"/>
            </a:xfrm>
          </xdr:grpSpPr>
          <xdr:graphicFrame macro="">
            <xdr:nvGraphicFramePr>
              <xdr:cNvPr id="34" name="Chart 33">
                <a:extLst>
                  <a:ext uri="{FF2B5EF4-FFF2-40B4-BE49-F238E27FC236}">
                    <a16:creationId xmlns:a16="http://schemas.microsoft.com/office/drawing/2014/main" id="{E852C360-4201-47A6-A9FF-78E894934613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340537" y="2874041"/>
              <a:ext cx="5265906" cy="143409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8"/>
              </a:graphicData>
            </a:graphic>
          </xdr:graphicFrame>
          <xdr:pic>
            <xdr:nvPicPr>
              <xdr:cNvPr id="36" name="Picture 35">
                <a:extLst>
                  <a:ext uri="{FF2B5EF4-FFF2-40B4-BE49-F238E27FC236}">
                    <a16:creationId xmlns:a16="http://schemas.microsoft.com/office/drawing/2014/main" id="{DC618EE0-4277-8A2F-94C7-043B667E7B21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9"/>
              <a:stretch>
                <a:fillRect/>
              </a:stretch>
            </xdr:blipFill>
            <xdr:spPr>
              <a:xfrm>
                <a:off x="3891458" y="2928063"/>
                <a:ext cx="3249218" cy="195482"/>
              </a:xfrm>
              <a:prstGeom prst="rect">
                <a:avLst/>
              </a:prstGeom>
            </xdr:spPr>
          </xdr:pic>
          <xdr:sp macro="" textlink="">
            <xdr:nvSpPr>
              <xdr:cNvPr id="10" name="TextBox 9">
                <a:extLst>
                  <a:ext uri="{FF2B5EF4-FFF2-40B4-BE49-F238E27FC236}">
                    <a16:creationId xmlns:a16="http://schemas.microsoft.com/office/drawing/2014/main" id="{CBFC464B-06D5-4B54-AA6F-2A4AB975EC61}"/>
                  </a:ext>
                </a:extLst>
              </xdr:cNvPr>
              <xdr:cNvSpPr txBox="1"/>
            </xdr:nvSpPr>
            <xdr:spPr>
              <a:xfrm>
                <a:off x="2329826" y="2861971"/>
                <a:ext cx="360431" cy="28228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100" b="1"/>
                  <a:t>b)</a:t>
                </a:r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8DA82483-4B0C-2714-C938-DAFD574511A7}"/>
                </a:ext>
              </a:extLst>
            </xdr:cNvPr>
            <xdr:cNvGrpSpPr/>
          </xdr:nvGrpSpPr>
          <xdr:grpSpPr>
            <a:xfrm>
              <a:off x="4387733" y="5957695"/>
              <a:ext cx="2445037" cy="1555650"/>
              <a:chOff x="4387733" y="5957695"/>
              <a:chExt cx="2445037" cy="1555650"/>
            </a:xfrm>
          </xdr:grpSpPr>
          <xdr:graphicFrame macro="">
            <xdr:nvGraphicFramePr>
              <xdr:cNvPr id="7" name="Chart 6">
                <a:extLst>
                  <a:ext uri="{FF2B5EF4-FFF2-40B4-BE49-F238E27FC236}">
                    <a16:creationId xmlns:a16="http://schemas.microsoft.com/office/drawing/2014/main" id="{22A20E37-95D3-4D2D-BEEC-3A9FF36488A6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4387733" y="5957695"/>
              <a:ext cx="2445037" cy="155565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0"/>
              </a:graphicData>
            </a:graphic>
          </xdr:graphicFrame>
          <xdr:sp macro="" textlink="">
            <xdr:nvSpPr>
              <xdr:cNvPr id="5" name="TextBox 4">
                <a:extLst>
                  <a:ext uri="{FF2B5EF4-FFF2-40B4-BE49-F238E27FC236}">
                    <a16:creationId xmlns:a16="http://schemas.microsoft.com/office/drawing/2014/main" id="{FA6BD2B8-A2E2-4114-8F61-7B60F541A9E6}"/>
                  </a:ext>
                </a:extLst>
              </xdr:cNvPr>
              <xdr:cNvSpPr txBox="1"/>
            </xdr:nvSpPr>
            <xdr:spPr>
              <a:xfrm>
                <a:off x="4805868" y="6007762"/>
                <a:ext cx="358757" cy="27804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100" b="1"/>
                  <a:t>c)</a:t>
                </a:r>
              </a:p>
            </xdr:txBody>
          </xdr:sp>
        </xdr:grpSp>
      </xdr:grp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22B0BE06-F5C8-801C-EBBE-A3C07EC6BF15}"/>
              </a:ext>
            </a:extLst>
          </xdr:cNvPr>
          <xdr:cNvCxnSpPr/>
        </xdr:nvCxnSpPr>
        <xdr:spPr>
          <a:xfrm>
            <a:off x="6270078" y="5291302"/>
            <a:ext cx="591206" cy="594491"/>
          </a:xfrm>
          <a:prstGeom prst="straightConnector1">
            <a:avLst/>
          </a:prstGeom>
          <a:ln w="1905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1318CE84-DDDD-42F4-AF4A-BC04249AB580}"/>
              </a:ext>
            </a:extLst>
          </xdr:cNvPr>
          <xdr:cNvSpPr txBox="1"/>
        </xdr:nvSpPr>
        <xdr:spPr>
          <a:xfrm rot="2738572">
            <a:off x="6158142" y="5493762"/>
            <a:ext cx="1150114" cy="2151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utopia point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8A75FAF-7B29-4DFB-AB04-4FD8EF2051BA}"/>
              </a:ext>
            </a:extLst>
          </xdr:cNvPr>
          <xdr:cNvSpPr txBox="1"/>
        </xdr:nvSpPr>
        <xdr:spPr>
          <a:xfrm>
            <a:off x="627186" y="2644818"/>
            <a:ext cx="316744" cy="2918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a)</a:t>
            </a:r>
          </a:p>
        </xdr:txBody>
      </xdr:sp>
    </xdr:grpSp>
    <xdr:clientData/>
  </xdr:twoCellAnchor>
  <xdr:twoCellAnchor>
    <xdr:from>
      <xdr:col>15</xdr:col>
      <xdr:colOff>7326</xdr:colOff>
      <xdr:row>18</xdr:row>
      <xdr:rowOff>84261</xdr:rowOff>
    </xdr:from>
    <xdr:to>
      <xdr:col>26</xdr:col>
      <xdr:colOff>579560</xdr:colOff>
      <xdr:row>48</xdr:row>
      <xdr:rowOff>140310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C2D9F9AC-20F4-C195-A1ED-ADBBCA2EA093}"/>
            </a:ext>
          </a:extLst>
        </xdr:cNvPr>
        <xdr:cNvGrpSpPr/>
      </xdr:nvGrpSpPr>
      <xdr:grpSpPr>
        <a:xfrm>
          <a:off x="9733817" y="3315434"/>
          <a:ext cx="7704993" cy="5441338"/>
          <a:chOff x="9690652" y="3051027"/>
          <a:chExt cx="7678712" cy="5516853"/>
        </a:xfrm>
      </xdr:grpSpPr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0DD78116-2C2F-4A16-BCBA-DA88FCDFF536}"/>
              </a:ext>
            </a:extLst>
          </xdr:cNvPr>
          <xdr:cNvGraphicFramePr>
            <a:graphicFrameLocks/>
          </xdr:cNvGraphicFramePr>
        </xdr:nvGraphicFramePr>
        <xdr:xfrm>
          <a:off x="9690652" y="3097696"/>
          <a:ext cx="7678712" cy="547018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B5557234-3332-264D-C000-749355CC0605}"/>
              </a:ext>
            </a:extLst>
          </xdr:cNvPr>
          <xdr:cNvGrpSpPr/>
        </xdr:nvGrpSpPr>
        <xdr:grpSpPr>
          <a:xfrm>
            <a:off x="10737057" y="3180806"/>
            <a:ext cx="5470684" cy="1887668"/>
            <a:chOff x="10776087" y="3134687"/>
            <a:chExt cx="5491712" cy="1859617"/>
          </a:xfrm>
        </xdr:grpSpPr>
        <xdr:graphicFrame macro="">
          <xdr:nvGraphicFramePr>
            <xdr:cNvPr id="35" name="Chart 34">
              <a:extLst>
                <a:ext uri="{FF2B5EF4-FFF2-40B4-BE49-F238E27FC236}">
                  <a16:creationId xmlns:a16="http://schemas.microsoft.com/office/drawing/2014/main" id="{E709FC75-7EB9-4C75-918B-E72930EF3B8A}"/>
                </a:ext>
              </a:extLst>
            </xdr:cNvPr>
            <xdr:cNvGraphicFramePr>
              <a:graphicFrameLocks/>
            </xdr:cNvGraphicFramePr>
          </xdr:nvGraphicFramePr>
          <xdr:xfrm>
            <a:off x="10776087" y="3134687"/>
            <a:ext cx="5491712" cy="185961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2"/>
            </a:graphicData>
          </a:graphic>
        </xdr:graphicFrame>
        <xdr:pic>
          <xdr:nvPicPr>
            <xdr:cNvPr id="40" name="Picture 39">
              <a:extLst>
                <a:ext uri="{FF2B5EF4-FFF2-40B4-BE49-F238E27FC236}">
                  <a16:creationId xmlns:a16="http://schemas.microsoft.com/office/drawing/2014/main" id="{0045C1B0-496F-41E4-88AD-B3CBD79311B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2052687" y="3229472"/>
              <a:ext cx="3238041" cy="190527"/>
            </a:xfrm>
            <a:prstGeom prst="rect">
              <a:avLst/>
            </a:prstGeom>
          </xdr:spPr>
        </xdr:pic>
      </xdr:grpSp>
      <xdr:sp macro="" textlink="">
        <xdr:nvSpPr>
          <xdr:cNvPr id="42" name="TextBox 41">
            <a:extLst>
              <a:ext uri="{FF2B5EF4-FFF2-40B4-BE49-F238E27FC236}">
                <a16:creationId xmlns:a16="http://schemas.microsoft.com/office/drawing/2014/main" id="{23C5B7C2-5607-4F6C-85B3-E3FD88A1BFD9}"/>
              </a:ext>
            </a:extLst>
          </xdr:cNvPr>
          <xdr:cNvSpPr txBox="1"/>
        </xdr:nvSpPr>
        <xdr:spPr>
          <a:xfrm>
            <a:off x="9734613" y="3051027"/>
            <a:ext cx="319088" cy="2962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a)</a:t>
            </a:r>
          </a:p>
        </xdr:txBody>
      </xdr:sp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5DD64E3E-7E2B-49BC-9938-5982C0B9124E}"/>
              </a:ext>
            </a:extLst>
          </xdr:cNvPr>
          <xdr:cNvSpPr txBox="1"/>
        </xdr:nvSpPr>
        <xdr:spPr>
          <a:xfrm>
            <a:off x="10698351" y="3182884"/>
            <a:ext cx="319088" cy="29629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b)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503464</xdr:colOff>
      <xdr:row>67</xdr:row>
      <xdr:rowOff>172110</xdr:rowOff>
    </xdr:from>
    <xdr:to>
      <xdr:col>10</xdr:col>
      <xdr:colOff>358547</xdr:colOff>
      <xdr:row>72</xdr:row>
      <xdr:rowOff>95814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B1A4B5A2-4C38-4B37-B709-8994D1E327E9}"/>
            </a:ext>
          </a:extLst>
        </xdr:cNvPr>
        <xdr:cNvGrpSpPr/>
      </xdr:nvGrpSpPr>
      <xdr:grpSpPr>
        <a:xfrm>
          <a:off x="7084373" y="11775292"/>
          <a:ext cx="500618" cy="789613"/>
          <a:chOff x="9371135" y="4066442"/>
          <a:chExt cx="246550" cy="385647"/>
        </a:xfrm>
      </xdr:grpSpPr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8BBA8EFA-18F1-BAD8-7FB7-5AB63C33102A}"/>
              </a:ext>
            </a:extLst>
          </xdr:cNvPr>
          <xdr:cNvSpPr/>
        </xdr:nvSpPr>
        <xdr:spPr>
          <a:xfrm rot="2132957">
            <a:off x="9380164" y="4180993"/>
            <a:ext cx="55243" cy="271096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Oval 26">
            <a:extLst>
              <a:ext uri="{FF2B5EF4-FFF2-40B4-BE49-F238E27FC236}">
                <a16:creationId xmlns:a16="http://schemas.microsoft.com/office/drawing/2014/main" id="{A2FCDD22-3426-A8A9-639E-DC803C4D532A}"/>
              </a:ext>
            </a:extLst>
          </xdr:cNvPr>
          <xdr:cNvSpPr/>
        </xdr:nvSpPr>
        <xdr:spPr>
          <a:xfrm>
            <a:off x="9371135" y="4066442"/>
            <a:ext cx="246550" cy="241789"/>
          </a:xfrm>
          <a:prstGeom prst="ellipse">
            <a:avLst/>
          </a:prstGeom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bg1">
                  <a:lumMod val="85000"/>
                </a:schemeClr>
              </a:gs>
              <a:gs pos="83000">
                <a:schemeClr val="bg1">
                  <a:lumMod val="75000"/>
                </a:schemeClr>
              </a:gs>
              <a:gs pos="100000">
                <a:schemeClr val="bg1">
                  <a:lumMod val="50000"/>
                </a:schemeClr>
              </a:gs>
            </a:gsLst>
            <a:path path="circle">
              <a:fillToRect l="50000" t="50000" r="50000" b="50000"/>
            </a:path>
            <a:tileRect/>
          </a:gra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</xdr:col>
      <xdr:colOff>381000</xdr:colOff>
      <xdr:row>58</xdr:row>
      <xdr:rowOff>77875</xdr:rowOff>
    </xdr:from>
    <xdr:to>
      <xdr:col>27</xdr:col>
      <xdr:colOff>133366</xdr:colOff>
      <xdr:row>120</xdr:row>
      <xdr:rowOff>160422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576E0E11-4F99-8FEC-152D-DA7FA027CC62}"/>
            </a:ext>
          </a:extLst>
        </xdr:cNvPr>
        <xdr:cNvGrpSpPr/>
      </xdr:nvGrpSpPr>
      <xdr:grpSpPr>
        <a:xfrm>
          <a:off x="3117273" y="10122420"/>
          <a:ext cx="15130911" cy="10819820"/>
          <a:chOff x="2758074" y="10406890"/>
          <a:chExt cx="15427330" cy="11062318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67835067-0484-46FA-8E2F-5C00203A463A}"/>
              </a:ext>
            </a:extLst>
          </xdr:cNvPr>
          <xdr:cNvGraphicFramePr>
            <a:graphicFrameLocks/>
          </xdr:cNvGraphicFramePr>
        </xdr:nvGraphicFramePr>
        <xdr:xfrm>
          <a:off x="2758074" y="10436679"/>
          <a:ext cx="15427330" cy="1103252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86E2676B-836B-C25E-DB54-DC36AAFC12B5}"/>
              </a:ext>
            </a:extLst>
          </xdr:cNvPr>
          <xdr:cNvSpPr txBox="1"/>
        </xdr:nvSpPr>
        <xdr:spPr>
          <a:xfrm>
            <a:off x="7609519" y="11649175"/>
            <a:ext cx="1673678" cy="5136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AD + CHP</a:t>
            </a:r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41216F58-AD34-4F93-A64C-E07252AD38AC}"/>
              </a:ext>
            </a:extLst>
          </xdr:cNvPr>
          <xdr:cNvSpPr txBox="1"/>
        </xdr:nvSpPr>
        <xdr:spPr>
          <a:xfrm>
            <a:off x="4156579" y="11102840"/>
            <a:ext cx="3192916" cy="4755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Direct Land Application</a:t>
            </a:r>
          </a:p>
        </xdr:txBody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B66155C0-A724-4891-BD19-6CCC42621E50}"/>
              </a:ext>
            </a:extLst>
          </xdr:cNvPr>
          <xdr:cNvSpPr txBox="1"/>
        </xdr:nvSpPr>
        <xdr:spPr>
          <a:xfrm>
            <a:off x="10101262" y="10452129"/>
            <a:ext cx="2458131" cy="49461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Pyrolysis + CHP</a:t>
            </a:r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361C9D83-B824-4533-B524-299D13A633C0}"/>
              </a:ext>
            </a:extLst>
          </xdr:cNvPr>
          <xdr:cNvSpPr txBox="1"/>
        </xdr:nvSpPr>
        <xdr:spPr>
          <a:xfrm>
            <a:off x="13290499" y="11104197"/>
            <a:ext cx="1678440" cy="4850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HTC + CHP</a:t>
            </a:r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55443240-ABB4-49DF-923B-338E8B2927E4}"/>
              </a:ext>
            </a:extLst>
          </xdr:cNvPr>
          <xdr:cNvSpPr txBox="1"/>
        </xdr:nvSpPr>
        <xdr:spPr>
          <a:xfrm>
            <a:off x="16125690" y="10406890"/>
            <a:ext cx="1678440" cy="49938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HTL + CHP</a:t>
            </a:r>
          </a:p>
        </xdr:txBody>
      </xdr:sp>
    </xdr:grp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0.07587</cdr:x>
      <cdr:y>0.88556</cdr:y>
    </cdr:from>
    <cdr:to>
      <cdr:x>0.99078</cdr:x>
      <cdr:y>0.88679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DBE7A3CC-A3C4-4F58-504E-455B89072A55}"/>
            </a:ext>
          </a:extLst>
        </cdr:cNvPr>
        <cdr:cNvCxnSpPr/>
      </cdr:nvCxnSpPr>
      <cdr:spPr>
        <a:xfrm xmlns:a="http://schemas.openxmlformats.org/drawingml/2006/main" flipV="1">
          <a:off x="1170214" y="9769928"/>
          <a:ext cx="14110607" cy="1360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200641</xdr:colOff>
      <xdr:row>99</xdr:row>
      <xdr:rowOff>114306</xdr:rowOff>
    </xdr:from>
    <xdr:to>
      <xdr:col>52</xdr:col>
      <xdr:colOff>418319</xdr:colOff>
      <xdr:row>142</xdr:row>
      <xdr:rowOff>18559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55CC1915-19EC-EDB1-6219-2784AB8558AB}"/>
            </a:ext>
          </a:extLst>
        </xdr:cNvPr>
        <xdr:cNvGrpSpPr/>
      </xdr:nvGrpSpPr>
      <xdr:grpSpPr>
        <a:xfrm>
          <a:off x="26870641" y="18153828"/>
          <a:ext cx="7324156" cy="7739601"/>
          <a:chOff x="26424255" y="17888716"/>
          <a:chExt cx="7361481" cy="7578238"/>
        </a:xfrm>
      </xdr:grpSpPr>
      <xdr:grpSp>
        <xdr:nvGrpSpPr>
          <xdr:cNvPr id="60" name="Group 59">
            <a:extLst>
              <a:ext uri="{FF2B5EF4-FFF2-40B4-BE49-F238E27FC236}">
                <a16:creationId xmlns:a16="http://schemas.microsoft.com/office/drawing/2014/main" id="{FD4E2098-C0D1-DF3B-873D-68A6EEDA9F05}"/>
              </a:ext>
            </a:extLst>
          </xdr:cNvPr>
          <xdr:cNvGrpSpPr/>
        </xdr:nvGrpSpPr>
        <xdr:grpSpPr>
          <a:xfrm>
            <a:off x="26424255" y="17888716"/>
            <a:ext cx="7361481" cy="7578238"/>
            <a:chOff x="26424255" y="17888716"/>
            <a:chExt cx="7361481" cy="7578238"/>
          </a:xfrm>
        </xdr:grpSpPr>
        <xdr:grpSp>
          <xdr:nvGrpSpPr>
            <xdr:cNvPr id="50" name="Group 49">
              <a:extLst>
                <a:ext uri="{FF2B5EF4-FFF2-40B4-BE49-F238E27FC236}">
                  <a16:creationId xmlns:a16="http://schemas.microsoft.com/office/drawing/2014/main" id="{36B2AF3B-879D-5751-273A-1EC185AC0E0C}"/>
                </a:ext>
              </a:extLst>
            </xdr:cNvPr>
            <xdr:cNvGrpSpPr/>
          </xdr:nvGrpSpPr>
          <xdr:grpSpPr>
            <a:xfrm>
              <a:off x="26492948" y="17994255"/>
              <a:ext cx="7292788" cy="3696429"/>
              <a:chOff x="26286070" y="18382151"/>
              <a:chExt cx="8028109" cy="3777761"/>
            </a:xfrm>
          </xdr:grpSpPr>
          <xdr:graphicFrame macro="">
            <xdr:nvGraphicFramePr>
              <xdr:cNvPr id="2" name="Chart 1">
                <a:extLst>
                  <a:ext uri="{FF2B5EF4-FFF2-40B4-BE49-F238E27FC236}">
                    <a16:creationId xmlns:a16="http://schemas.microsoft.com/office/drawing/2014/main" id="{77029022-E74A-41FC-8E6B-86E9B87A5375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6286070" y="18382151"/>
              <a:ext cx="8028109" cy="3777761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10" name="Group 9">
                <a:extLst>
                  <a:ext uri="{FF2B5EF4-FFF2-40B4-BE49-F238E27FC236}">
                    <a16:creationId xmlns:a16="http://schemas.microsoft.com/office/drawing/2014/main" id="{B7271036-F310-0E07-B1B6-B879D21C7B36}"/>
                  </a:ext>
                </a:extLst>
              </xdr:cNvPr>
              <xdr:cNvGrpSpPr/>
            </xdr:nvGrpSpPr>
            <xdr:grpSpPr>
              <a:xfrm>
                <a:off x="27017608" y="18540339"/>
                <a:ext cx="7241910" cy="2507922"/>
                <a:chOff x="27017493" y="18535944"/>
                <a:chExt cx="7237235" cy="2514336"/>
              </a:xfrm>
            </xdr:grpSpPr>
            <xdr:sp macro="" textlink="">
              <xdr:nvSpPr>
                <xdr:cNvPr id="4" name="TextBox 3">
                  <a:extLst>
                    <a:ext uri="{FF2B5EF4-FFF2-40B4-BE49-F238E27FC236}">
                      <a16:creationId xmlns:a16="http://schemas.microsoft.com/office/drawing/2014/main" id="{16241FA1-1923-4381-A8E4-5521432BD12E}"/>
                    </a:ext>
                  </a:extLst>
                </xdr:cNvPr>
                <xdr:cNvSpPr txBox="1"/>
              </xdr:nvSpPr>
              <xdr:spPr>
                <a:xfrm>
                  <a:off x="27017493" y="18535944"/>
                  <a:ext cx="1228580" cy="484892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Pyrolysis + CHP</a:t>
                  </a:r>
                </a:p>
              </xdr:txBody>
            </xdr:sp>
            <xdr:sp macro="" textlink="">
              <xdr:nvSpPr>
                <xdr:cNvPr id="5" name="TextBox 4">
                  <a:extLst>
                    <a:ext uri="{FF2B5EF4-FFF2-40B4-BE49-F238E27FC236}">
                      <a16:creationId xmlns:a16="http://schemas.microsoft.com/office/drawing/2014/main" id="{7F67A3DE-4A66-48CF-A169-12B39B2AAF61}"/>
                    </a:ext>
                  </a:extLst>
                </xdr:cNvPr>
                <xdr:cNvSpPr txBox="1"/>
              </xdr:nvSpPr>
              <xdr:spPr>
                <a:xfrm>
                  <a:off x="28361266" y="19738640"/>
                  <a:ext cx="1590310" cy="48012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Direct Land Application</a:t>
                  </a:r>
                </a:p>
              </xdr:txBody>
            </xdr:sp>
            <xdr:sp macro="" textlink="">
              <xdr:nvSpPr>
                <xdr:cNvPr id="6" name="TextBox 5">
                  <a:extLst>
                    <a:ext uri="{FF2B5EF4-FFF2-40B4-BE49-F238E27FC236}">
                      <a16:creationId xmlns:a16="http://schemas.microsoft.com/office/drawing/2014/main" id="{A6CB181D-29F8-4ABD-9901-18BD735A982D}"/>
                    </a:ext>
                  </a:extLst>
                </xdr:cNvPr>
                <xdr:cNvSpPr txBox="1"/>
              </xdr:nvSpPr>
              <xdr:spPr>
                <a:xfrm>
                  <a:off x="29864737" y="20570151"/>
                  <a:ext cx="1595072" cy="48012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HTC + CHP</a:t>
                  </a:r>
                </a:p>
              </xdr:txBody>
            </xdr:sp>
            <xdr:sp macro="" textlink="">
              <xdr:nvSpPr>
                <xdr:cNvPr id="7" name="TextBox 6">
                  <a:extLst>
                    <a:ext uri="{FF2B5EF4-FFF2-40B4-BE49-F238E27FC236}">
                      <a16:creationId xmlns:a16="http://schemas.microsoft.com/office/drawing/2014/main" id="{94A6EB6A-2F29-4BBD-93C6-47A93CEFA1D8}"/>
                    </a:ext>
                  </a:extLst>
                </xdr:cNvPr>
                <xdr:cNvSpPr txBox="1"/>
              </xdr:nvSpPr>
              <xdr:spPr>
                <a:xfrm>
                  <a:off x="31389659" y="20428403"/>
                  <a:ext cx="1599834" cy="48965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AD + CHP</a:t>
                  </a:r>
                </a:p>
              </xdr:txBody>
            </xdr:sp>
            <xdr:sp macro="" textlink="">
              <xdr:nvSpPr>
                <xdr:cNvPr id="8" name="TextBox 7">
                  <a:extLst>
                    <a:ext uri="{FF2B5EF4-FFF2-40B4-BE49-F238E27FC236}">
                      <a16:creationId xmlns:a16="http://schemas.microsoft.com/office/drawing/2014/main" id="{1F00A600-2D2D-4B11-BDD1-512417FBCD3D}"/>
                    </a:ext>
                  </a:extLst>
                </xdr:cNvPr>
                <xdr:cNvSpPr txBox="1"/>
              </xdr:nvSpPr>
              <xdr:spPr>
                <a:xfrm>
                  <a:off x="33194705" y="18696378"/>
                  <a:ext cx="1060023" cy="48965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HTL + CHP</a:t>
                  </a:r>
                </a:p>
              </xdr:txBody>
            </xdr:sp>
          </xdr:grpSp>
        </xdr:grpSp>
        <xdr:grpSp>
          <xdr:nvGrpSpPr>
            <xdr:cNvPr id="17" name="Group 16">
              <a:extLst>
                <a:ext uri="{FF2B5EF4-FFF2-40B4-BE49-F238E27FC236}">
                  <a16:creationId xmlns:a16="http://schemas.microsoft.com/office/drawing/2014/main" id="{E46B09BD-C0E8-8417-A2BC-C0E5593FB514}"/>
                </a:ext>
              </a:extLst>
            </xdr:cNvPr>
            <xdr:cNvGrpSpPr/>
          </xdr:nvGrpSpPr>
          <xdr:grpSpPr>
            <a:xfrm>
              <a:off x="26490746" y="21730078"/>
              <a:ext cx="7289385" cy="3736876"/>
              <a:chOff x="26227819" y="22501317"/>
              <a:chExt cx="8128123" cy="3819226"/>
            </a:xfrm>
          </xdr:grpSpPr>
          <xdr:graphicFrame macro="">
            <xdr:nvGraphicFramePr>
              <xdr:cNvPr id="9" name="Chart 8">
                <a:extLst>
                  <a:ext uri="{FF2B5EF4-FFF2-40B4-BE49-F238E27FC236}">
                    <a16:creationId xmlns:a16="http://schemas.microsoft.com/office/drawing/2014/main" id="{4F84E927-F127-4A6F-868C-0E9BD9E09D23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6227819" y="22554599"/>
              <a:ext cx="8128123" cy="3765944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grpSp>
            <xdr:nvGrpSpPr>
              <xdr:cNvPr id="11" name="Group 10">
                <a:extLst>
                  <a:ext uri="{FF2B5EF4-FFF2-40B4-BE49-F238E27FC236}">
                    <a16:creationId xmlns:a16="http://schemas.microsoft.com/office/drawing/2014/main" id="{A3F8FA7C-3A32-49EB-B13C-7F6B68E48EF3}"/>
                  </a:ext>
                </a:extLst>
              </xdr:cNvPr>
              <xdr:cNvGrpSpPr/>
            </xdr:nvGrpSpPr>
            <xdr:grpSpPr>
              <a:xfrm>
                <a:off x="26849847" y="22501317"/>
                <a:ext cx="7448050" cy="2397779"/>
                <a:chOff x="26911625" y="18251383"/>
                <a:chExt cx="7471079" cy="2422460"/>
              </a:xfrm>
            </xdr:grpSpPr>
            <xdr:sp macro="" textlink="">
              <xdr:nvSpPr>
                <xdr:cNvPr id="12" name="TextBox 11">
                  <a:extLst>
                    <a:ext uri="{FF2B5EF4-FFF2-40B4-BE49-F238E27FC236}">
                      <a16:creationId xmlns:a16="http://schemas.microsoft.com/office/drawing/2014/main" id="{A80A98CF-F25C-2362-9C3F-941D22249EE1}"/>
                    </a:ext>
                  </a:extLst>
                </xdr:cNvPr>
                <xdr:cNvSpPr txBox="1"/>
              </xdr:nvSpPr>
              <xdr:spPr>
                <a:xfrm>
                  <a:off x="26911625" y="18835367"/>
                  <a:ext cx="1349914" cy="484892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Pyrolysis + CHP</a:t>
                  </a:r>
                </a:p>
              </xdr:txBody>
            </xdr:sp>
            <xdr:sp macro="" textlink="">
              <xdr:nvSpPr>
                <xdr:cNvPr id="13" name="TextBox 12">
                  <a:extLst>
                    <a:ext uri="{FF2B5EF4-FFF2-40B4-BE49-F238E27FC236}">
                      <a16:creationId xmlns:a16="http://schemas.microsoft.com/office/drawing/2014/main" id="{ADD2D13E-B42A-499E-3B41-0FC77FD432BF}"/>
                    </a:ext>
                  </a:extLst>
                </xdr:cNvPr>
                <xdr:cNvSpPr txBox="1"/>
              </xdr:nvSpPr>
              <xdr:spPr>
                <a:xfrm>
                  <a:off x="28347580" y="20193714"/>
                  <a:ext cx="1590310" cy="48012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Direct Land Application</a:t>
                  </a:r>
                </a:p>
              </xdr:txBody>
            </xdr:sp>
            <xdr:sp macro="" textlink="">
              <xdr:nvSpPr>
                <xdr:cNvPr id="14" name="TextBox 13">
                  <a:extLst>
                    <a:ext uri="{FF2B5EF4-FFF2-40B4-BE49-F238E27FC236}">
                      <a16:creationId xmlns:a16="http://schemas.microsoft.com/office/drawing/2014/main" id="{90CFC813-49A7-35D0-2182-0D84D56D9008}"/>
                    </a:ext>
                  </a:extLst>
                </xdr:cNvPr>
                <xdr:cNvSpPr txBox="1"/>
              </xdr:nvSpPr>
              <xdr:spPr>
                <a:xfrm>
                  <a:off x="30087211" y="19919616"/>
                  <a:ext cx="1229136" cy="48012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HTC + CHP</a:t>
                  </a:r>
                </a:p>
              </xdr:txBody>
            </xdr:sp>
            <xdr:sp macro="" textlink="">
              <xdr:nvSpPr>
                <xdr:cNvPr id="15" name="TextBox 14">
                  <a:extLst>
                    <a:ext uri="{FF2B5EF4-FFF2-40B4-BE49-F238E27FC236}">
                      <a16:creationId xmlns:a16="http://schemas.microsoft.com/office/drawing/2014/main" id="{BE8B1E19-137F-96EA-28AD-6FF991383AAA}"/>
                    </a:ext>
                  </a:extLst>
                </xdr:cNvPr>
                <xdr:cNvSpPr txBox="1"/>
              </xdr:nvSpPr>
              <xdr:spPr>
                <a:xfrm>
                  <a:off x="31777476" y="19912548"/>
                  <a:ext cx="983337" cy="34471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AD + CHP</a:t>
                  </a:r>
                </a:p>
              </xdr:txBody>
            </xdr:sp>
            <xdr:sp macro="" textlink="">
              <xdr:nvSpPr>
                <xdr:cNvPr id="16" name="TextBox 15">
                  <a:extLst>
                    <a:ext uri="{FF2B5EF4-FFF2-40B4-BE49-F238E27FC236}">
                      <a16:creationId xmlns:a16="http://schemas.microsoft.com/office/drawing/2014/main" id="{40D6845B-E455-754A-FB95-616301806F60}"/>
                    </a:ext>
                  </a:extLst>
                </xdr:cNvPr>
                <xdr:cNvSpPr txBox="1"/>
              </xdr:nvSpPr>
              <xdr:spPr>
                <a:xfrm>
                  <a:off x="33254855" y="18251383"/>
                  <a:ext cx="1127849" cy="3928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HTL + CHP</a:t>
                  </a:r>
                </a:p>
              </xdr:txBody>
            </xdr:sp>
          </xdr:grpSp>
        </xdr:grpSp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5ED1B773-2AC2-4280-9E96-59D5BBE26AB8}"/>
                </a:ext>
              </a:extLst>
            </xdr:cNvPr>
            <xdr:cNvSpPr txBox="1"/>
          </xdr:nvSpPr>
          <xdr:spPr>
            <a:xfrm>
              <a:off x="26424255" y="21616263"/>
              <a:ext cx="432815" cy="47324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 b="1">
                  <a:latin typeface="Arial" panose="020B0604020202020204" pitchFamily="34" charset="0"/>
                  <a:cs typeface="Arial" panose="020B0604020202020204" pitchFamily="34" charset="0"/>
                </a:rPr>
                <a:t>b)</a:t>
              </a:r>
            </a:p>
          </xdr:txBody>
        </xdr:sp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DAF4E149-75BD-4BB0-907F-7BD9DC151039}"/>
                </a:ext>
              </a:extLst>
            </xdr:cNvPr>
            <xdr:cNvSpPr txBox="1"/>
          </xdr:nvSpPr>
          <xdr:spPr>
            <a:xfrm>
              <a:off x="26465816" y="17888716"/>
              <a:ext cx="385896" cy="3448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 b="1">
                  <a:latin typeface="Arial" panose="020B0604020202020204" pitchFamily="34" charset="0"/>
                  <a:cs typeface="Arial" panose="020B0604020202020204" pitchFamily="34" charset="0"/>
                </a:rPr>
                <a:t>a)</a:t>
              </a:r>
            </a:p>
          </xdr:txBody>
        </xdr:sp>
      </xdr:grpSp>
      <xdr:sp macro="" textlink="">
        <xdr:nvSpPr>
          <xdr:cNvPr id="55" name="TextBox 54">
            <a:extLst>
              <a:ext uri="{FF2B5EF4-FFF2-40B4-BE49-F238E27FC236}">
                <a16:creationId xmlns:a16="http://schemas.microsoft.com/office/drawing/2014/main" id="{64660301-A14A-4937-8E98-0173AC1F5C6A}"/>
              </a:ext>
            </a:extLst>
          </xdr:cNvPr>
          <xdr:cNvSpPr txBox="1"/>
        </xdr:nvSpPr>
        <xdr:spPr>
          <a:xfrm>
            <a:off x="28568113" y="18042440"/>
            <a:ext cx="1033182" cy="4732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CLCA</a:t>
            </a:r>
          </a:p>
        </xdr:txBody>
      </xdr:sp>
    </xdr:grpSp>
    <xdr:clientData/>
  </xdr:twoCellAnchor>
  <xdr:twoCellAnchor>
    <xdr:from>
      <xdr:col>52</xdr:col>
      <xdr:colOff>571501</xdr:colOff>
      <xdr:row>99</xdr:row>
      <xdr:rowOff>150671</xdr:rowOff>
    </xdr:from>
    <xdr:to>
      <xdr:col>53</xdr:col>
      <xdr:colOff>275929</xdr:colOff>
      <xdr:row>101</xdr:row>
      <xdr:rowOff>102299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EDCCED3B-435E-47C0-9760-9CA3F0597ADC}"/>
            </a:ext>
          </a:extLst>
        </xdr:cNvPr>
        <xdr:cNvSpPr txBox="1"/>
      </xdr:nvSpPr>
      <xdr:spPr>
        <a:xfrm>
          <a:off x="34165762" y="18190193"/>
          <a:ext cx="350471" cy="3160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c)</a:t>
          </a:r>
        </a:p>
      </xdr:txBody>
    </xdr:sp>
    <xdr:clientData/>
  </xdr:twoCellAnchor>
  <xdr:twoCellAnchor>
    <xdr:from>
      <xdr:col>52</xdr:col>
      <xdr:colOff>571501</xdr:colOff>
      <xdr:row>99</xdr:row>
      <xdr:rowOff>150671</xdr:rowOff>
    </xdr:from>
    <xdr:to>
      <xdr:col>53</xdr:col>
      <xdr:colOff>275929</xdr:colOff>
      <xdr:row>101</xdr:row>
      <xdr:rowOff>102299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78643951-F907-43CB-A58D-7AF861005AFF}"/>
            </a:ext>
          </a:extLst>
        </xdr:cNvPr>
        <xdr:cNvSpPr txBox="1"/>
      </xdr:nvSpPr>
      <xdr:spPr>
        <a:xfrm>
          <a:off x="34165762" y="18190193"/>
          <a:ext cx="350471" cy="3160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c)</a:t>
          </a:r>
        </a:p>
      </xdr:txBody>
    </xdr:sp>
    <xdr:clientData/>
  </xdr:twoCellAnchor>
  <xdr:twoCellAnchor>
    <xdr:from>
      <xdr:col>52</xdr:col>
      <xdr:colOff>571522</xdr:colOff>
      <xdr:row>99</xdr:row>
      <xdr:rowOff>150667</xdr:rowOff>
    </xdr:from>
    <xdr:to>
      <xdr:col>64</xdr:col>
      <xdr:colOff>437948</xdr:colOff>
      <xdr:row>142</xdr:row>
      <xdr:rowOff>57102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A6471CB0-931F-D596-A3D6-4A79B200CF4A}"/>
            </a:ext>
          </a:extLst>
        </xdr:cNvPr>
        <xdr:cNvGrpSpPr/>
      </xdr:nvGrpSpPr>
      <xdr:grpSpPr>
        <a:xfrm>
          <a:off x="34348000" y="18190189"/>
          <a:ext cx="7618948" cy="7741783"/>
          <a:chOff x="34165762" y="18190189"/>
          <a:chExt cx="7536665" cy="7712894"/>
        </a:xfrm>
      </xdr:grpSpPr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4164B85B-CFB7-4C7B-04CA-030EFA40006D}"/>
              </a:ext>
            </a:extLst>
          </xdr:cNvPr>
          <xdr:cNvGrpSpPr/>
        </xdr:nvGrpSpPr>
        <xdr:grpSpPr>
          <a:xfrm>
            <a:off x="34165762" y="18190189"/>
            <a:ext cx="7435786" cy="7712894"/>
            <a:chOff x="34369002" y="17900789"/>
            <a:chExt cx="7479644" cy="7573834"/>
          </a:xfrm>
        </xdr:grpSpPr>
        <xdr:grpSp>
          <xdr:nvGrpSpPr>
            <xdr:cNvPr id="61" name="Group 60">
              <a:extLst>
                <a:ext uri="{FF2B5EF4-FFF2-40B4-BE49-F238E27FC236}">
                  <a16:creationId xmlns:a16="http://schemas.microsoft.com/office/drawing/2014/main" id="{D698A075-192F-FB65-541D-B2C7492416B8}"/>
                </a:ext>
              </a:extLst>
            </xdr:cNvPr>
            <xdr:cNvGrpSpPr/>
          </xdr:nvGrpSpPr>
          <xdr:grpSpPr>
            <a:xfrm>
              <a:off x="34369002" y="17900789"/>
              <a:ext cx="7479644" cy="7573834"/>
              <a:chOff x="34514679" y="17900789"/>
              <a:chExt cx="7479644" cy="7573834"/>
            </a:xfrm>
          </xdr:grpSpPr>
          <xdr:grpSp>
            <xdr:nvGrpSpPr>
              <xdr:cNvPr id="51" name="Group 50">
                <a:extLst>
                  <a:ext uri="{FF2B5EF4-FFF2-40B4-BE49-F238E27FC236}">
                    <a16:creationId xmlns:a16="http://schemas.microsoft.com/office/drawing/2014/main" id="{328D551D-3B1D-55D5-722D-C024CF5ABC19}"/>
                  </a:ext>
                </a:extLst>
              </xdr:cNvPr>
              <xdr:cNvGrpSpPr/>
            </xdr:nvGrpSpPr>
            <xdr:grpSpPr>
              <a:xfrm>
                <a:off x="34612822" y="17900789"/>
                <a:ext cx="7381501" cy="3744335"/>
                <a:chOff x="26198512" y="26537496"/>
                <a:chExt cx="7321721" cy="3829674"/>
              </a:xfrm>
            </xdr:grpSpPr>
            <xdr:graphicFrame macro="">
              <xdr:nvGraphicFramePr>
                <xdr:cNvPr id="19" name="Chart 18">
                  <a:extLst>
                    <a:ext uri="{FF2B5EF4-FFF2-40B4-BE49-F238E27FC236}">
                      <a16:creationId xmlns:a16="http://schemas.microsoft.com/office/drawing/2014/main" id="{5EFE2F77-7F70-32CB-425F-15113B016996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26198512" y="26608255"/>
                <a:ext cx="2836475" cy="3758915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3"/>
                </a:graphicData>
              </a:graphic>
            </xdr:graphicFrame>
            <xdr:grpSp>
              <xdr:nvGrpSpPr>
                <xdr:cNvPr id="20" name="Group 19">
                  <a:extLst>
                    <a:ext uri="{FF2B5EF4-FFF2-40B4-BE49-F238E27FC236}">
                      <a16:creationId xmlns:a16="http://schemas.microsoft.com/office/drawing/2014/main" id="{A3E70840-7EEC-3B04-D690-FEE4D0EC8DB8}"/>
                    </a:ext>
                  </a:extLst>
                </xdr:cNvPr>
                <xdr:cNvGrpSpPr/>
              </xdr:nvGrpSpPr>
              <xdr:grpSpPr>
                <a:xfrm>
                  <a:off x="26820974" y="26537496"/>
                  <a:ext cx="2388456" cy="1077823"/>
                  <a:chOff x="28015127" y="17463477"/>
                  <a:chExt cx="5584812" cy="1092991"/>
                </a:xfrm>
              </xdr:grpSpPr>
              <xdr:sp macro="" textlink="">
                <xdr:nvSpPr>
                  <xdr:cNvPr id="22" name="TextBox 21">
                    <a:extLst>
                      <a:ext uri="{FF2B5EF4-FFF2-40B4-BE49-F238E27FC236}">
                        <a16:creationId xmlns:a16="http://schemas.microsoft.com/office/drawing/2014/main" id="{67701F50-F7C7-A747-64CB-2E2593541186}"/>
                      </a:ext>
                    </a:extLst>
                  </xdr:cNvPr>
                  <xdr:cNvSpPr txBox="1"/>
                </xdr:nvSpPr>
                <xdr:spPr>
                  <a:xfrm>
                    <a:off x="30492754" y="17463477"/>
                    <a:ext cx="3107185" cy="480129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Direct Land Application</a:t>
                    </a:r>
                  </a:p>
                </xdr:txBody>
              </xdr:sp>
              <xdr:sp macro="" textlink="">
                <xdr:nvSpPr>
                  <xdr:cNvPr id="24" name="TextBox 23">
                    <a:extLst>
                      <a:ext uri="{FF2B5EF4-FFF2-40B4-BE49-F238E27FC236}">
                        <a16:creationId xmlns:a16="http://schemas.microsoft.com/office/drawing/2014/main" id="{11758CC1-BEE8-7B06-3DA9-CB9E9B04C704}"/>
                      </a:ext>
                    </a:extLst>
                  </xdr:cNvPr>
                  <xdr:cNvSpPr txBox="1"/>
                </xdr:nvSpPr>
                <xdr:spPr>
                  <a:xfrm>
                    <a:off x="28015127" y="18066815"/>
                    <a:ext cx="2491337" cy="489653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AD + CHP</a:t>
                    </a:r>
                  </a:p>
                </xdr:txBody>
              </xdr:sp>
            </xdr:grpSp>
            <xdr:graphicFrame macro="">
              <xdr:nvGraphicFramePr>
                <xdr:cNvPr id="35" name="Chart 34">
                  <a:extLst>
                    <a:ext uri="{FF2B5EF4-FFF2-40B4-BE49-F238E27FC236}">
                      <a16:creationId xmlns:a16="http://schemas.microsoft.com/office/drawing/2014/main" id="{C3F0DAA1-E058-9B3E-283E-4C907AE5EA4B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29354541" y="26588853"/>
                <a:ext cx="4165692" cy="3777761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  <xdr:grpSp>
              <xdr:nvGrpSpPr>
                <xdr:cNvPr id="36" name="Group 35">
                  <a:extLst>
                    <a:ext uri="{FF2B5EF4-FFF2-40B4-BE49-F238E27FC236}">
                      <a16:creationId xmlns:a16="http://schemas.microsoft.com/office/drawing/2014/main" id="{22A4F84C-4A56-2869-52AE-FA3B5F879CEA}"/>
                    </a:ext>
                  </a:extLst>
                </xdr:cNvPr>
                <xdr:cNvGrpSpPr/>
              </xdr:nvGrpSpPr>
              <xdr:grpSpPr>
                <a:xfrm>
                  <a:off x="29754924" y="29043810"/>
                  <a:ext cx="3762133" cy="525710"/>
                  <a:chOff x="34727161" y="19854269"/>
                  <a:chExt cx="6522426" cy="531121"/>
                </a:xfrm>
              </xdr:grpSpPr>
              <xdr:sp macro="" textlink="">
                <xdr:nvSpPr>
                  <xdr:cNvPr id="37" name="TextBox 36">
                    <a:extLst>
                      <a:ext uri="{FF2B5EF4-FFF2-40B4-BE49-F238E27FC236}">
                        <a16:creationId xmlns:a16="http://schemas.microsoft.com/office/drawing/2014/main" id="{E173E219-0F87-9F97-85FD-6E4B881909C8}"/>
                      </a:ext>
                    </a:extLst>
                  </xdr:cNvPr>
                  <xdr:cNvSpPr txBox="1"/>
                </xdr:nvSpPr>
                <xdr:spPr>
                  <a:xfrm>
                    <a:off x="34727161" y="19900497"/>
                    <a:ext cx="1774110" cy="484893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Pyrolysis + CHP</a:t>
                    </a:r>
                  </a:p>
                </xdr:txBody>
              </xdr:sp>
              <xdr:sp macro="" textlink="">
                <xdr:nvSpPr>
                  <xdr:cNvPr id="39" name="TextBox 38">
                    <a:extLst>
                      <a:ext uri="{FF2B5EF4-FFF2-40B4-BE49-F238E27FC236}">
                        <a16:creationId xmlns:a16="http://schemas.microsoft.com/office/drawing/2014/main" id="{A09EE534-036A-3B51-4EF6-67B1AB740D2A}"/>
                      </a:ext>
                    </a:extLst>
                  </xdr:cNvPr>
                  <xdr:cNvSpPr txBox="1"/>
                </xdr:nvSpPr>
                <xdr:spPr>
                  <a:xfrm>
                    <a:off x="36906467" y="19867104"/>
                    <a:ext cx="2189549" cy="480129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HTC + CHP</a:t>
                    </a:r>
                  </a:p>
                </xdr:txBody>
              </xdr:sp>
              <xdr:sp macro="" textlink="">
                <xdr:nvSpPr>
                  <xdr:cNvPr id="41" name="TextBox 40">
                    <a:extLst>
                      <a:ext uri="{FF2B5EF4-FFF2-40B4-BE49-F238E27FC236}">
                        <a16:creationId xmlns:a16="http://schemas.microsoft.com/office/drawing/2014/main" id="{5799F530-CD08-8444-4958-BD464990A89F}"/>
                      </a:ext>
                    </a:extLst>
                  </xdr:cNvPr>
                  <xdr:cNvSpPr txBox="1"/>
                </xdr:nvSpPr>
                <xdr:spPr>
                  <a:xfrm>
                    <a:off x="39477339" y="19854269"/>
                    <a:ext cx="1772248" cy="39283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HTL + CHP</a:t>
                    </a:r>
                  </a:p>
                </xdr:txBody>
              </xdr:sp>
            </xdr:grpSp>
          </xdr:grpSp>
          <xdr:grpSp>
            <xdr:nvGrpSpPr>
              <xdr:cNvPr id="42" name="Group 41">
                <a:extLst>
                  <a:ext uri="{FF2B5EF4-FFF2-40B4-BE49-F238E27FC236}">
                    <a16:creationId xmlns:a16="http://schemas.microsoft.com/office/drawing/2014/main" id="{8D4CE130-63F4-46E6-A31E-BB9667B608E0}"/>
                  </a:ext>
                </a:extLst>
              </xdr:cNvPr>
              <xdr:cNvGrpSpPr/>
            </xdr:nvGrpSpPr>
            <xdr:grpSpPr>
              <a:xfrm>
                <a:off x="34581335" y="21812564"/>
                <a:ext cx="7141399" cy="3662059"/>
                <a:chOff x="25210795" y="20533591"/>
                <a:chExt cx="8030993" cy="3777761"/>
              </a:xfrm>
            </xdr:grpSpPr>
            <xdr:graphicFrame macro="">
              <xdr:nvGraphicFramePr>
                <xdr:cNvPr id="43" name="Chart 42">
                  <a:extLst>
                    <a:ext uri="{FF2B5EF4-FFF2-40B4-BE49-F238E27FC236}">
                      <a16:creationId xmlns:a16="http://schemas.microsoft.com/office/drawing/2014/main" id="{14BE5329-A778-6B51-0CF9-345E3665257A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25210795" y="20533591"/>
                <a:ext cx="8011520" cy="3777761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  <xdr:grpSp>
              <xdr:nvGrpSpPr>
                <xdr:cNvPr id="44" name="Group 43">
                  <a:extLst>
                    <a:ext uri="{FF2B5EF4-FFF2-40B4-BE49-F238E27FC236}">
                      <a16:creationId xmlns:a16="http://schemas.microsoft.com/office/drawing/2014/main" id="{546960C8-17D4-84CB-69A2-65B563A52C08}"/>
                    </a:ext>
                  </a:extLst>
                </xdr:cNvPr>
                <xdr:cNvGrpSpPr/>
              </xdr:nvGrpSpPr>
              <xdr:grpSpPr>
                <a:xfrm>
                  <a:off x="25728788" y="20878925"/>
                  <a:ext cx="7513000" cy="2651355"/>
                  <a:chOff x="25787099" y="16612257"/>
                  <a:chExt cx="7536230" cy="2678639"/>
                </a:xfrm>
              </xdr:grpSpPr>
              <xdr:sp macro="" textlink="">
                <xdr:nvSpPr>
                  <xdr:cNvPr id="45" name="TextBox 44">
                    <a:extLst>
                      <a:ext uri="{FF2B5EF4-FFF2-40B4-BE49-F238E27FC236}">
                        <a16:creationId xmlns:a16="http://schemas.microsoft.com/office/drawing/2014/main" id="{4F271AC7-DFD4-693B-C657-94E8E32511D6}"/>
                      </a:ext>
                    </a:extLst>
                  </xdr:cNvPr>
                  <xdr:cNvSpPr txBox="1"/>
                </xdr:nvSpPr>
                <xdr:spPr>
                  <a:xfrm>
                    <a:off x="27305226" y="18339479"/>
                    <a:ext cx="1595073" cy="484893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Pyrolysis + CHP</a:t>
                    </a:r>
                  </a:p>
                </xdr:txBody>
              </xdr:sp>
              <xdr:sp macro="" textlink="">
                <xdr:nvSpPr>
                  <xdr:cNvPr id="46" name="TextBox 45">
                    <a:extLst>
                      <a:ext uri="{FF2B5EF4-FFF2-40B4-BE49-F238E27FC236}">
                        <a16:creationId xmlns:a16="http://schemas.microsoft.com/office/drawing/2014/main" id="{E58DAEBF-74E4-097A-0E2E-F7816EF8957D}"/>
                      </a:ext>
                    </a:extLst>
                  </xdr:cNvPr>
                  <xdr:cNvSpPr txBox="1"/>
                </xdr:nvSpPr>
                <xdr:spPr>
                  <a:xfrm>
                    <a:off x="25787099" y="18175594"/>
                    <a:ext cx="1590311" cy="480128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Direct Land Application</a:t>
                    </a:r>
                  </a:p>
                </xdr:txBody>
              </xdr:sp>
              <xdr:sp macro="" textlink="">
                <xdr:nvSpPr>
                  <xdr:cNvPr id="47" name="TextBox 46">
                    <a:extLst>
                      <a:ext uri="{FF2B5EF4-FFF2-40B4-BE49-F238E27FC236}">
                        <a16:creationId xmlns:a16="http://schemas.microsoft.com/office/drawing/2014/main" id="{399D7E39-CC7F-3047-44E5-826389E3D26C}"/>
                      </a:ext>
                    </a:extLst>
                  </xdr:cNvPr>
                  <xdr:cNvSpPr txBox="1"/>
                </xdr:nvSpPr>
                <xdr:spPr>
                  <a:xfrm>
                    <a:off x="28837952" y="17720097"/>
                    <a:ext cx="1595073" cy="35330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HTC + CHP</a:t>
                    </a:r>
                  </a:p>
                </xdr:txBody>
              </xdr:sp>
              <xdr:sp macro="" textlink="">
                <xdr:nvSpPr>
                  <xdr:cNvPr id="48" name="TextBox 47">
                    <a:extLst>
                      <a:ext uri="{FF2B5EF4-FFF2-40B4-BE49-F238E27FC236}">
                        <a16:creationId xmlns:a16="http://schemas.microsoft.com/office/drawing/2014/main" id="{C47391D0-D560-EABE-2693-C9290D951A89}"/>
                      </a:ext>
                    </a:extLst>
                  </xdr:cNvPr>
                  <xdr:cNvSpPr txBox="1"/>
                </xdr:nvSpPr>
                <xdr:spPr>
                  <a:xfrm>
                    <a:off x="32046192" y="18801243"/>
                    <a:ext cx="1277137" cy="489653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AD + CHP</a:t>
                    </a:r>
                  </a:p>
                </xdr:txBody>
              </xdr:sp>
              <xdr:sp macro="" textlink="">
                <xdr:nvSpPr>
                  <xdr:cNvPr id="49" name="TextBox 48">
                    <a:extLst>
                      <a:ext uri="{FF2B5EF4-FFF2-40B4-BE49-F238E27FC236}">
                        <a16:creationId xmlns:a16="http://schemas.microsoft.com/office/drawing/2014/main" id="{6F5CB846-3FA4-789C-9364-3BDD0A4F6265}"/>
                      </a:ext>
                    </a:extLst>
                  </xdr:cNvPr>
                  <xdr:cNvSpPr txBox="1"/>
                </xdr:nvSpPr>
                <xdr:spPr>
                  <a:xfrm>
                    <a:off x="30602814" y="16612257"/>
                    <a:ext cx="1108747" cy="392837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HTL + CHP</a:t>
                    </a:r>
                  </a:p>
                </xdr:txBody>
              </xdr:sp>
            </xdr:grpSp>
          </xdr:grpSp>
          <xdr:sp macro="" textlink="">
            <xdr:nvSpPr>
              <xdr:cNvPr id="57" name="TextBox 56">
                <a:extLst>
                  <a:ext uri="{FF2B5EF4-FFF2-40B4-BE49-F238E27FC236}">
                    <a16:creationId xmlns:a16="http://schemas.microsoft.com/office/drawing/2014/main" id="{D5352C51-A329-4678-992F-F037A5DF4802}"/>
                  </a:ext>
                </a:extLst>
              </xdr:cNvPr>
              <xdr:cNvSpPr txBox="1"/>
            </xdr:nvSpPr>
            <xdr:spPr>
              <a:xfrm>
                <a:off x="34514679" y="17992506"/>
                <a:ext cx="433527" cy="26501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a)</a:t>
                </a:r>
              </a:p>
            </xdr:txBody>
          </xdr:sp>
          <xdr:sp macro="" textlink="">
            <xdr:nvSpPr>
              <xdr:cNvPr id="58" name="TextBox 57">
                <a:extLst>
                  <a:ext uri="{FF2B5EF4-FFF2-40B4-BE49-F238E27FC236}">
                    <a16:creationId xmlns:a16="http://schemas.microsoft.com/office/drawing/2014/main" id="{3A4B5DF8-3991-4024-9036-9C26B6B64103}"/>
                  </a:ext>
                </a:extLst>
              </xdr:cNvPr>
              <xdr:cNvSpPr txBox="1"/>
            </xdr:nvSpPr>
            <xdr:spPr>
              <a:xfrm>
                <a:off x="37456637" y="17970180"/>
                <a:ext cx="553116" cy="29549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b)</a:t>
                </a:r>
              </a:p>
            </xdr:txBody>
          </xdr:sp>
          <xdr:sp macro="" textlink="">
            <xdr:nvSpPr>
              <xdr:cNvPr id="59" name="TextBox 58">
                <a:extLst>
                  <a:ext uri="{FF2B5EF4-FFF2-40B4-BE49-F238E27FC236}">
                    <a16:creationId xmlns:a16="http://schemas.microsoft.com/office/drawing/2014/main" id="{25835812-CFF1-4372-A7BE-4FCC81710A2B}"/>
                  </a:ext>
                </a:extLst>
              </xdr:cNvPr>
              <xdr:cNvSpPr txBox="1"/>
            </xdr:nvSpPr>
            <xdr:spPr>
              <a:xfrm>
                <a:off x="34614656" y="21817867"/>
                <a:ext cx="357328" cy="31036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c)</a:t>
                </a:r>
              </a:p>
            </xdr:txBody>
          </xdr:sp>
        </xdr:grpSp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F12DC22D-2BC5-4CB2-A8B1-4B8A659516DA}"/>
                </a:ext>
              </a:extLst>
            </xdr:cNvPr>
            <xdr:cNvSpPr txBox="1"/>
          </xdr:nvSpPr>
          <xdr:spPr>
            <a:xfrm>
              <a:off x="35274872" y="17912219"/>
              <a:ext cx="1033182" cy="47324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 b="1">
                  <a:latin typeface="Arial" panose="020B0604020202020204" pitchFamily="34" charset="0"/>
                  <a:cs typeface="Arial" panose="020B0604020202020204" pitchFamily="34" charset="0"/>
                </a:rPr>
                <a:t>ALCA</a:t>
              </a:r>
            </a:p>
          </xdr:txBody>
        </xdr:sp>
      </xdr:grpSp>
      <xdr:graphicFrame macro="">
        <xdr:nvGraphicFramePr>
          <xdr:cNvPr id="27" name="Chart 26">
            <a:extLst>
              <a:ext uri="{FF2B5EF4-FFF2-40B4-BE49-F238E27FC236}">
                <a16:creationId xmlns:a16="http://schemas.microsoft.com/office/drawing/2014/main" id="{CA5A3E4C-7D71-42FC-AB4C-ED20EBB5FD38}"/>
              </a:ext>
            </a:extLst>
          </xdr:cNvPr>
          <xdr:cNvGraphicFramePr>
            <a:graphicFrameLocks/>
          </xdr:cNvGraphicFramePr>
        </xdr:nvGraphicFramePr>
        <xdr:xfrm>
          <a:off x="40145331" y="22268109"/>
          <a:ext cx="1557096" cy="24468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3BE041C4-FE03-421E-8B42-4E9B8BED1E82}"/>
              </a:ext>
            </a:extLst>
          </xdr:cNvPr>
          <xdr:cNvSpPr txBox="1"/>
        </xdr:nvSpPr>
        <xdr:spPr>
          <a:xfrm>
            <a:off x="39828428" y="22209943"/>
            <a:ext cx="350471" cy="3160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d)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19416</xdr:rowOff>
    </xdr:from>
    <xdr:to>
      <xdr:col>14</xdr:col>
      <xdr:colOff>600808</xdr:colOff>
      <xdr:row>38</xdr:row>
      <xdr:rowOff>75456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7A12E3D5-3B8D-D2BE-8F66-404EF191E415}"/>
            </a:ext>
          </a:extLst>
        </xdr:cNvPr>
        <xdr:cNvGrpSpPr/>
      </xdr:nvGrpSpPr>
      <xdr:grpSpPr>
        <a:xfrm>
          <a:off x="0" y="19416"/>
          <a:ext cx="9627577" cy="7016617"/>
          <a:chOff x="0" y="19416"/>
          <a:chExt cx="9627577" cy="7016617"/>
        </a:xfrm>
      </xdr:grpSpPr>
      <xdr:grpSp>
        <xdr:nvGrpSpPr>
          <xdr:cNvPr id="27" name="Group 26">
            <a:extLst>
              <a:ext uri="{FF2B5EF4-FFF2-40B4-BE49-F238E27FC236}">
                <a16:creationId xmlns:a16="http://schemas.microsoft.com/office/drawing/2014/main" id="{62C839F0-3BDD-CD00-B31E-BE77D79B0383}"/>
              </a:ext>
            </a:extLst>
          </xdr:cNvPr>
          <xdr:cNvGrpSpPr/>
        </xdr:nvGrpSpPr>
        <xdr:grpSpPr>
          <a:xfrm>
            <a:off x="8930" y="48901"/>
            <a:ext cx="9550966" cy="6987132"/>
            <a:chOff x="8930" y="44139"/>
            <a:chExt cx="9551800" cy="6888390"/>
          </a:xfrm>
        </xdr:grpSpPr>
        <xdr:grpSp>
          <xdr:nvGrpSpPr>
            <xdr:cNvPr id="23" name="Group 22">
              <a:extLst>
                <a:ext uri="{FF2B5EF4-FFF2-40B4-BE49-F238E27FC236}">
                  <a16:creationId xmlns:a16="http://schemas.microsoft.com/office/drawing/2014/main" id="{34A29B46-CF7D-D1D3-D682-874C94BAA5A0}"/>
                </a:ext>
              </a:extLst>
            </xdr:cNvPr>
            <xdr:cNvGrpSpPr/>
          </xdr:nvGrpSpPr>
          <xdr:grpSpPr>
            <a:xfrm>
              <a:off x="8930" y="44139"/>
              <a:ext cx="9551800" cy="6175852"/>
              <a:chOff x="8930" y="44139"/>
              <a:chExt cx="9525628" cy="6144778"/>
            </a:xfrm>
          </xdr:grpSpPr>
          <xdr:grpSp>
            <xdr:nvGrpSpPr>
              <xdr:cNvPr id="11" name="Group 10">
                <a:extLst>
                  <a:ext uri="{FF2B5EF4-FFF2-40B4-BE49-F238E27FC236}">
                    <a16:creationId xmlns:a16="http://schemas.microsoft.com/office/drawing/2014/main" id="{97CFAB3A-C574-CBF8-6247-707F095BE6BF}"/>
                  </a:ext>
                </a:extLst>
              </xdr:cNvPr>
              <xdr:cNvGrpSpPr/>
            </xdr:nvGrpSpPr>
            <xdr:grpSpPr>
              <a:xfrm>
                <a:off x="8930" y="47625"/>
                <a:ext cx="9525628" cy="6141292"/>
                <a:chOff x="-1" y="-3433"/>
                <a:chExt cx="9534931" cy="6152338"/>
              </a:xfrm>
            </xdr:grpSpPr>
            <xdr:pic>
              <xdr:nvPicPr>
                <xdr:cNvPr id="12" name="Picture 11">
                  <a:extLst>
                    <a:ext uri="{FF2B5EF4-FFF2-40B4-BE49-F238E27FC236}">
                      <a16:creationId xmlns:a16="http://schemas.microsoft.com/office/drawing/2014/main" id="{166CA972-C909-4B9F-3F4D-3942F68438AB}"/>
                    </a:ext>
                  </a:extLst>
                </xdr:cNvPr>
                <xdr:cNvPicPr>
                  <a:picLocks noChangeAspect="1"/>
                </xdr:cNvPicPr>
              </xdr:nvPicPr>
              <xdr:blipFill rotWithShape="1">
                <a:blip xmlns:r="http://schemas.openxmlformats.org/officeDocument/2006/relationships" r:embed="rId1"/>
                <a:srcRect l="1744" r="2371"/>
                <a:stretch/>
              </xdr:blipFill>
              <xdr:spPr>
                <a:xfrm>
                  <a:off x="2380" y="0"/>
                  <a:ext cx="4455318" cy="3136454"/>
                </a:xfrm>
                <a:prstGeom prst="rect">
                  <a:avLst/>
                </a:prstGeom>
                <a:ln>
                  <a:solidFill>
                    <a:schemeClr val="bg1"/>
                  </a:solidFill>
                </a:ln>
              </xdr:spPr>
            </xdr:pic>
            <xdr:pic>
              <xdr:nvPicPr>
                <xdr:cNvPr id="13" name="Picture 12">
                  <a:extLst>
                    <a:ext uri="{FF2B5EF4-FFF2-40B4-BE49-F238E27FC236}">
                      <a16:creationId xmlns:a16="http://schemas.microsoft.com/office/drawing/2014/main" id="{9FE86FA1-9296-4D7F-1058-4A856412B22D}"/>
                    </a:ext>
                  </a:extLst>
                </xdr:cNvPr>
                <xdr:cNvPicPr>
                  <a:picLocks noChangeAspect="1"/>
                </xdr:cNvPicPr>
              </xdr:nvPicPr>
              <xdr:blipFill rotWithShape="1">
                <a:blip xmlns:r="http://schemas.openxmlformats.org/officeDocument/2006/relationships" r:embed="rId2"/>
                <a:srcRect l="4896" t="8186" r="1317" b="4049"/>
                <a:stretch/>
              </xdr:blipFill>
              <xdr:spPr>
                <a:xfrm>
                  <a:off x="4563194" y="-3433"/>
                  <a:ext cx="4959883" cy="3136455"/>
                </a:xfrm>
                <a:prstGeom prst="rect">
                  <a:avLst/>
                </a:prstGeom>
                <a:ln>
                  <a:solidFill>
                    <a:schemeClr val="bg1"/>
                  </a:solidFill>
                </a:ln>
              </xdr:spPr>
            </xdr:pic>
            <xdr:pic>
              <xdr:nvPicPr>
                <xdr:cNvPr id="14" name="Picture 13">
                  <a:extLst>
                    <a:ext uri="{FF2B5EF4-FFF2-40B4-BE49-F238E27FC236}">
                      <a16:creationId xmlns:a16="http://schemas.microsoft.com/office/drawing/2014/main" id="{9D30FABA-A828-877E-88D2-532C97A9FD93}"/>
                    </a:ext>
                  </a:extLst>
                </xdr:cNvPr>
                <xdr:cNvPicPr>
                  <a:picLocks noChangeAspect="1"/>
                </xdr:cNvPicPr>
              </xdr:nvPicPr>
              <xdr:blipFill rotWithShape="1">
                <a:blip xmlns:r="http://schemas.openxmlformats.org/officeDocument/2006/relationships" r:embed="rId3"/>
                <a:srcRect l="2769" t="4431" r="2593" b="2147"/>
                <a:stretch/>
              </xdr:blipFill>
              <xdr:spPr>
                <a:xfrm>
                  <a:off x="-1" y="3248540"/>
                  <a:ext cx="4633914" cy="2900365"/>
                </a:xfrm>
                <a:prstGeom prst="rect">
                  <a:avLst/>
                </a:prstGeom>
                <a:ln>
                  <a:solidFill>
                    <a:schemeClr val="bg1"/>
                  </a:solidFill>
                </a:ln>
              </xdr:spPr>
            </xdr:pic>
            <xdr:pic>
              <xdr:nvPicPr>
                <xdr:cNvPr id="15" name="Picture 14">
                  <a:extLst>
                    <a:ext uri="{FF2B5EF4-FFF2-40B4-BE49-F238E27FC236}">
                      <a16:creationId xmlns:a16="http://schemas.microsoft.com/office/drawing/2014/main" id="{FEA56F06-5A30-E7A3-4844-7530DD317C20}"/>
                    </a:ext>
                  </a:extLst>
                </xdr:cNvPr>
                <xdr:cNvPicPr>
                  <a:picLocks noChangeAspect="1"/>
                </xdr:cNvPicPr>
              </xdr:nvPicPr>
              <xdr:blipFill rotWithShape="1">
                <a:blip xmlns:r="http://schemas.openxmlformats.org/officeDocument/2006/relationships" r:embed="rId4"/>
                <a:srcRect l="4780" t="5833" r="5034" b="4653"/>
                <a:stretch/>
              </xdr:blipFill>
              <xdr:spPr>
                <a:xfrm>
                  <a:off x="4734334" y="3238959"/>
                  <a:ext cx="4800596" cy="2902425"/>
                </a:xfrm>
                <a:prstGeom prst="rect">
                  <a:avLst/>
                </a:prstGeom>
                <a:ln>
                  <a:solidFill>
                    <a:schemeClr val="bg1"/>
                  </a:solidFill>
                </a:ln>
              </xdr:spPr>
            </xdr:pic>
            <xdr:sp macro="" textlink="">
              <xdr:nvSpPr>
                <xdr:cNvPr id="16" name="TextBox 14">
                  <a:extLst>
                    <a:ext uri="{FF2B5EF4-FFF2-40B4-BE49-F238E27FC236}">
                      <a16:creationId xmlns:a16="http://schemas.microsoft.com/office/drawing/2014/main" id="{DB6760D6-8F34-B199-F491-2BFA1E66B430}"/>
                    </a:ext>
                  </a:extLst>
                </xdr:cNvPr>
                <xdr:cNvSpPr txBox="1"/>
              </xdr:nvSpPr>
              <xdr:spPr>
                <a:xfrm>
                  <a:off x="-1" y="51423"/>
                  <a:ext cx="1276350" cy="369332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en-US" b="1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rPr>
                    <a:t>a)</a:t>
                  </a:r>
                </a:p>
              </xdr:txBody>
            </xdr:sp>
            <xdr:sp macro="" textlink="">
              <xdr:nvSpPr>
                <xdr:cNvPr id="17" name="TextBox 15">
                  <a:extLst>
                    <a:ext uri="{FF2B5EF4-FFF2-40B4-BE49-F238E27FC236}">
                      <a16:creationId xmlns:a16="http://schemas.microsoft.com/office/drawing/2014/main" id="{61CA4837-D62B-E49D-591B-68C4689CFBCC}"/>
                    </a:ext>
                  </a:extLst>
                </xdr:cNvPr>
                <xdr:cNvSpPr txBox="1"/>
              </xdr:nvSpPr>
              <xdr:spPr>
                <a:xfrm>
                  <a:off x="4563194" y="0"/>
                  <a:ext cx="1275059" cy="369332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en-US" b="1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rPr>
                    <a:t>b)</a:t>
                  </a:r>
                </a:p>
              </xdr:txBody>
            </xdr:sp>
            <xdr:sp macro="" textlink="">
              <xdr:nvSpPr>
                <xdr:cNvPr id="18" name="TextBox 16">
                  <a:extLst>
                    <a:ext uri="{FF2B5EF4-FFF2-40B4-BE49-F238E27FC236}">
                      <a16:creationId xmlns:a16="http://schemas.microsoft.com/office/drawing/2014/main" id="{0978512D-10FD-B4F4-5B55-6D7BF2C7F8CE}"/>
                    </a:ext>
                  </a:extLst>
                </xdr:cNvPr>
                <xdr:cNvSpPr txBox="1"/>
              </xdr:nvSpPr>
              <xdr:spPr>
                <a:xfrm>
                  <a:off x="2380" y="3245877"/>
                  <a:ext cx="1276350" cy="369332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en-US" b="1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rPr>
                    <a:t>c)</a:t>
                  </a:r>
                </a:p>
              </xdr:txBody>
            </xdr:sp>
            <xdr:sp macro="" textlink="">
              <xdr:nvSpPr>
                <xdr:cNvPr id="19" name="TextBox 17">
                  <a:extLst>
                    <a:ext uri="{FF2B5EF4-FFF2-40B4-BE49-F238E27FC236}">
                      <a16:creationId xmlns:a16="http://schemas.microsoft.com/office/drawing/2014/main" id="{33DDC0FA-82F2-5D91-F5D9-4F9F09C9A213}"/>
                    </a:ext>
                  </a:extLst>
                </xdr:cNvPr>
                <xdr:cNvSpPr txBox="1"/>
              </xdr:nvSpPr>
              <xdr:spPr>
                <a:xfrm>
                  <a:off x="4751003" y="3245051"/>
                  <a:ext cx="1276350" cy="369332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en-US" b="1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rPr>
                    <a:t>d)</a:t>
                  </a:r>
                </a:p>
              </xdr:txBody>
            </xdr:sp>
          </xdr:grpSp>
          <xdr:sp macro="" textlink="">
            <xdr:nvSpPr>
              <xdr:cNvPr id="2" name="Arrow: Circular 1">
                <a:extLst>
                  <a:ext uri="{FF2B5EF4-FFF2-40B4-BE49-F238E27FC236}">
                    <a16:creationId xmlns:a16="http://schemas.microsoft.com/office/drawing/2014/main" id="{6F5003E5-8AB0-B7FB-4BA9-33D0C9C51561}"/>
                  </a:ext>
                </a:extLst>
              </xdr:cNvPr>
              <xdr:cNvSpPr/>
            </xdr:nvSpPr>
            <xdr:spPr>
              <a:xfrm>
                <a:off x="526852" y="4304708"/>
                <a:ext cx="814859" cy="590755"/>
              </a:xfrm>
              <a:prstGeom prst="circularArrow">
                <a:avLst>
                  <a:gd name="adj1" fmla="val 6746"/>
                  <a:gd name="adj2" fmla="val 1016844"/>
                  <a:gd name="adj3" fmla="val 20801224"/>
                  <a:gd name="adj4" fmla="val 11407869"/>
                  <a:gd name="adj5" fmla="val 12500"/>
                </a:avLst>
              </a:prstGeom>
              <a:solidFill>
                <a:srgbClr val="C0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3" name="Arrow: Circular 2">
                <a:extLst>
                  <a:ext uri="{FF2B5EF4-FFF2-40B4-BE49-F238E27FC236}">
                    <a16:creationId xmlns:a16="http://schemas.microsoft.com/office/drawing/2014/main" id="{E22F0C0D-A713-45EE-84E9-7C7B8CB9DCE4}"/>
                  </a:ext>
                </a:extLst>
              </xdr:cNvPr>
              <xdr:cNvSpPr/>
            </xdr:nvSpPr>
            <xdr:spPr>
              <a:xfrm rot="5400000">
                <a:off x="717949" y="3490446"/>
                <a:ext cx="1167220" cy="1418445"/>
              </a:xfrm>
              <a:prstGeom prst="circularArrow">
                <a:avLst>
                  <a:gd name="adj1" fmla="val 3175"/>
                  <a:gd name="adj2" fmla="val 657255"/>
                  <a:gd name="adj3" fmla="val 20633049"/>
                  <a:gd name="adj4" fmla="val 14700933"/>
                  <a:gd name="adj5" fmla="val 7704"/>
                </a:avLst>
              </a:prstGeom>
              <a:solidFill>
                <a:srgbClr val="C0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4" name="Arrow: Circular 3">
                <a:extLst>
                  <a:ext uri="{FF2B5EF4-FFF2-40B4-BE49-F238E27FC236}">
                    <a16:creationId xmlns:a16="http://schemas.microsoft.com/office/drawing/2014/main" id="{3BCBF36B-8599-4608-B890-3A0FFE714B6A}"/>
                  </a:ext>
                </a:extLst>
              </xdr:cNvPr>
              <xdr:cNvSpPr/>
            </xdr:nvSpPr>
            <xdr:spPr>
              <a:xfrm rot="5400000">
                <a:off x="5894586" y="3620132"/>
                <a:ext cx="770209" cy="1038102"/>
              </a:xfrm>
              <a:prstGeom prst="circularArrow">
                <a:avLst>
                  <a:gd name="adj1" fmla="val 6311"/>
                  <a:gd name="adj2" fmla="val 657255"/>
                  <a:gd name="adj3" fmla="val 20525026"/>
                  <a:gd name="adj4" fmla="val 14700933"/>
                  <a:gd name="adj5" fmla="val 12083"/>
                </a:avLst>
              </a:prstGeom>
              <a:solidFill>
                <a:srgbClr val="C0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5" name="Arrow: Circular 4">
                <a:extLst>
                  <a:ext uri="{FF2B5EF4-FFF2-40B4-BE49-F238E27FC236}">
                    <a16:creationId xmlns:a16="http://schemas.microsoft.com/office/drawing/2014/main" id="{9C26C50D-78A0-40D3-885F-93FADB4BD55D}"/>
                  </a:ext>
                </a:extLst>
              </xdr:cNvPr>
              <xdr:cNvSpPr/>
            </xdr:nvSpPr>
            <xdr:spPr>
              <a:xfrm rot="14688314">
                <a:off x="7187813" y="3302564"/>
                <a:ext cx="1167220" cy="1420291"/>
              </a:xfrm>
              <a:prstGeom prst="circularArrow">
                <a:avLst>
                  <a:gd name="adj1" fmla="val 3175"/>
                  <a:gd name="adj2" fmla="val 657255"/>
                  <a:gd name="adj3" fmla="val 20633049"/>
                  <a:gd name="adj4" fmla="val 14154754"/>
                  <a:gd name="adj5" fmla="val 7704"/>
                </a:avLst>
              </a:prstGeom>
              <a:solidFill>
                <a:srgbClr val="C0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6" name="Arrow: Circular 5">
                <a:extLst>
                  <a:ext uri="{FF2B5EF4-FFF2-40B4-BE49-F238E27FC236}">
                    <a16:creationId xmlns:a16="http://schemas.microsoft.com/office/drawing/2014/main" id="{3F3486BE-1AE7-431C-977F-A94706749AE9}"/>
                  </a:ext>
                </a:extLst>
              </xdr:cNvPr>
              <xdr:cNvSpPr/>
            </xdr:nvSpPr>
            <xdr:spPr>
              <a:xfrm rot="5400000">
                <a:off x="6864686" y="4810707"/>
                <a:ext cx="646123" cy="730386"/>
              </a:xfrm>
              <a:prstGeom prst="circularArrow">
                <a:avLst>
                  <a:gd name="adj1" fmla="val 6311"/>
                  <a:gd name="adj2" fmla="val 657255"/>
                  <a:gd name="adj3" fmla="val 20525026"/>
                  <a:gd name="adj4" fmla="val 14700933"/>
                  <a:gd name="adj5" fmla="val 12083"/>
                </a:avLst>
              </a:prstGeom>
              <a:solidFill>
                <a:srgbClr val="C0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" name="Arrow: Circular 6">
                <a:extLst>
                  <a:ext uri="{FF2B5EF4-FFF2-40B4-BE49-F238E27FC236}">
                    <a16:creationId xmlns:a16="http://schemas.microsoft.com/office/drawing/2014/main" id="{7773E51E-10E3-4164-958B-5356987DE9DE}"/>
                  </a:ext>
                </a:extLst>
              </xdr:cNvPr>
              <xdr:cNvSpPr/>
            </xdr:nvSpPr>
            <xdr:spPr>
              <a:xfrm rot="10257727">
                <a:off x="7059493" y="4738274"/>
                <a:ext cx="1169067" cy="1416597"/>
              </a:xfrm>
              <a:prstGeom prst="circularArrow">
                <a:avLst>
                  <a:gd name="adj1" fmla="val 3175"/>
                  <a:gd name="adj2" fmla="val 657255"/>
                  <a:gd name="adj3" fmla="val 20633049"/>
                  <a:gd name="adj4" fmla="val 14154754"/>
                  <a:gd name="adj5" fmla="val 7704"/>
                </a:avLst>
              </a:prstGeom>
              <a:solidFill>
                <a:srgbClr val="C0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" name="Arrow: Circular 7">
                <a:extLst>
                  <a:ext uri="{FF2B5EF4-FFF2-40B4-BE49-F238E27FC236}">
                    <a16:creationId xmlns:a16="http://schemas.microsoft.com/office/drawing/2014/main" id="{C21DCE44-FF0A-476A-AA38-5B664D392F2A}"/>
                  </a:ext>
                </a:extLst>
              </xdr:cNvPr>
              <xdr:cNvSpPr/>
            </xdr:nvSpPr>
            <xdr:spPr>
              <a:xfrm rot="14688314">
                <a:off x="7005996" y="1012612"/>
                <a:ext cx="1045232" cy="1074739"/>
              </a:xfrm>
              <a:prstGeom prst="circularArrow">
                <a:avLst>
                  <a:gd name="adj1" fmla="val 2911"/>
                  <a:gd name="adj2" fmla="val 657255"/>
                  <a:gd name="adj3" fmla="val 20649163"/>
                  <a:gd name="adj4" fmla="val 13698101"/>
                  <a:gd name="adj5" fmla="val 10288"/>
                </a:avLst>
              </a:prstGeom>
              <a:solidFill>
                <a:srgbClr val="C0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9" name="Arrow: Circular 8">
                <a:extLst>
                  <a:ext uri="{FF2B5EF4-FFF2-40B4-BE49-F238E27FC236}">
                    <a16:creationId xmlns:a16="http://schemas.microsoft.com/office/drawing/2014/main" id="{C31188ED-9F3A-4CC7-97EF-F7124B809616}"/>
                  </a:ext>
                </a:extLst>
              </xdr:cNvPr>
              <xdr:cNvSpPr/>
            </xdr:nvSpPr>
            <xdr:spPr>
              <a:xfrm rot="4637631">
                <a:off x="6794223" y="154356"/>
                <a:ext cx="1045231" cy="1075861"/>
              </a:xfrm>
              <a:prstGeom prst="circularArrow">
                <a:avLst>
                  <a:gd name="adj1" fmla="val 2911"/>
                  <a:gd name="adj2" fmla="val 657255"/>
                  <a:gd name="adj3" fmla="val 20649163"/>
                  <a:gd name="adj4" fmla="val 13698101"/>
                  <a:gd name="adj5" fmla="val 10288"/>
                </a:avLst>
              </a:prstGeom>
              <a:solidFill>
                <a:srgbClr val="C0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0" name="Arrow: Circular 9">
                <a:extLst>
                  <a:ext uri="{FF2B5EF4-FFF2-40B4-BE49-F238E27FC236}">
                    <a16:creationId xmlns:a16="http://schemas.microsoft.com/office/drawing/2014/main" id="{FC1BEAB9-7351-4D22-85C5-F1A7B963A496}"/>
                  </a:ext>
                </a:extLst>
              </xdr:cNvPr>
              <xdr:cNvSpPr/>
            </xdr:nvSpPr>
            <xdr:spPr>
              <a:xfrm rot="10800000">
                <a:off x="5871682" y="44139"/>
                <a:ext cx="1766314" cy="2609513"/>
              </a:xfrm>
              <a:prstGeom prst="circularArrow">
                <a:avLst>
                  <a:gd name="adj1" fmla="val 1953"/>
                  <a:gd name="adj2" fmla="val 657255"/>
                  <a:gd name="adj3" fmla="val 20574101"/>
                  <a:gd name="adj4" fmla="val 14892031"/>
                  <a:gd name="adj5" fmla="val 3531"/>
                </a:avLst>
              </a:prstGeom>
              <a:solidFill>
                <a:srgbClr val="C0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20" name="Arrow: Circular 19">
                <a:extLst>
                  <a:ext uri="{FF2B5EF4-FFF2-40B4-BE49-F238E27FC236}">
                    <a16:creationId xmlns:a16="http://schemas.microsoft.com/office/drawing/2014/main" id="{0360202A-6A01-4E98-BC6D-404A162E7B42}"/>
                  </a:ext>
                </a:extLst>
              </xdr:cNvPr>
              <xdr:cNvSpPr/>
            </xdr:nvSpPr>
            <xdr:spPr>
              <a:xfrm rot="9971301">
                <a:off x="7311712" y="828653"/>
                <a:ext cx="460903" cy="541214"/>
              </a:xfrm>
              <a:prstGeom prst="circularArrow">
                <a:avLst>
                  <a:gd name="adj1" fmla="val 7302"/>
                  <a:gd name="adj2" fmla="val 657255"/>
                  <a:gd name="adj3" fmla="val 20424419"/>
                  <a:gd name="adj4" fmla="val 16511627"/>
                  <a:gd name="adj5" fmla="val 10288"/>
                </a:avLst>
              </a:prstGeom>
              <a:solidFill>
                <a:srgbClr val="C0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21" name="Arrow: Circular 20">
                <a:extLst>
                  <a:ext uri="{FF2B5EF4-FFF2-40B4-BE49-F238E27FC236}">
                    <a16:creationId xmlns:a16="http://schemas.microsoft.com/office/drawing/2014/main" id="{51C8E766-5742-478B-8A61-02C5812F8F7D}"/>
                  </a:ext>
                </a:extLst>
              </xdr:cNvPr>
              <xdr:cNvSpPr/>
            </xdr:nvSpPr>
            <xdr:spPr>
              <a:xfrm rot="20300409">
                <a:off x="5117266" y="1105849"/>
                <a:ext cx="815981" cy="590756"/>
              </a:xfrm>
              <a:prstGeom prst="circularArrow">
                <a:avLst>
                  <a:gd name="adj1" fmla="val 6746"/>
                  <a:gd name="adj2" fmla="val 1016844"/>
                  <a:gd name="adj3" fmla="val 20801224"/>
                  <a:gd name="adj4" fmla="val 11407869"/>
                  <a:gd name="adj5" fmla="val 12500"/>
                </a:avLst>
              </a:prstGeom>
              <a:solidFill>
                <a:srgbClr val="C0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22" name="Arrow: Circular 21">
                <a:extLst>
                  <a:ext uri="{FF2B5EF4-FFF2-40B4-BE49-F238E27FC236}">
                    <a16:creationId xmlns:a16="http://schemas.microsoft.com/office/drawing/2014/main" id="{56776505-DF06-4350-9015-B93398AE5F52}"/>
                  </a:ext>
                </a:extLst>
              </xdr:cNvPr>
              <xdr:cNvSpPr/>
            </xdr:nvSpPr>
            <xdr:spPr>
              <a:xfrm rot="5400000" flipH="1">
                <a:off x="4165716" y="334095"/>
                <a:ext cx="3068669" cy="4860955"/>
              </a:xfrm>
              <a:prstGeom prst="circularArrow">
                <a:avLst>
                  <a:gd name="adj1" fmla="val 1230"/>
                  <a:gd name="adj2" fmla="val 327149"/>
                  <a:gd name="adj3" fmla="val 20588089"/>
                  <a:gd name="adj4" fmla="val 16073983"/>
                  <a:gd name="adj5" fmla="val 3224"/>
                </a:avLst>
              </a:prstGeom>
              <a:solidFill>
                <a:srgbClr val="C0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24" name="Arrow: Circular 23">
              <a:extLst>
                <a:ext uri="{FF2B5EF4-FFF2-40B4-BE49-F238E27FC236}">
                  <a16:creationId xmlns:a16="http://schemas.microsoft.com/office/drawing/2014/main" id="{4DCADB5D-98C0-4F26-B22D-EF2C8F0BC708}"/>
                </a:ext>
              </a:extLst>
            </xdr:cNvPr>
            <xdr:cNvSpPr/>
          </xdr:nvSpPr>
          <xdr:spPr>
            <a:xfrm rot="17197734">
              <a:off x="1989178" y="4965434"/>
              <a:ext cx="720059" cy="592605"/>
            </a:xfrm>
            <a:prstGeom prst="circularArrow">
              <a:avLst>
                <a:gd name="adj1" fmla="val 6746"/>
                <a:gd name="adj2" fmla="val 1016844"/>
                <a:gd name="adj3" fmla="val 20801224"/>
                <a:gd name="adj4" fmla="val 9440259"/>
                <a:gd name="adj5" fmla="val 12500"/>
              </a:avLst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5" name="Arrow: Circular 24">
              <a:extLst>
                <a:ext uri="{FF2B5EF4-FFF2-40B4-BE49-F238E27FC236}">
                  <a16:creationId xmlns:a16="http://schemas.microsoft.com/office/drawing/2014/main" id="{0129B2BB-2F9C-453C-8A5F-D037D33CEAAA}"/>
                </a:ext>
              </a:extLst>
            </xdr:cNvPr>
            <xdr:cNvSpPr/>
          </xdr:nvSpPr>
          <xdr:spPr>
            <a:xfrm rot="5400000" flipH="1">
              <a:off x="1352021" y="4810188"/>
              <a:ext cx="2066248" cy="2178433"/>
            </a:xfrm>
            <a:prstGeom prst="circularArrow">
              <a:avLst>
                <a:gd name="adj1" fmla="val 1230"/>
                <a:gd name="adj2" fmla="val 327149"/>
                <a:gd name="adj3" fmla="val 20588089"/>
                <a:gd name="adj4" fmla="val 16073983"/>
                <a:gd name="adj5" fmla="val 3224"/>
              </a:avLst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6" name="Arrow: Circular 25">
              <a:extLst>
                <a:ext uri="{FF2B5EF4-FFF2-40B4-BE49-F238E27FC236}">
                  <a16:creationId xmlns:a16="http://schemas.microsoft.com/office/drawing/2014/main" id="{D9D1AE80-4156-4C16-9B0B-EFD445A17C46}"/>
                </a:ext>
              </a:extLst>
            </xdr:cNvPr>
            <xdr:cNvSpPr/>
          </xdr:nvSpPr>
          <xdr:spPr>
            <a:xfrm rot="20900049" flipH="1">
              <a:off x="2463061" y="4473836"/>
              <a:ext cx="864116" cy="750097"/>
            </a:xfrm>
            <a:prstGeom prst="circularArrow">
              <a:avLst>
                <a:gd name="adj1" fmla="val 2887"/>
                <a:gd name="adj2" fmla="val 671598"/>
                <a:gd name="adj3" fmla="val 20587825"/>
                <a:gd name="adj4" fmla="val 16073983"/>
                <a:gd name="adj5" fmla="val 5465"/>
              </a:avLst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</xdr:grpSp>
      <xdr:cxnSp macro="">
        <xdr:nvCxnSpPr>
          <xdr:cNvPr id="29" name="Straight Connector 28">
            <a:extLst>
              <a:ext uri="{FF2B5EF4-FFF2-40B4-BE49-F238E27FC236}">
                <a16:creationId xmlns:a16="http://schemas.microsoft.com/office/drawing/2014/main" id="{12AE9AFF-733C-414E-3582-FE902F68C236}"/>
              </a:ext>
            </a:extLst>
          </xdr:cNvPr>
          <xdr:cNvCxnSpPr/>
        </xdr:nvCxnSpPr>
        <xdr:spPr>
          <a:xfrm flipH="1">
            <a:off x="0" y="3297115"/>
            <a:ext cx="962757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Straight Connector 30">
            <a:extLst>
              <a:ext uri="{FF2B5EF4-FFF2-40B4-BE49-F238E27FC236}">
                <a16:creationId xmlns:a16="http://schemas.microsoft.com/office/drawing/2014/main" id="{E0CB4EFD-321A-8C1C-35AB-FF9E7663667D}"/>
              </a:ext>
            </a:extLst>
          </xdr:cNvPr>
          <xdr:cNvCxnSpPr/>
        </xdr:nvCxnSpPr>
        <xdr:spPr>
          <a:xfrm flipH="1" flipV="1">
            <a:off x="4513385" y="19416"/>
            <a:ext cx="7327" cy="3275134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Straight Connector 31">
            <a:extLst>
              <a:ext uri="{FF2B5EF4-FFF2-40B4-BE49-F238E27FC236}">
                <a16:creationId xmlns:a16="http://schemas.microsoft.com/office/drawing/2014/main" id="{B938159B-0AB0-46BA-927A-D327B4D9020E}"/>
              </a:ext>
            </a:extLst>
          </xdr:cNvPr>
          <xdr:cNvCxnSpPr/>
        </xdr:nvCxnSpPr>
        <xdr:spPr>
          <a:xfrm flipH="1" flipV="1">
            <a:off x="4696558" y="3294551"/>
            <a:ext cx="7327" cy="3279896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25</xdr:row>
      <xdr:rowOff>123825</xdr:rowOff>
    </xdr:from>
    <xdr:to>
      <xdr:col>6</xdr:col>
      <xdr:colOff>19050</xdr:colOff>
      <xdr:row>40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C0ADDF-3DB4-46DC-B08F-665966627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25</xdr:row>
      <xdr:rowOff>142875</xdr:rowOff>
    </xdr:from>
    <xdr:to>
      <xdr:col>12</xdr:col>
      <xdr:colOff>85725</xdr:colOff>
      <xdr:row>40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991B1D-A57F-4167-A7B2-6E55E7889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228600</xdr:colOff>
      <xdr:row>26</xdr:row>
      <xdr:rowOff>9525</xdr:rowOff>
    </xdr:from>
    <xdr:to>
      <xdr:col>19</xdr:col>
      <xdr:colOff>304800</xdr:colOff>
      <xdr:row>41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3457E2-AE6A-438F-B18B-53C0EDA9D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88775</xdr:colOff>
      <xdr:row>43</xdr:row>
      <xdr:rowOff>66675</xdr:rowOff>
    </xdr:from>
    <xdr:to>
      <xdr:col>28</xdr:col>
      <xdr:colOff>84632</xdr:colOff>
      <xdr:row>64</xdr:row>
      <xdr:rowOff>75492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CDA5F044-4F80-E18A-7C5D-62B7FB7D8115}"/>
            </a:ext>
          </a:extLst>
        </xdr:cNvPr>
        <xdr:cNvGrpSpPr/>
      </xdr:nvGrpSpPr>
      <xdr:grpSpPr>
        <a:xfrm>
          <a:off x="12532066" y="7776322"/>
          <a:ext cx="8754095" cy="3773994"/>
          <a:chOff x="12427138" y="7542440"/>
          <a:chExt cx="7967042" cy="3829050"/>
        </a:xfrm>
      </xdr:grpSpPr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DFE968CA-3908-4E5F-A3C7-66609E1624F8}"/>
              </a:ext>
            </a:extLst>
          </xdr:cNvPr>
          <xdr:cNvGraphicFramePr>
            <a:graphicFrameLocks/>
          </xdr:cNvGraphicFramePr>
        </xdr:nvGraphicFramePr>
        <xdr:xfrm>
          <a:off x="12533539" y="7542440"/>
          <a:ext cx="7735661" cy="3829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9A9740C9-CBE2-4CE1-BF97-36C7E6124BB1}"/>
              </a:ext>
            </a:extLst>
          </xdr:cNvPr>
          <xdr:cNvGrpSpPr/>
        </xdr:nvGrpSpPr>
        <xdr:grpSpPr>
          <a:xfrm>
            <a:off x="18656869" y="8140156"/>
            <a:ext cx="1737311" cy="2660843"/>
            <a:chOff x="18655242" y="8140253"/>
            <a:chExt cx="1732548" cy="2656060"/>
          </a:xfrm>
        </xdr:grpSpPr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EAF414BB-FA6D-94A0-660F-D085443C06F9}"/>
                </a:ext>
              </a:extLst>
            </xdr:cNvPr>
            <xdr:cNvGrpSpPr/>
          </xdr:nvGrpSpPr>
          <xdr:grpSpPr>
            <a:xfrm>
              <a:off x="18655242" y="8154609"/>
              <a:ext cx="1732548" cy="2641704"/>
              <a:chOff x="18641689" y="8073099"/>
              <a:chExt cx="1729540" cy="2613803"/>
            </a:xfrm>
          </xdr:grpSpPr>
          <xdr:graphicFrame macro="">
            <xdr:nvGraphicFramePr>
              <xdr:cNvPr id="9" name="Chart 8">
                <a:extLst>
                  <a:ext uri="{FF2B5EF4-FFF2-40B4-BE49-F238E27FC236}">
                    <a16:creationId xmlns:a16="http://schemas.microsoft.com/office/drawing/2014/main" id="{F77CEA23-B0E8-9BA4-6029-0846F9805F56}"/>
                  </a:ext>
                </a:extLst>
              </xdr:cNvPr>
              <xdr:cNvGraphicFramePr/>
            </xdr:nvGraphicFramePr>
            <xdr:xfrm>
              <a:off x="18641689" y="8073099"/>
              <a:ext cx="1727285" cy="2613803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5"/>
              </a:graphicData>
            </a:graphic>
          </xdr:graphicFrame>
          <xdr:cxnSp macro="">
            <xdr:nvCxnSpPr>
              <xdr:cNvPr id="10" name="Straight Connector 9">
                <a:extLst>
                  <a:ext uri="{FF2B5EF4-FFF2-40B4-BE49-F238E27FC236}">
                    <a16:creationId xmlns:a16="http://schemas.microsoft.com/office/drawing/2014/main" id="{CBA8A79D-DE36-D2E9-95FD-31FF2243463E}"/>
                  </a:ext>
                </a:extLst>
              </xdr:cNvPr>
              <xdr:cNvCxnSpPr/>
            </xdr:nvCxnSpPr>
            <xdr:spPr>
              <a:xfrm flipV="1">
                <a:off x="19070605" y="8814086"/>
                <a:ext cx="1300624" cy="3356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8C070BE-74DE-6827-3E56-1945A60A676C}"/>
                </a:ext>
              </a:extLst>
            </xdr:cNvPr>
            <xdr:cNvSpPr txBox="1"/>
          </xdr:nvSpPr>
          <xdr:spPr>
            <a:xfrm>
              <a:off x="18997375" y="8140253"/>
              <a:ext cx="1384649" cy="19866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sz="1100">
                  <a:latin typeface="Arial" panose="020B0604020202020204" pitchFamily="34" charset="0"/>
                  <a:cs typeface="Arial" panose="020B0604020202020204" pitchFamily="34" charset="0"/>
                </a:rPr>
                <a:t>Base Case</a:t>
              </a:r>
              <a:r>
                <a:rPr lang="en-US" sz="1100" baseline="0">
                  <a:latin typeface="Arial" panose="020B0604020202020204" pitchFamily="34" charset="0"/>
                  <a:cs typeface="Arial" panose="020B0604020202020204" pitchFamily="34" charset="0"/>
                </a:rPr>
                <a:t> NPV</a:t>
              </a:r>
              <a:endParaRPr lang="en-US" sz="11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5D292E6C-2E00-48DB-99D6-B8A8667B2171}"/>
              </a:ext>
            </a:extLst>
          </xdr:cNvPr>
          <xdr:cNvSpPr txBox="1"/>
        </xdr:nvSpPr>
        <xdr:spPr>
          <a:xfrm>
            <a:off x="12427138" y="7588462"/>
            <a:ext cx="168728" cy="18915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a)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D98208F9-B131-4863-BA44-0A4408F804B8}"/>
              </a:ext>
            </a:extLst>
          </xdr:cNvPr>
          <xdr:cNvSpPr txBox="1"/>
        </xdr:nvSpPr>
        <xdr:spPr>
          <a:xfrm>
            <a:off x="18671035" y="8145201"/>
            <a:ext cx="173490" cy="1939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b)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18</xdr:col>
      <xdr:colOff>290513</xdr:colOff>
      <xdr:row>53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7841455-EC4E-5DD6-21BF-E53B7DBCD85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2" b="11432"/>
        <a:stretch/>
      </xdr:blipFill>
      <xdr:spPr bwMode="auto">
        <a:xfrm>
          <a:off x="0" y="38100"/>
          <a:ext cx="11949113" cy="967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9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A231FF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www.nass.usda.gov/Charts_and_Maps/Agricultural_Prices/prod1.ph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C8F08-83FF-4A10-ACC2-86F7FE2AA5AC}">
  <dimension ref="B1:BO48"/>
  <sheetViews>
    <sheetView zoomScale="130" zoomScaleNormal="130" workbookViewId="0">
      <selection activeCell="A34" sqref="A34"/>
    </sheetView>
  </sheetViews>
  <sheetFormatPr defaultRowHeight="14.25" x14ac:dyDescent="0.45"/>
  <cols>
    <col min="30" max="30" width="14.73046875" bestFit="1" customWidth="1"/>
    <col min="52" max="52" width="12.33203125" bestFit="1" customWidth="1"/>
  </cols>
  <sheetData>
    <row r="1" spans="2:67" x14ac:dyDescent="0.45">
      <c r="B1" t="s">
        <v>0</v>
      </c>
      <c r="C1" t="s">
        <v>2</v>
      </c>
      <c r="D1" t="s">
        <v>4</v>
      </c>
      <c r="E1" t="s">
        <v>2</v>
      </c>
      <c r="F1" t="s">
        <v>5</v>
      </c>
      <c r="G1" t="s">
        <v>2</v>
      </c>
      <c r="H1" t="s">
        <v>6</v>
      </c>
      <c r="I1" t="s">
        <v>3</v>
      </c>
      <c r="J1" t="s">
        <v>7</v>
      </c>
      <c r="K1" t="s">
        <v>3</v>
      </c>
      <c r="L1" t="s">
        <v>8</v>
      </c>
      <c r="M1" t="s">
        <v>3</v>
      </c>
      <c r="P1" t="s">
        <v>191</v>
      </c>
      <c r="Q1" t="s">
        <v>2</v>
      </c>
      <c r="R1" t="s">
        <v>192</v>
      </c>
      <c r="S1" t="s">
        <v>2</v>
      </c>
      <c r="T1" t="s">
        <v>193</v>
      </c>
      <c r="U1" t="s">
        <v>2</v>
      </c>
      <c r="V1" t="s">
        <v>194</v>
      </c>
      <c r="W1" t="s">
        <v>3</v>
      </c>
      <c r="X1" t="s">
        <v>195</v>
      </c>
      <c r="Y1" t="s">
        <v>3</v>
      </c>
      <c r="Z1" t="s">
        <v>196</v>
      </c>
      <c r="AA1" t="s">
        <v>3</v>
      </c>
    </row>
    <row r="2" spans="2:67" x14ac:dyDescent="0.45">
      <c r="B2" t="s">
        <v>1</v>
      </c>
      <c r="C2" t="s">
        <v>283</v>
      </c>
      <c r="D2" t="s">
        <v>1</v>
      </c>
      <c r="E2" t="s">
        <v>284</v>
      </c>
      <c r="F2" t="s">
        <v>1</v>
      </c>
      <c r="G2" t="s">
        <v>285</v>
      </c>
      <c r="H2" t="s">
        <v>1</v>
      </c>
      <c r="I2" t="s">
        <v>283</v>
      </c>
      <c r="J2" t="s">
        <v>1</v>
      </c>
      <c r="K2" t="s">
        <v>284</v>
      </c>
      <c r="L2" t="s">
        <v>1</v>
      </c>
      <c r="M2" t="s">
        <v>285</v>
      </c>
      <c r="P2" t="s">
        <v>1</v>
      </c>
      <c r="Q2" t="s">
        <v>283</v>
      </c>
      <c r="R2" t="s">
        <v>1</v>
      </c>
      <c r="S2" t="s">
        <v>284</v>
      </c>
      <c r="T2" t="s">
        <v>1</v>
      </c>
      <c r="U2" t="s">
        <v>285</v>
      </c>
      <c r="V2" t="s">
        <v>1</v>
      </c>
      <c r="W2" t="s">
        <v>283</v>
      </c>
      <c r="X2" t="s">
        <v>1</v>
      </c>
      <c r="Y2" t="s">
        <v>284</v>
      </c>
      <c r="Z2" t="s">
        <v>1</v>
      </c>
      <c r="AA2" t="s">
        <v>285</v>
      </c>
    </row>
    <row r="3" spans="2:67" x14ac:dyDescent="0.45">
      <c r="B3">
        <v>8.030618263231025</v>
      </c>
      <c r="C3">
        <v>-1596.7619703728585</v>
      </c>
      <c r="D3">
        <v>-19.348414977172702</v>
      </c>
      <c r="E3">
        <v>-1604.6418640348845</v>
      </c>
      <c r="F3">
        <v>-205.19664057566513</v>
      </c>
      <c r="G3">
        <v>-1611.53094040468</v>
      </c>
      <c r="H3">
        <v>8.030618263231025</v>
      </c>
      <c r="I3">
        <v>-856.96970847234866</v>
      </c>
      <c r="J3">
        <v>-21.112783295362625</v>
      </c>
      <c r="K3">
        <v>-874.09915018286267</v>
      </c>
      <c r="L3">
        <v>-210.16111028589992</v>
      </c>
      <c r="M3">
        <v>-874.08898444362887</v>
      </c>
      <c r="P3">
        <v>-80.144140280264793</v>
      </c>
      <c r="Q3">
        <v>-0.96386145117424482</v>
      </c>
      <c r="R3">
        <v>-115.84585657287448</v>
      </c>
      <c r="S3">
        <v>-0.96216445433218778</v>
      </c>
      <c r="T3">
        <v>-340.07873958048276</v>
      </c>
      <c r="U3">
        <v>-0.95888141448557274</v>
      </c>
      <c r="V3">
        <v>-61.829580074886437</v>
      </c>
      <c r="W3">
        <v>3.1801276244607353E-3</v>
      </c>
      <c r="X3">
        <v>-57.761230028297838</v>
      </c>
      <c r="Y3">
        <v>1.9984783236746588E-3</v>
      </c>
      <c r="Z3">
        <v>-39.795629891814542</v>
      </c>
      <c r="AA3">
        <v>3.9451105076947456E-3</v>
      </c>
    </row>
    <row r="4" spans="2:67" x14ac:dyDescent="0.45">
      <c r="B4">
        <v>10.740775537934761</v>
      </c>
      <c r="C4">
        <v>-1529.7460373070476</v>
      </c>
      <c r="D4">
        <v>-14.962840442530148</v>
      </c>
      <c r="E4">
        <v>-1256.4831619212196</v>
      </c>
      <c r="F4">
        <v>-177.16565102973948</v>
      </c>
      <c r="G4">
        <v>-1286.7417473652451</v>
      </c>
      <c r="H4">
        <v>10.740775537934761</v>
      </c>
      <c r="I4">
        <v>-802.98673314614325</v>
      </c>
      <c r="J4">
        <v>-14.847711730206619</v>
      </c>
      <c r="K4">
        <v>-624.64562056332034</v>
      </c>
      <c r="L4">
        <v>-176.49289865606855</v>
      </c>
      <c r="M4">
        <v>-656.46451422080622</v>
      </c>
      <c r="P4">
        <v>-68.170006916205935</v>
      </c>
      <c r="Q4">
        <v>-0.710910409077256</v>
      </c>
      <c r="R4">
        <v>-102.82868302885608</v>
      </c>
      <c r="S4">
        <v>-0.7720117051735691</v>
      </c>
      <c r="T4">
        <v>-299.51154063453657</v>
      </c>
      <c r="U4">
        <v>-0.711046171894816</v>
      </c>
      <c r="V4">
        <v>-50.819100112463609</v>
      </c>
      <c r="W4">
        <v>3.6841660396330468E-3</v>
      </c>
      <c r="X4">
        <v>-43.698858749942517</v>
      </c>
      <c r="Y4">
        <v>2.3971038675874496E-3</v>
      </c>
      <c r="Z4">
        <v>-21.137273646290286</v>
      </c>
      <c r="AA4">
        <v>9.8580468495705231E-2</v>
      </c>
      <c r="AD4" t="s">
        <v>198</v>
      </c>
    </row>
    <row r="5" spans="2:67" x14ac:dyDescent="0.45">
      <c r="B5">
        <v>11.732799594567359</v>
      </c>
      <c r="C5">
        <v>-1493.3756256193055</v>
      </c>
      <c r="D5">
        <v>-11.732234987364709</v>
      </c>
      <c r="E5">
        <v>-812.61312559123598</v>
      </c>
      <c r="F5">
        <v>-154.28729008178328</v>
      </c>
      <c r="G5">
        <v>-1041.7776481406136</v>
      </c>
      <c r="H5">
        <v>11.732799594567359</v>
      </c>
      <c r="I5">
        <v>-780.99096527269819</v>
      </c>
      <c r="J5">
        <v>-11.486697112381574</v>
      </c>
      <c r="K5">
        <v>-360.28976243895744</v>
      </c>
      <c r="L5">
        <v>-153.06044767909316</v>
      </c>
      <c r="M5">
        <v>-501.57552877252948</v>
      </c>
      <c r="P5">
        <v>-56.411009976297116</v>
      </c>
      <c r="Q5">
        <v>-0.47327841485240429</v>
      </c>
      <c r="R5">
        <v>-90.5794944698481</v>
      </c>
      <c r="S5">
        <v>-0.5965242437874303</v>
      </c>
      <c r="T5">
        <v>-263.08052271281429</v>
      </c>
      <c r="U5">
        <v>-0.50236697715102796</v>
      </c>
      <c r="V5">
        <v>-39.808404421347163</v>
      </c>
      <c r="W5">
        <v>4.3559344406666461E-3</v>
      </c>
      <c r="X5">
        <v>-29.636569253178205</v>
      </c>
      <c r="Y5">
        <v>2.9256745714188936E-3</v>
      </c>
      <c r="Z5">
        <v>-15.652327765560807</v>
      </c>
      <c r="AA5">
        <v>0.17358757226275837</v>
      </c>
      <c r="AD5" t="s">
        <v>197</v>
      </c>
      <c r="AE5" s="2" t="s">
        <v>109</v>
      </c>
      <c r="AF5" s="2" t="s">
        <v>110</v>
      </c>
      <c r="AG5" s="2" t="s">
        <v>111</v>
      </c>
      <c r="AH5" s="2" t="s">
        <v>112</v>
      </c>
      <c r="AI5" s="2" t="s">
        <v>113</v>
      </c>
      <c r="AJ5" s="2" t="s">
        <v>114</v>
      </c>
      <c r="AK5" s="2" t="s">
        <v>115</v>
      </c>
      <c r="AL5" s="2" t="s">
        <v>116</v>
      </c>
      <c r="AM5" s="2" t="s">
        <v>117</v>
      </c>
      <c r="AN5" s="2" t="s">
        <v>118</v>
      </c>
      <c r="AO5" s="2" t="s">
        <v>119</v>
      </c>
      <c r="AP5" s="2" t="s">
        <v>120</v>
      </c>
      <c r="AS5" t="s">
        <v>197</v>
      </c>
      <c r="AT5" s="2" t="s">
        <v>223</v>
      </c>
      <c r="AU5" s="2" t="s">
        <v>224</v>
      </c>
      <c r="AV5" s="2" t="s">
        <v>225</v>
      </c>
      <c r="AW5" s="2" t="s">
        <v>226</v>
      </c>
      <c r="AX5" s="2" t="s">
        <v>227</v>
      </c>
      <c r="AY5" s="2" t="s">
        <v>229</v>
      </c>
      <c r="AZ5" s="2" t="s">
        <v>228</v>
      </c>
      <c r="BH5" t="s">
        <v>197</v>
      </c>
      <c r="BI5" s="2" t="s">
        <v>223</v>
      </c>
      <c r="BJ5" s="2" t="s">
        <v>224</v>
      </c>
      <c r="BK5" s="2" t="s">
        <v>225</v>
      </c>
      <c r="BL5" s="2" t="s">
        <v>226</v>
      </c>
      <c r="BM5" s="2" t="s">
        <v>227</v>
      </c>
      <c r="BN5" s="2" t="s">
        <v>229</v>
      </c>
      <c r="BO5" s="2" t="s">
        <v>228</v>
      </c>
    </row>
    <row r="6" spans="2:67" x14ac:dyDescent="0.45">
      <c r="B6">
        <v>13.212423429236205</v>
      </c>
      <c r="C6">
        <v>-1243.9816397896082</v>
      </c>
      <c r="D6">
        <v>-8.0832308711663376</v>
      </c>
      <c r="E6">
        <v>-604.50781432519727</v>
      </c>
      <c r="F6">
        <v>-132.2442094058334</v>
      </c>
      <c r="G6">
        <v>-830.48734806358186</v>
      </c>
      <c r="H6">
        <v>13.212423429236205</v>
      </c>
      <c r="I6">
        <v>-542.0534297405128</v>
      </c>
      <c r="J6">
        <v>-7.7080739673152019</v>
      </c>
      <c r="K6">
        <v>-231.73715899926614</v>
      </c>
      <c r="L6">
        <v>-130.52167577362383</v>
      </c>
      <c r="M6">
        <v>-366.89619132731167</v>
      </c>
      <c r="P6">
        <v>-44.708485531119152</v>
      </c>
      <c r="Q6">
        <v>-0.24929418203814263</v>
      </c>
      <c r="R6">
        <v>-78.528130682298581</v>
      </c>
      <c r="S6">
        <v>-0.42830467562968105</v>
      </c>
      <c r="T6">
        <v>-227.52968050476497</v>
      </c>
      <c r="U6">
        <v>-0.3212891994568387</v>
      </c>
      <c r="V6">
        <v>-28.797613041534945</v>
      </c>
      <c r="W6">
        <v>5.0866330837931366E-3</v>
      </c>
      <c r="X6">
        <v>-13.032819934465952</v>
      </c>
      <c r="Y6">
        <v>4.9260896991552292E-3</v>
      </c>
      <c r="Z6">
        <v>-10.314689526818963</v>
      </c>
      <c r="AA6">
        <v>0.2442234238967918</v>
      </c>
      <c r="AD6" t="s">
        <v>200</v>
      </c>
      <c r="AE6">
        <v>-33.044226999641438</v>
      </c>
      <c r="AF6">
        <v>-1.5326954546198679</v>
      </c>
      <c r="AG6">
        <v>0</v>
      </c>
      <c r="AH6">
        <v>0</v>
      </c>
      <c r="AI6">
        <v>-0.47555099348644003</v>
      </c>
      <c r="AJ6">
        <v>0</v>
      </c>
      <c r="AK6">
        <v>0</v>
      </c>
      <c r="AL6">
        <v>1.8741382573849252E-17</v>
      </c>
      <c r="AM6">
        <v>0</v>
      </c>
      <c r="AN6">
        <v>0</v>
      </c>
      <c r="AO6">
        <v>0</v>
      </c>
      <c r="AP6">
        <v>0</v>
      </c>
      <c r="AQ6">
        <v>18.093838285568363</v>
      </c>
      <c r="AS6" t="s">
        <v>200</v>
      </c>
      <c r="AT6">
        <f>AE6/SUM($AE6:$AP6)*100</f>
        <v>94.270742545173078</v>
      </c>
      <c r="AU6">
        <f t="shared" ref="AU6:AX6" si="0">AF6/SUM($AE6:$AP6)*100</f>
        <v>4.3725743260447407</v>
      </c>
      <c r="AV6">
        <f t="shared" si="0"/>
        <v>0</v>
      </c>
      <c r="AW6">
        <f t="shared" si="0"/>
        <v>0</v>
      </c>
      <c r="AX6">
        <f t="shared" si="0"/>
        <v>1.3566831287821599</v>
      </c>
      <c r="AY6">
        <f>SUM(AL6:AO6)/SUM($AE6:$AP6)*100</f>
        <v>-5.3466647943651616E-17</v>
      </c>
      <c r="AZ6">
        <f>(AP6+AJ6)/SUM($AE6:$AP6)*100</f>
        <v>0</v>
      </c>
      <c r="BH6" t="s">
        <v>286</v>
      </c>
      <c r="BI6">
        <v>94.270742545173078</v>
      </c>
      <c r="BJ6">
        <v>4.3725743260447407</v>
      </c>
      <c r="BK6">
        <v>0</v>
      </c>
      <c r="BL6">
        <v>0</v>
      </c>
      <c r="BM6">
        <v>1.3566831287821599</v>
      </c>
      <c r="BN6">
        <v>-5.3466647943651616E-17</v>
      </c>
      <c r="BO6">
        <v>0</v>
      </c>
    </row>
    <row r="7" spans="2:67" x14ac:dyDescent="0.45">
      <c r="B7">
        <v>13.992015053078868</v>
      </c>
      <c r="C7">
        <v>-1000.8398988725537</v>
      </c>
      <c r="D7">
        <v>-3.12526933585794</v>
      </c>
      <c r="E7">
        <v>-395.81155927635933</v>
      </c>
      <c r="F7">
        <v>-107.19078541370513</v>
      </c>
      <c r="G7">
        <v>-603.47351538203566</v>
      </c>
      <c r="H7">
        <v>13.992015053078868</v>
      </c>
      <c r="I7">
        <v>-297.06429298730438</v>
      </c>
      <c r="J7">
        <v>-3.339245468064421</v>
      </c>
      <c r="K7">
        <v>-116.74449105373995</v>
      </c>
      <c r="L7">
        <v>-109.26414672291821</v>
      </c>
      <c r="M7">
        <v>-246.12429369176178</v>
      </c>
      <c r="P7">
        <v>-36.689694998213049</v>
      </c>
      <c r="Q7">
        <v>-0.10497956048208257</v>
      </c>
      <c r="R7">
        <v>-66.39321791633175</v>
      </c>
      <c r="S7">
        <v>-0.27024294591518422</v>
      </c>
      <c r="T7">
        <v>-162.23870100571696</v>
      </c>
      <c r="U7">
        <v>3.392466181315501E-3</v>
      </c>
      <c r="V7">
        <v>-19.048256145728168</v>
      </c>
      <c r="W7">
        <v>6.0182497155087692E-3</v>
      </c>
      <c r="X7">
        <v>-5.0551723763119689</v>
      </c>
      <c r="Y7">
        <v>8.3072626158275896E-3</v>
      </c>
      <c r="Z7">
        <v>-3.1327984206727333</v>
      </c>
      <c r="AA7">
        <v>0.33508107604775267</v>
      </c>
      <c r="AD7" t="s">
        <v>199</v>
      </c>
      <c r="AE7">
        <v>0</v>
      </c>
      <c r="AF7">
        <v>-3.1452561178857344E-13</v>
      </c>
      <c r="AG7">
        <v>-4.3945595267636459E-13</v>
      </c>
      <c r="AH7">
        <v>2.2061644783363328E-13</v>
      </c>
      <c r="AI7">
        <v>-2.4622271258069151E-15</v>
      </c>
      <c r="AJ7">
        <v>-0.24119999999999167</v>
      </c>
      <c r="AK7">
        <v>-1.0142642374498418E-17</v>
      </c>
      <c r="AL7">
        <v>0</v>
      </c>
      <c r="AM7">
        <v>0</v>
      </c>
      <c r="AN7">
        <v>5.5602427016010564E-15</v>
      </c>
      <c r="AO7">
        <v>0</v>
      </c>
      <c r="AP7">
        <v>-19.119999999999589</v>
      </c>
      <c r="AQ7">
        <v>21.032914890990714</v>
      </c>
      <c r="AS7" t="s">
        <v>199</v>
      </c>
      <c r="AT7">
        <f t="shared" ref="AT7:AT48" si="1">AE7/SUM($AE7:$AP7)*100</f>
        <v>0</v>
      </c>
      <c r="AU7">
        <f t="shared" ref="AU7:AU48" si="2">AF7/SUM($AE7:$AP7)*100</f>
        <v>1.6245150702878522E-12</v>
      </c>
      <c r="AV7">
        <f t="shared" ref="AV7:AV48" si="3">AG7/SUM($AE7:$AP7)*100</f>
        <v>2.2697764223104049E-12</v>
      </c>
      <c r="AW7">
        <f t="shared" ref="AW7:AW48" si="4">AH7/SUM($AE7:$AP7)*100</f>
        <v>-1.1394771389874182E-12</v>
      </c>
      <c r="AX7">
        <f t="shared" ref="AX7:AX48" si="5">AI7/SUM($AE7:$AP7)*100</f>
        <v>1.2717327055176854E-14</v>
      </c>
      <c r="AY7">
        <f t="shared" ref="AY7:AY48" si="6">SUM(AL7:AO7)/SUM($AE7:$AP7)*100</f>
        <v>-2.8718481817248026E-14</v>
      </c>
      <c r="AZ7">
        <f t="shared" ref="AZ7:AZ48" si="7">(AP7+AJ7)/SUM($AE7:$AP7)*100</f>
        <v>99.999999999997272</v>
      </c>
      <c r="BH7" t="s">
        <v>231</v>
      </c>
      <c r="BI7">
        <v>0</v>
      </c>
      <c r="BJ7">
        <v>0</v>
      </c>
      <c r="BK7">
        <v>0</v>
      </c>
      <c r="BL7">
        <v>0</v>
      </c>
      <c r="BM7">
        <v>0</v>
      </c>
      <c r="BN7">
        <v>2.3840435142780407E-13</v>
      </c>
      <c r="BO7">
        <v>99.999999999999773</v>
      </c>
    </row>
    <row r="8" spans="2:67" x14ac:dyDescent="0.45">
      <c r="B8">
        <v>15.206914806887207</v>
      </c>
      <c r="C8">
        <v>-574.88715265108522</v>
      </c>
      <c r="D8">
        <v>3.6435571281315795</v>
      </c>
      <c r="E8">
        <v>-214.9759734591841</v>
      </c>
      <c r="F8">
        <v>-80.764734375309715</v>
      </c>
      <c r="G8">
        <v>-415.79535109771774</v>
      </c>
      <c r="H8">
        <v>15.206914806887207</v>
      </c>
      <c r="I8">
        <v>132.2345623056728</v>
      </c>
      <c r="J8">
        <v>3.3387133472334796</v>
      </c>
      <c r="K8">
        <v>-1.6000823814580838</v>
      </c>
      <c r="L8">
        <v>-82.4094330884149</v>
      </c>
      <c r="M8">
        <v>-126.4550203611488</v>
      </c>
      <c r="P8">
        <v>-24.154578105449144</v>
      </c>
      <c r="Q8">
        <v>0.10471421000833475</v>
      </c>
      <c r="R8">
        <v>-50.196834658074508</v>
      </c>
      <c r="S8">
        <v>-7.6716654327833977E-2</v>
      </c>
      <c r="T8">
        <v>-121.22883575402095</v>
      </c>
      <c r="U8">
        <v>0.17253669274008226</v>
      </c>
      <c r="V8">
        <v>0.9531510213013481</v>
      </c>
      <c r="W8">
        <v>6.6334744762508238E-3</v>
      </c>
      <c r="X8">
        <v>0.75655223658868742</v>
      </c>
      <c r="Y8">
        <v>8.9678154022606482E-2</v>
      </c>
      <c r="Z8">
        <v>2.7235508676758222</v>
      </c>
      <c r="AA8">
        <v>0.4011938240129726</v>
      </c>
      <c r="AD8" t="s">
        <v>201</v>
      </c>
      <c r="AE8">
        <v>0</v>
      </c>
      <c r="AF8">
        <v>0</v>
      </c>
      <c r="AG8">
        <v>0</v>
      </c>
      <c r="AH8">
        <v>0</v>
      </c>
      <c r="AI8">
        <v>0</v>
      </c>
      <c r="AJ8">
        <v>-0.24473759999306044</v>
      </c>
      <c r="AK8">
        <v>0</v>
      </c>
      <c r="AL8">
        <v>0</v>
      </c>
      <c r="AM8">
        <v>0</v>
      </c>
      <c r="AN8">
        <v>-4.6834926446990908E-14</v>
      </c>
      <c r="AO8">
        <v>0</v>
      </c>
      <c r="AP8">
        <v>-19.400426662528297</v>
      </c>
      <c r="AQ8">
        <v>19.965446070268982</v>
      </c>
      <c r="AS8" t="s">
        <v>201</v>
      </c>
      <c r="AT8">
        <f t="shared" si="1"/>
        <v>0</v>
      </c>
      <c r="AU8">
        <f t="shared" si="2"/>
        <v>0</v>
      </c>
      <c r="AV8">
        <f t="shared" si="3"/>
        <v>0</v>
      </c>
      <c r="AW8">
        <f t="shared" si="4"/>
        <v>0</v>
      </c>
      <c r="AX8">
        <f t="shared" si="5"/>
        <v>0</v>
      </c>
      <c r="AY8">
        <f t="shared" si="6"/>
        <v>2.3840435142780407E-13</v>
      </c>
      <c r="AZ8">
        <f t="shared" si="7"/>
        <v>99.999999999999773</v>
      </c>
      <c r="BH8" t="s">
        <v>232</v>
      </c>
      <c r="BI8">
        <v>86.472150979572078</v>
      </c>
      <c r="BJ8">
        <v>0</v>
      </c>
      <c r="BK8">
        <v>0</v>
      </c>
      <c r="BL8">
        <v>0</v>
      </c>
      <c r="BM8">
        <v>0.94291176926982256</v>
      </c>
      <c r="BN8">
        <v>0</v>
      </c>
      <c r="BO8">
        <v>12.550937249640246</v>
      </c>
    </row>
    <row r="9" spans="2:67" x14ac:dyDescent="0.45">
      <c r="B9">
        <v>15.909615950104635</v>
      </c>
      <c r="C9">
        <v>-302.86993648187263</v>
      </c>
      <c r="D9">
        <v>21.032914890990714</v>
      </c>
      <c r="E9">
        <v>-46.726673786386321</v>
      </c>
      <c r="F9">
        <v>-47.74861068794543</v>
      </c>
      <c r="G9">
        <v>-228.76631963703068</v>
      </c>
      <c r="H9">
        <v>15.909615950104635</v>
      </c>
      <c r="I9">
        <v>323.09351069505834</v>
      </c>
      <c r="J9">
        <v>21.032914890986795</v>
      </c>
      <c r="K9">
        <v>106.82046790208696</v>
      </c>
      <c r="L9">
        <v>-49.031294426756787</v>
      </c>
      <c r="M9">
        <v>-7.0709718718836188</v>
      </c>
      <c r="P9">
        <v>-9.8131718492361202</v>
      </c>
      <c r="Q9">
        <v>0.31053765129738409</v>
      </c>
      <c r="R9">
        <v>-37.040253095164736</v>
      </c>
      <c r="S9">
        <v>6.8634590140040252E-2</v>
      </c>
      <c r="T9">
        <v>-71.927931528156293</v>
      </c>
      <c r="U9">
        <v>0.34093526362706861</v>
      </c>
      <c r="V9">
        <v>10.137662469573209</v>
      </c>
      <c r="W9">
        <v>7.2836545548095417E-3</v>
      </c>
      <c r="X9">
        <v>3.4487938795729987</v>
      </c>
      <c r="Y9">
        <v>0.16274784113144156</v>
      </c>
      <c r="Z9">
        <v>9.459615263958348</v>
      </c>
      <c r="AA9">
        <v>0.46729057629721632</v>
      </c>
      <c r="AD9" t="s">
        <v>204</v>
      </c>
      <c r="AE9">
        <v>-33.04422699964114</v>
      </c>
      <c r="AF9">
        <v>-0.68081529550125619</v>
      </c>
      <c r="AG9">
        <v>0</v>
      </c>
      <c r="AH9">
        <v>0</v>
      </c>
      <c r="AI9">
        <v>-0.47312795756200116</v>
      </c>
      <c r="AJ9">
        <v>-3.1300670340449035E-17</v>
      </c>
      <c r="AK9">
        <v>0</v>
      </c>
      <c r="AL9">
        <v>-7.7691519185952662E-4</v>
      </c>
      <c r="AM9">
        <v>0</v>
      </c>
      <c r="AN9">
        <v>8.1616499314581522E-15</v>
      </c>
      <c r="AO9">
        <v>0</v>
      </c>
      <c r="AP9">
        <v>1.2157948602222179E-15</v>
      </c>
      <c r="AQ9">
        <v>15.364488480524304</v>
      </c>
      <c r="AS9" t="s">
        <v>204</v>
      </c>
      <c r="AT9">
        <f t="shared" si="1"/>
        <v>96.623521295593918</v>
      </c>
      <c r="AU9">
        <f t="shared" si="2"/>
        <v>1.9907492828912625</v>
      </c>
      <c r="AV9">
        <f t="shared" si="3"/>
        <v>0</v>
      </c>
      <c r="AW9">
        <f t="shared" si="4"/>
        <v>0</v>
      </c>
      <c r="AX9">
        <f t="shared" si="5"/>
        <v>1.3834576697324268</v>
      </c>
      <c r="AY9">
        <f t="shared" si="6"/>
        <v>2.2717517824077421E-3</v>
      </c>
      <c r="AZ9">
        <f t="shared" si="7"/>
        <v>-3.4635399273159354E-15</v>
      </c>
      <c r="BH9" t="s">
        <v>230</v>
      </c>
      <c r="BI9">
        <v>98.325338486760756</v>
      </c>
      <c r="BJ9">
        <v>0</v>
      </c>
      <c r="BK9">
        <v>0</v>
      </c>
      <c r="BL9">
        <v>0</v>
      </c>
      <c r="BM9">
        <v>1.1087968356549771</v>
      </c>
      <c r="BN9">
        <v>0</v>
      </c>
      <c r="BO9">
        <v>8.9411776703862317E-17</v>
      </c>
    </row>
    <row r="10" spans="2:67" x14ac:dyDescent="0.45">
      <c r="B10">
        <v>16.56070409176882</v>
      </c>
      <c r="C10">
        <v>-31.167420308263786</v>
      </c>
      <c r="F10">
        <v>19.965446070268982</v>
      </c>
      <c r="G10">
        <v>-44.635008666980426</v>
      </c>
      <c r="H10">
        <v>16.56070409176882</v>
      </c>
      <c r="I10">
        <v>570.8331477413459</v>
      </c>
      <c r="L10">
        <v>19.965446071717327</v>
      </c>
      <c r="M10">
        <v>111.0429501877189</v>
      </c>
      <c r="P10">
        <v>12.071717170784787</v>
      </c>
      <c r="Q10">
        <v>0.5007108434323001</v>
      </c>
      <c r="R10">
        <v>-23.597433736138008</v>
      </c>
      <c r="S10">
        <v>0.21456521778551785</v>
      </c>
      <c r="T10">
        <v>19.961434387478665</v>
      </c>
      <c r="U10">
        <v>0.50562251173756945</v>
      </c>
      <c r="V10">
        <v>12.962429272426427</v>
      </c>
      <c r="W10">
        <v>3.877513494799037E-2</v>
      </c>
      <c r="X10">
        <v>6.1098493380999361</v>
      </c>
      <c r="Y10">
        <v>0.23143416517328408</v>
      </c>
      <c r="Z10">
        <v>19.965446064230104</v>
      </c>
      <c r="AA10">
        <v>0.53333495735501024</v>
      </c>
      <c r="AD10" t="s">
        <v>203</v>
      </c>
      <c r="AE10" s="5">
        <v>0</v>
      </c>
      <c r="AF10" s="5">
        <v>8.8439099933628952E-14</v>
      </c>
      <c r="AG10" s="5">
        <v>0</v>
      </c>
      <c r="AH10" s="5">
        <v>0</v>
      </c>
      <c r="AI10" s="5">
        <v>0</v>
      </c>
      <c r="AJ10" s="5">
        <v>-0.24119999999999997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-19.119999999998946</v>
      </c>
      <c r="AQ10">
        <v>21.032914890986795</v>
      </c>
      <c r="AS10" t="s">
        <v>203</v>
      </c>
      <c r="AT10">
        <f t="shared" si="1"/>
        <v>0</v>
      </c>
      <c r="AU10">
        <f t="shared" si="2"/>
        <v>-4.567852195816074E-13</v>
      </c>
      <c r="AV10">
        <f t="shared" si="3"/>
        <v>0</v>
      </c>
      <c r="AW10">
        <f t="shared" si="4"/>
        <v>0</v>
      </c>
      <c r="AX10">
        <f t="shared" si="5"/>
        <v>0</v>
      </c>
      <c r="AY10">
        <f t="shared" si="6"/>
        <v>0</v>
      </c>
      <c r="AZ10">
        <f t="shared" si="7"/>
        <v>100.00000000000047</v>
      </c>
    </row>
    <row r="11" spans="2:67" x14ac:dyDescent="0.45">
      <c r="B11">
        <v>18.093838285568363</v>
      </c>
      <c r="C11">
        <v>762.2850891361029</v>
      </c>
      <c r="H11">
        <v>18.093838285568363</v>
      </c>
      <c r="I11">
        <v>1094.6848985353906</v>
      </c>
      <c r="P11">
        <v>13.320627726422998</v>
      </c>
      <c r="Q11">
        <v>2.0343174216907549</v>
      </c>
      <c r="R11">
        <v>-6.9759459318071642</v>
      </c>
      <c r="S11">
        <v>0.35911370847298196</v>
      </c>
      <c r="V11">
        <v>13.688655100151434</v>
      </c>
      <c r="W11">
        <v>7.5126422634860524E-2</v>
      </c>
      <c r="X11">
        <v>10.347745019506995</v>
      </c>
      <c r="Y11">
        <v>0.33278598086441902</v>
      </c>
      <c r="AD11" t="s">
        <v>202</v>
      </c>
      <c r="AE11">
        <v>-3.0558947668509203E-9</v>
      </c>
      <c r="AF11">
        <v>-5.1500808029984888E-12</v>
      </c>
      <c r="AG11">
        <v>0</v>
      </c>
      <c r="AH11">
        <v>-1.569135866419411E-9</v>
      </c>
      <c r="AI11">
        <v>0</v>
      </c>
      <c r="AJ11">
        <v>-0.24473760006621934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-19.40042665940609</v>
      </c>
      <c r="AQ11">
        <v>19.965446071717327</v>
      </c>
      <c r="AS11" t="s">
        <v>202</v>
      </c>
      <c r="AT11">
        <f t="shared" si="1"/>
        <v>1.5555455407593315E-8</v>
      </c>
      <c r="AU11">
        <f t="shared" si="2"/>
        <v>2.6215514076454966E-11</v>
      </c>
      <c r="AV11">
        <f t="shared" si="3"/>
        <v>0</v>
      </c>
      <c r="AW11">
        <f t="shared" si="4"/>
        <v>7.9873899007639501E-9</v>
      </c>
      <c r="AX11">
        <f t="shared" si="5"/>
        <v>0</v>
      </c>
      <c r="AY11">
        <f t="shared" si="6"/>
        <v>0</v>
      </c>
      <c r="AZ11">
        <f t="shared" si="7"/>
        <v>99.999999976430942</v>
      </c>
    </row>
    <row r="12" spans="2:67" x14ac:dyDescent="0.45">
      <c r="P12">
        <v>18.09383828556868</v>
      </c>
      <c r="Q12">
        <v>2.7014510109097092</v>
      </c>
      <c r="R12">
        <v>21.032903010350804</v>
      </c>
      <c r="S12">
        <v>0.49795590103772364</v>
      </c>
      <c r="V12">
        <v>14.416080563223865</v>
      </c>
      <c r="W12">
        <v>0.11534946891674822</v>
      </c>
      <c r="X12">
        <v>13.153975419170283</v>
      </c>
      <c r="Y12">
        <v>0.39702119112139544</v>
      </c>
    </row>
    <row r="13" spans="2:67" x14ac:dyDescent="0.45">
      <c r="V13">
        <v>15.150361423756584</v>
      </c>
      <c r="W13">
        <v>0.16041583576618171</v>
      </c>
      <c r="X13">
        <v>16.335868753545924</v>
      </c>
      <c r="Y13">
        <v>0.46122829251953751</v>
      </c>
      <c r="AD13" t="s">
        <v>205</v>
      </c>
      <c r="AE13">
        <v>-33.044226999641431</v>
      </c>
      <c r="AF13">
        <v>0</v>
      </c>
      <c r="AG13">
        <v>0</v>
      </c>
      <c r="AH13">
        <v>0</v>
      </c>
      <c r="AI13">
        <v>-0.42544214898026977</v>
      </c>
      <c r="AJ13">
        <v>0</v>
      </c>
      <c r="AK13">
        <v>-8.8006322048790316E-4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13.212423429236205</v>
      </c>
      <c r="AS13" t="s">
        <v>205</v>
      </c>
      <c r="AT13">
        <f t="shared" si="1"/>
        <v>98.726276615592795</v>
      </c>
      <c r="AU13">
        <f t="shared" si="2"/>
        <v>0</v>
      </c>
      <c r="AV13">
        <f t="shared" si="3"/>
        <v>0</v>
      </c>
      <c r="AW13">
        <f t="shared" si="4"/>
        <v>0</v>
      </c>
      <c r="AX13">
        <f t="shared" si="5"/>
        <v>1.2710940184684645</v>
      </c>
      <c r="AY13">
        <f t="shared" si="6"/>
        <v>0</v>
      </c>
      <c r="AZ13">
        <f t="shared" si="7"/>
        <v>0</v>
      </c>
    </row>
    <row r="14" spans="2:67" x14ac:dyDescent="0.45">
      <c r="V14">
        <v>15.805885809659216</v>
      </c>
      <c r="W14">
        <v>0.20522496099440674</v>
      </c>
      <c r="X14">
        <v>21.032914890985349</v>
      </c>
      <c r="Y14">
        <v>0.52526197878882774</v>
      </c>
      <c r="AD14" t="s">
        <v>206</v>
      </c>
      <c r="AE14">
        <v>-29.072183285868288</v>
      </c>
      <c r="AF14">
        <v>0</v>
      </c>
      <c r="AG14">
        <v>0</v>
      </c>
      <c r="AH14">
        <v>0</v>
      </c>
      <c r="AI14">
        <v>-0.24559550981254072</v>
      </c>
      <c r="AJ14">
        <v>-0.15017817340302259</v>
      </c>
      <c r="AK14">
        <v>-2.5314031689657218E-3</v>
      </c>
      <c r="AL14">
        <v>0</v>
      </c>
      <c r="AM14">
        <v>0</v>
      </c>
      <c r="AN14">
        <v>0</v>
      </c>
      <c r="AO14">
        <v>0</v>
      </c>
      <c r="AP14">
        <v>-11.904671125480066</v>
      </c>
      <c r="AQ14">
        <v>-8.0832308711663376</v>
      </c>
      <c r="AS14" t="s">
        <v>206</v>
      </c>
      <c r="AT14">
        <f t="shared" si="1"/>
        <v>70.264824688981008</v>
      </c>
      <c r="AU14">
        <f t="shared" si="2"/>
        <v>0</v>
      </c>
      <c r="AV14">
        <f t="shared" si="3"/>
        <v>0</v>
      </c>
      <c r="AW14">
        <f t="shared" si="4"/>
        <v>0</v>
      </c>
      <c r="AX14">
        <f t="shared" si="5"/>
        <v>0.59358202552910488</v>
      </c>
      <c r="AY14">
        <f t="shared" si="6"/>
        <v>0</v>
      </c>
      <c r="AZ14">
        <f t="shared" si="7"/>
        <v>29.135475114104686</v>
      </c>
    </row>
    <row r="15" spans="2:67" x14ac:dyDescent="0.45">
      <c r="V15">
        <v>16.461361253320199</v>
      </c>
      <c r="W15">
        <v>0.25556352868545451</v>
      </c>
      <c r="AD15" t="s">
        <v>207</v>
      </c>
      <c r="AE15">
        <v>-86.621342876055166</v>
      </c>
      <c r="AF15">
        <v>0</v>
      </c>
      <c r="AG15">
        <v>0</v>
      </c>
      <c r="AH15">
        <v>0</v>
      </c>
      <c r="AI15">
        <v>-0.9445385912405958</v>
      </c>
      <c r="AJ15">
        <v>-0.15662815804689703</v>
      </c>
      <c r="AK15">
        <v>-3.4058662308037675E-2</v>
      </c>
      <c r="AL15">
        <v>0</v>
      </c>
      <c r="AM15">
        <v>0</v>
      </c>
      <c r="AN15">
        <v>0</v>
      </c>
      <c r="AO15">
        <v>0</v>
      </c>
      <c r="AP15">
        <v>-12.415963440533464</v>
      </c>
      <c r="AQ15">
        <v>-107.19078541370513</v>
      </c>
      <c r="AS15" t="s">
        <v>207</v>
      </c>
      <c r="AT15">
        <f t="shared" si="1"/>
        <v>86.472150979572078</v>
      </c>
      <c r="AU15">
        <f t="shared" si="2"/>
        <v>0</v>
      </c>
      <c r="AV15">
        <f t="shared" si="3"/>
        <v>0</v>
      </c>
      <c r="AW15">
        <f t="shared" si="4"/>
        <v>0</v>
      </c>
      <c r="AX15">
        <f t="shared" si="5"/>
        <v>0.94291176926982256</v>
      </c>
      <c r="AY15">
        <f t="shared" si="6"/>
        <v>0</v>
      </c>
      <c r="AZ15">
        <f t="shared" si="7"/>
        <v>12.550937249640246</v>
      </c>
    </row>
    <row r="16" spans="2:67" x14ac:dyDescent="0.45">
      <c r="V16">
        <v>17.023407392080525</v>
      </c>
      <c r="W16">
        <v>0.30590418561669414</v>
      </c>
      <c r="AD16" t="s">
        <v>208</v>
      </c>
      <c r="AE16">
        <v>-33.044226999641417</v>
      </c>
      <c r="AF16">
        <v>-0.60363601570655157</v>
      </c>
      <c r="AG16">
        <v>0</v>
      </c>
      <c r="AH16">
        <v>0</v>
      </c>
      <c r="AI16">
        <v>-0.44025724270947447</v>
      </c>
      <c r="AJ16">
        <v>0</v>
      </c>
      <c r="AK16">
        <v>-8.8006322048790337E-4</v>
      </c>
      <c r="AL16">
        <v>-7.6337542356208975E-4</v>
      </c>
      <c r="AM16">
        <v>0</v>
      </c>
      <c r="AN16">
        <v>0</v>
      </c>
      <c r="AO16">
        <v>0</v>
      </c>
      <c r="AP16">
        <v>0</v>
      </c>
      <c r="AQ16">
        <v>12.816459392401864</v>
      </c>
      <c r="AS16" t="s">
        <v>208</v>
      </c>
      <c r="AT16">
        <f t="shared" si="1"/>
        <v>96.932989309159595</v>
      </c>
      <c r="AU16">
        <f t="shared" si="2"/>
        <v>1.7707251393032075</v>
      </c>
      <c r="AV16">
        <f t="shared" si="3"/>
        <v>0</v>
      </c>
      <c r="AW16">
        <f t="shared" si="4"/>
        <v>0</v>
      </c>
      <c r="AX16">
        <f t="shared" si="5"/>
        <v>1.2914646362071254</v>
      </c>
      <c r="AY16">
        <f t="shared" si="6"/>
        <v>2.2393098126284572E-3</v>
      </c>
      <c r="AZ16">
        <f t="shared" si="7"/>
        <v>0</v>
      </c>
    </row>
    <row r="17" spans="22:67" x14ac:dyDescent="0.45">
      <c r="V17">
        <v>17.542292034380459</v>
      </c>
      <c r="W17">
        <v>0.35624520612335697</v>
      </c>
      <c r="AD17" t="s">
        <v>209</v>
      </c>
      <c r="AE17">
        <v>-28.579713717672778</v>
      </c>
      <c r="AF17">
        <v>0</v>
      </c>
      <c r="AG17">
        <v>0</v>
      </c>
      <c r="AH17">
        <v>0</v>
      </c>
      <c r="AI17">
        <v>-0.2425382408008509</v>
      </c>
      <c r="AJ17">
        <v>-0.15246114744580644</v>
      </c>
      <c r="AK17">
        <v>-2.5246458092930395E-3</v>
      </c>
      <c r="AL17">
        <v>0</v>
      </c>
      <c r="AM17">
        <v>0</v>
      </c>
      <c r="AN17">
        <v>0</v>
      </c>
      <c r="AO17">
        <v>0</v>
      </c>
      <c r="AP17">
        <v>-12.085643197197294</v>
      </c>
      <c r="AQ17">
        <v>-7.7080739673152019</v>
      </c>
      <c r="AS17" t="s">
        <v>209</v>
      </c>
      <c r="AT17">
        <f t="shared" si="1"/>
        <v>69.599874770647986</v>
      </c>
      <c r="AU17">
        <f t="shared" si="2"/>
        <v>0</v>
      </c>
      <c r="AV17">
        <f t="shared" si="3"/>
        <v>0</v>
      </c>
      <c r="AW17">
        <f t="shared" si="4"/>
        <v>0</v>
      </c>
      <c r="AX17">
        <f t="shared" si="5"/>
        <v>0.59065081454591506</v>
      </c>
      <c r="AY17">
        <f t="shared" si="6"/>
        <v>0</v>
      </c>
      <c r="AZ17">
        <f t="shared" si="7"/>
        <v>29.803326171548573</v>
      </c>
    </row>
    <row r="18" spans="22:67" x14ac:dyDescent="0.45">
      <c r="V18">
        <v>18.093838285569838</v>
      </c>
      <c r="W18">
        <v>0.4067869970757928</v>
      </c>
      <c r="AD18" t="s">
        <v>210</v>
      </c>
      <c r="AE18">
        <v>-87.549142609376801</v>
      </c>
      <c r="AF18">
        <v>0</v>
      </c>
      <c r="AG18">
        <v>0</v>
      </c>
      <c r="AH18">
        <v>0</v>
      </c>
      <c r="AI18">
        <v>-0.95908029142269435</v>
      </c>
      <c r="AJ18">
        <v>-0.24473759999999997</v>
      </c>
      <c r="AK18">
        <v>-3.4113986667882429E-2</v>
      </c>
      <c r="AL18">
        <v>0</v>
      </c>
      <c r="AM18">
        <v>0</v>
      </c>
      <c r="AN18">
        <v>0</v>
      </c>
      <c r="AO18">
        <v>0</v>
      </c>
      <c r="AP18">
        <v>-12.297603619544056</v>
      </c>
      <c r="AQ18">
        <v>-109.26414672291821</v>
      </c>
      <c r="AS18" t="s">
        <v>210</v>
      </c>
      <c r="AT18">
        <f t="shared" si="1"/>
        <v>86.609706088883726</v>
      </c>
      <c r="AU18">
        <f t="shared" si="2"/>
        <v>0</v>
      </c>
      <c r="AV18">
        <f t="shared" si="3"/>
        <v>0</v>
      </c>
      <c r="AW18">
        <f t="shared" si="4"/>
        <v>0</v>
      </c>
      <c r="AX18">
        <f t="shared" si="5"/>
        <v>0.94878898502044162</v>
      </c>
      <c r="AY18">
        <f t="shared" si="6"/>
        <v>0</v>
      </c>
      <c r="AZ18">
        <f t="shared" si="7"/>
        <v>12.407756995839012</v>
      </c>
    </row>
    <row r="20" spans="22:67" x14ac:dyDescent="0.45">
      <c r="AD20" t="s">
        <v>211</v>
      </c>
      <c r="AE20">
        <v>-33.044226999641488</v>
      </c>
      <c r="AF20">
        <v>0</v>
      </c>
      <c r="AG20">
        <v>0</v>
      </c>
      <c r="AH20">
        <v>0</v>
      </c>
      <c r="AI20">
        <v>-0.22553726182013828</v>
      </c>
      <c r="AJ20">
        <v>0</v>
      </c>
      <c r="AK20">
        <v>-0.14861973227569031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8.030618263231025</v>
      </c>
      <c r="AS20" t="s">
        <v>211</v>
      </c>
      <c r="AT20">
        <f t="shared" si="1"/>
        <v>98.880385735689842</v>
      </c>
      <c r="AU20">
        <f t="shared" si="2"/>
        <v>0</v>
      </c>
      <c r="AV20">
        <f t="shared" si="3"/>
        <v>0</v>
      </c>
      <c r="AW20">
        <f t="shared" si="4"/>
        <v>0</v>
      </c>
      <c r="AX20">
        <f t="shared" si="5"/>
        <v>0.67488979078822153</v>
      </c>
      <c r="AY20">
        <f t="shared" si="6"/>
        <v>0</v>
      </c>
      <c r="AZ20">
        <f t="shared" si="7"/>
        <v>0</v>
      </c>
    </row>
    <row r="21" spans="22:67" x14ac:dyDescent="0.45">
      <c r="AD21" t="s">
        <v>212</v>
      </c>
      <c r="AE21">
        <v>-53.745022056365656</v>
      </c>
      <c r="AF21">
        <v>0</v>
      </c>
      <c r="AG21">
        <v>0</v>
      </c>
      <c r="AH21">
        <v>0</v>
      </c>
      <c r="AI21">
        <v>-0.40408635683097688</v>
      </c>
      <c r="AJ21">
        <v>0</v>
      </c>
      <c r="AK21">
        <v>-2.7911074567396159E-3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-19.348414977172702</v>
      </c>
      <c r="AS21" t="s">
        <v>212</v>
      </c>
      <c r="AT21">
        <f t="shared" si="1"/>
        <v>99.248636764565319</v>
      </c>
      <c r="AU21">
        <f t="shared" si="2"/>
        <v>0</v>
      </c>
      <c r="AV21">
        <f t="shared" si="3"/>
        <v>0</v>
      </c>
      <c r="AW21">
        <f t="shared" si="4"/>
        <v>0</v>
      </c>
      <c r="AX21">
        <f t="shared" si="5"/>
        <v>0.74620901650339999</v>
      </c>
      <c r="AY21">
        <f t="shared" si="6"/>
        <v>0</v>
      </c>
      <c r="AZ21">
        <f t="shared" si="7"/>
        <v>0</v>
      </c>
    </row>
    <row r="22" spans="22:67" x14ac:dyDescent="0.45">
      <c r="AD22" t="s">
        <v>213</v>
      </c>
      <c r="AE22">
        <v>-163.21212804820865</v>
      </c>
      <c r="AF22">
        <v>0</v>
      </c>
      <c r="AG22">
        <v>0</v>
      </c>
      <c r="AH22">
        <v>0</v>
      </c>
      <c r="AI22">
        <v>-1.6216624171617728</v>
      </c>
      <c r="AJ22">
        <v>0</v>
      </c>
      <c r="AK22">
        <v>-1.8040576684888603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-205.19664057566513</v>
      </c>
      <c r="AS22" t="s">
        <v>213</v>
      </c>
      <c r="AT22">
        <f t="shared" si="1"/>
        <v>97.944212479929064</v>
      </c>
      <c r="AU22">
        <f t="shared" si="2"/>
        <v>0</v>
      </c>
      <c r="AV22">
        <f t="shared" si="3"/>
        <v>0</v>
      </c>
      <c r="AW22">
        <f t="shared" si="4"/>
        <v>0</v>
      </c>
      <c r="AX22">
        <f t="shared" si="5"/>
        <v>0.97316572154670411</v>
      </c>
      <c r="AY22">
        <f t="shared" si="6"/>
        <v>0</v>
      </c>
      <c r="AZ22">
        <f t="shared" si="7"/>
        <v>0</v>
      </c>
    </row>
    <row r="23" spans="22:67" x14ac:dyDescent="0.45">
      <c r="AD23" t="s">
        <v>214</v>
      </c>
      <c r="AE23">
        <v>-33.044226999641431</v>
      </c>
      <c r="AF23">
        <v>0</v>
      </c>
      <c r="AG23">
        <v>0</v>
      </c>
      <c r="AH23">
        <v>0</v>
      </c>
      <c r="AI23">
        <v>-0.37263369643828448</v>
      </c>
      <c r="AJ23">
        <v>-3.0048643526831078E-17</v>
      </c>
      <c r="AK23">
        <v>-0.1901703176917206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6.6241614808356148</v>
      </c>
      <c r="AS23" t="s">
        <v>214</v>
      </c>
      <c r="AT23">
        <f t="shared" si="1"/>
        <v>98.325338486760756</v>
      </c>
      <c r="AU23">
        <f t="shared" si="2"/>
        <v>0</v>
      </c>
      <c r="AV23">
        <f t="shared" si="3"/>
        <v>0</v>
      </c>
      <c r="AW23">
        <f t="shared" si="4"/>
        <v>0</v>
      </c>
      <c r="AX23">
        <f t="shared" si="5"/>
        <v>1.1087968356549771</v>
      </c>
      <c r="AY23">
        <f t="shared" si="6"/>
        <v>0</v>
      </c>
      <c r="AZ23">
        <f t="shared" si="7"/>
        <v>8.9411776703862317E-17</v>
      </c>
    </row>
    <row r="24" spans="22:67" x14ac:dyDescent="0.45">
      <c r="AD24" t="s">
        <v>215</v>
      </c>
      <c r="AE24">
        <v>-53.745022056367176</v>
      </c>
      <c r="AF24">
        <v>0</v>
      </c>
      <c r="AG24">
        <v>0</v>
      </c>
      <c r="AH24">
        <v>0</v>
      </c>
      <c r="AI24">
        <v>-0.40408635683097688</v>
      </c>
      <c r="AJ24">
        <v>-0.24119999999999997</v>
      </c>
      <c r="AK24">
        <v>-2.7911074567396163E-3</v>
      </c>
      <c r="AL24">
        <v>0</v>
      </c>
      <c r="AM24">
        <v>0</v>
      </c>
      <c r="AN24">
        <v>0</v>
      </c>
      <c r="AO24">
        <v>0</v>
      </c>
      <c r="AP24">
        <v>-4.2797186331973547E-2</v>
      </c>
      <c r="AQ24">
        <v>-21.112783295362625</v>
      </c>
      <c r="AS24" t="s">
        <v>215</v>
      </c>
      <c r="AT24">
        <f t="shared" si="1"/>
        <v>98.730847304052929</v>
      </c>
      <c r="AU24">
        <f t="shared" si="2"/>
        <v>0</v>
      </c>
      <c r="AV24">
        <f t="shared" si="3"/>
        <v>0</v>
      </c>
      <c r="AW24">
        <f t="shared" si="4"/>
        <v>0</v>
      </c>
      <c r="AX24">
        <f t="shared" si="5"/>
        <v>0.74231597397221205</v>
      </c>
      <c r="AY24">
        <f t="shared" si="6"/>
        <v>0</v>
      </c>
      <c r="AZ24">
        <f t="shared" si="7"/>
        <v>0.52170939308789299</v>
      </c>
    </row>
    <row r="25" spans="22:67" x14ac:dyDescent="0.45">
      <c r="AD25" t="s">
        <v>216</v>
      </c>
      <c r="AE25">
        <v>-163.21212804820865</v>
      </c>
      <c r="AF25">
        <v>0</v>
      </c>
      <c r="AG25">
        <v>0</v>
      </c>
      <c r="AH25">
        <v>0</v>
      </c>
      <c r="AI25">
        <v>-1.6226372552919295</v>
      </c>
      <c r="AJ25">
        <v>-0.24473759999999997</v>
      </c>
      <c r="AK25">
        <v>-3.7819998809950121E-2</v>
      </c>
      <c r="AL25">
        <v>0</v>
      </c>
      <c r="AM25">
        <v>0</v>
      </c>
      <c r="AN25">
        <v>0</v>
      </c>
      <c r="AO25">
        <v>0</v>
      </c>
      <c r="AP25">
        <v>-4.8501066666666661</v>
      </c>
      <c r="AQ25">
        <v>-210.16111028589992</v>
      </c>
      <c r="AS25" t="s">
        <v>216</v>
      </c>
      <c r="AT25">
        <f t="shared" si="1"/>
        <v>96.025531751642418</v>
      </c>
      <c r="AU25">
        <f t="shared" si="2"/>
        <v>0</v>
      </c>
      <c r="AV25">
        <f t="shared" si="3"/>
        <v>0</v>
      </c>
      <c r="AW25">
        <f t="shared" si="4"/>
        <v>0</v>
      </c>
      <c r="AX25">
        <f t="shared" si="5"/>
        <v>0.95467541011051249</v>
      </c>
      <c r="AY25">
        <f t="shared" si="6"/>
        <v>0</v>
      </c>
      <c r="AZ25">
        <f t="shared" si="7"/>
        <v>2.997541516975784</v>
      </c>
    </row>
    <row r="27" spans="22:67" x14ac:dyDescent="0.45">
      <c r="AH27" t="s">
        <v>9</v>
      </c>
    </row>
    <row r="28" spans="22:67" x14ac:dyDescent="0.45">
      <c r="BH28" t="s">
        <v>286</v>
      </c>
      <c r="BI28">
        <v>94.270742545146092</v>
      </c>
      <c r="BJ28">
        <v>4.3725743260457621</v>
      </c>
      <c r="BK28">
        <v>3.0538503317459841E-11</v>
      </c>
      <c r="BL28">
        <v>0</v>
      </c>
      <c r="BM28">
        <v>1.3566831287777419</v>
      </c>
      <c r="BN28">
        <v>0</v>
      </c>
      <c r="BO28">
        <v>-1.2801667744753301E-13</v>
      </c>
    </row>
    <row r="29" spans="22:67" x14ac:dyDescent="0.45">
      <c r="AD29" t="s">
        <v>200</v>
      </c>
      <c r="AE29">
        <v>-33.044226999641282</v>
      </c>
      <c r="AF29">
        <v>-1.5326954546198523</v>
      </c>
      <c r="AG29">
        <v>0</v>
      </c>
      <c r="AH29">
        <v>0</v>
      </c>
      <c r="AI29">
        <v>-0.47555099348643964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18.09383828556868</v>
      </c>
      <c r="AS29" t="s">
        <v>200</v>
      </c>
      <c r="AT29">
        <f t="shared" si="1"/>
        <v>94.270742545173107</v>
      </c>
      <c r="AU29">
        <f t="shared" si="2"/>
        <v>4.3725743260447185</v>
      </c>
      <c r="AV29">
        <f t="shared" si="3"/>
        <v>0</v>
      </c>
      <c r="AW29">
        <f t="shared" si="4"/>
        <v>0</v>
      </c>
      <c r="AX29">
        <f t="shared" si="5"/>
        <v>1.3566831287821657</v>
      </c>
      <c r="AY29">
        <f t="shared" si="6"/>
        <v>0</v>
      </c>
      <c r="AZ29">
        <f t="shared" si="7"/>
        <v>0</v>
      </c>
      <c r="BH29" t="s">
        <v>233</v>
      </c>
      <c r="BI29">
        <v>0</v>
      </c>
      <c r="BJ29">
        <v>0</v>
      </c>
      <c r="BK29">
        <v>0</v>
      </c>
      <c r="BL29">
        <v>5.9079218579412869E-9</v>
      </c>
      <c r="BM29">
        <v>5.6914529268413534E-11</v>
      </c>
      <c r="BN29">
        <v>0</v>
      </c>
      <c r="BO29">
        <v>99.999999994035164</v>
      </c>
    </row>
    <row r="30" spans="22:67" x14ac:dyDescent="0.45">
      <c r="AD30" t="s">
        <v>199</v>
      </c>
      <c r="AE30">
        <v>-6.2933895747042558E-10</v>
      </c>
      <c r="AF30">
        <v>0</v>
      </c>
      <c r="AG30">
        <v>0</v>
      </c>
      <c r="AH30">
        <v>-6.5911733164444558E-6</v>
      </c>
      <c r="AI30">
        <v>-5.5582578124097523E-7</v>
      </c>
      <c r="AJ30">
        <v>-0.2411999998272904</v>
      </c>
      <c r="AK30">
        <v>3.3264711701836673E-12</v>
      </c>
      <c r="AL30">
        <v>0</v>
      </c>
      <c r="AM30">
        <v>0</v>
      </c>
      <c r="AN30">
        <v>9.1686272541356784E-13</v>
      </c>
      <c r="AO30">
        <v>0</v>
      </c>
      <c r="AP30">
        <v>-19.119999987179416</v>
      </c>
      <c r="AQ30">
        <v>21.032903010350804</v>
      </c>
      <c r="AS30" t="s">
        <v>199</v>
      </c>
      <c r="AT30">
        <f t="shared" si="1"/>
        <v>3.2505150794277855E-9</v>
      </c>
      <c r="AU30">
        <f t="shared" si="2"/>
        <v>0</v>
      </c>
      <c r="AV30">
        <f t="shared" si="3"/>
        <v>0</v>
      </c>
      <c r="AW30">
        <f t="shared" si="4"/>
        <v>3.4043194056092666E-5</v>
      </c>
      <c r="AX30">
        <f t="shared" si="5"/>
        <v>2.8708219346860029E-6</v>
      </c>
      <c r="AY30">
        <f t="shared" si="6"/>
        <v>-4.7355659130034237E-12</v>
      </c>
      <c r="AZ30">
        <f t="shared" si="7"/>
        <v>99.999963082755414</v>
      </c>
      <c r="BH30" t="s">
        <v>236</v>
      </c>
      <c r="BI30">
        <v>0</v>
      </c>
      <c r="BJ30">
        <v>0</v>
      </c>
      <c r="BK30">
        <v>0</v>
      </c>
      <c r="BL30">
        <v>81.435388274919092</v>
      </c>
      <c r="BM30">
        <v>0</v>
      </c>
      <c r="BN30">
        <v>0</v>
      </c>
      <c r="BO30">
        <v>18.564611725080908</v>
      </c>
    </row>
    <row r="31" spans="22:67" x14ac:dyDescent="0.45">
      <c r="AD31" t="s">
        <v>201</v>
      </c>
      <c r="AE31">
        <v>0</v>
      </c>
      <c r="AF31">
        <v>0</v>
      </c>
      <c r="AG31">
        <v>0</v>
      </c>
      <c r="AH31">
        <v>-1.1606209534993762E-9</v>
      </c>
      <c r="AI31">
        <v>-1.118095276407272E-11</v>
      </c>
      <c r="AJ31">
        <v>-0.24473759994897668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-19.400426661492094</v>
      </c>
      <c r="AQ31">
        <v>19.961434387478665</v>
      </c>
      <c r="AS31" t="s">
        <v>201</v>
      </c>
      <c r="AT31">
        <f t="shared" si="1"/>
        <v>0</v>
      </c>
      <c r="AU31">
        <f t="shared" si="2"/>
        <v>0</v>
      </c>
      <c r="AV31">
        <f t="shared" si="3"/>
        <v>0</v>
      </c>
      <c r="AW31">
        <f t="shared" si="4"/>
        <v>5.9079218579412869E-9</v>
      </c>
      <c r="AX31">
        <f t="shared" si="5"/>
        <v>5.6914529268413534E-11</v>
      </c>
      <c r="AY31">
        <f t="shared" si="6"/>
        <v>0</v>
      </c>
      <c r="AZ31">
        <f t="shared" si="7"/>
        <v>99.999999994035164</v>
      </c>
      <c r="BH31" t="s">
        <v>287</v>
      </c>
      <c r="BI31">
        <v>94.844924342860381</v>
      </c>
      <c r="BJ31">
        <v>4.1467538918097517</v>
      </c>
      <c r="BK31">
        <v>0</v>
      </c>
      <c r="BL31">
        <v>0</v>
      </c>
      <c r="BM31">
        <v>1.0059347282165358</v>
      </c>
      <c r="BN31">
        <v>0</v>
      </c>
      <c r="BO31">
        <v>-1.543722159364538E-16</v>
      </c>
    </row>
    <row r="32" spans="22:67" x14ac:dyDescent="0.45">
      <c r="AD32" t="s">
        <v>204</v>
      </c>
      <c r="AE32">
        <v>-33.044226999624506</v>
      </c>
      <c r="AF32">
        <v>-1.5326954546198797</v>
      </c>
      <c r="AG32">
        <v>-1.0704500766689756E-11</v>
      </c>
      <c r="AH32">
        <v>0</v>
      </c>
      <c r="AI32">
        <v>-0.47555099348478386</v>
      </c>
      <c r="AJ32">
        <v>-3.0048643526831078E-17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4.4903060514502082E-14</v>
      </c>
      <c r="AQ32">
        <v>18.093838285569838</v>
      </c>
      <c r="AS32" t="s">
        <v>204</v>
      </c>
      <c r="AT32">
        <f t="shared" si="1"/>
        <v>94.270742545146092</v>
      </c>
      <c r="AU32">
        <f t="shared" si="2"/>
        <v>4.3725743260457621</v>
      </c>
      <c r="AV32">
        <f t="shared" si="3"/>
        <v>3.0538503317459841E-11</v>
      </c>
      <c r="AW32">
        <f t="shared" si="4"/>
        <v>0</v>
      </c>
      <c r="AX32">
        <f t="shared" si="5"/>
        <v>1.3566831287777419</v>
      </c>
      <c r="AY32">
        <f t="shared" si="6"/>
        <v>0</v>
      </c>
      <c r="AZ32">
        <f t="shared" si="7"/>
        <v>-1.2801667744753301E-13</v>
      </c>
      <c r="BH32" t="s">
        <v>237</v>
      </c>
      <c r="BI32">
        <v>0</v>
      </c>
      <c r="BJ32">
        <v>69.466443934637596</v>
      </c>
      <c r="BK32">
        <v>0</v>
      </c>
      <c r="BL32">
        <v>0</v>
      </c>
      <c r="BM32">
        <v>4.4612009704588385</v>
      </c>
      <c r="BN32">
        <v>2.5261013818169011E-2</v>
      </c>
      <c r="BO32">
        <v>26.047094081085397</v>
      </c>
    </row>
    <row r="33" spans="30:67" x14ac:dyDescent="0.45">
      <c r="AD33" t="s">
        <v>203</v>
      </c>
      <c r="AE33">
        <v>-1.1355809447216524E-10</v>
      </c>
      <c r="AF33">
        <v>-2.9421846040041432E-12</v>
      </c>
      <c r="AG33">
        <v>0</v>
      </c>
      <c r="AH33">
        <v>0</v>
      </c>
      <c r="AI33">
        <v>-1.2940013854670547E-13</v>
      </c>
      <c r="AJ33">
        <v>-0.24119999999930825</v>
      </c>
      <c r="AK33">
        <v>-2.8184191396583147E-16</v>
      </c>
      <c r="AL33">
        <v>0</v>
      </c>
      <c r="AM33">
        <v>0</v>
      </c>
      <c r="AN33">
        <v>0</v>
      </c>
      <c r="AO33">
        <v>0</v>
      </c>
      <c r="AP33">
        <v>-19.119999999942959</v>
      </c>
      <c r="AQ33">
        <v>21.032914890985349</v>
      </c>
      <c r="AS33" t="s">
        <v>203</v>
      </c>
      <c r="AT33">
        <f t="shared" si="1"/>
        <v>5.8652405053312711E-10</v>
      </c>
      <c r="AU33">
        <f t="shared" si="2"/>
        <v>1.5196292605805388E-11</v>
      </c>
      <c r="AV33">
        <f t="shared" si="3"/>
        <v>0</v>
      </c>
      <c r="AW33">
        <f t="shared" si="4"/>
        <v>0</v>
      </c>
      <c r="AX33">
        <f t="shared" si="5"/>
        <v>6.6834771887234172E-13</v>
      </c>
      <c r="AY33">
        <f t="shared" si="6"/>
        <v>0</v>
      </c>
      <c r="AZ33">
        <f t="shared" si="7"/>
        <v>99.999999999397616</v>
      </c>
      <c r="BH33" t="s">
        <v>234</v>
      </c>
      <c r="BI33">
        <v>0</v>
      </c>
      <c r="BJ33">
        <v>98.606045201723703</v>
      </c>
      <c r="BK33">
        <v>0</v>
      </c>
      <c r="BL33">
        <v>0</v>
      </c>
      <c r="BM33">
        <v>1.3939547982762888</v>
      </c>
      <c r="BN33">
        <v>0</v>
      </c>
      <c r="BO33">
        <v>0</v>
      </c>
    </row>
    <row r="34" spans="30:67" x14ac:dyDescent="0.45">
      <c r="AD34" t="s">
        <v>202</v>
      </c>
      <c r="AE34">
        <v>-1.7731365524069298E-9</v>
      </c>
      <c r="AF34">
        <v>0</v>
      </c>
      <c r="AG34">
        <v>0</v>
      </c>
      <c r="AH34">
        <v>-3.1918142899056189E-9</v>
      </c>
      <c r="AI34">
        <v>-1.118095276407272E-11</v>
      </c>
      <c r="AJ34">
        <v>-0.24473759999999997</v>
      </c>
      <c r="AK34">
        <v>0</v>
      </c>
      <c r="AL34">
        <v>-1.0038550615626686E-14</v>
      </c>
      <c r="AM34">
        <v>-1.9493271505038867E-15</v>
      </c>
      <c r="AN34">
        <v>1.3221108117804368E-14</v>
      </c>
      <c r="AO34">
        <v>0</v>
      </c>
      <c r="AP34">
        <v>-19.400426666046389</v>
      </c>
      <c r="AQ34">
        <v>19.965446064230104</v>
      </c>
      <c r="AS34" t="s">
        <v>202</v>
      </c>
      <c r="AT34">
        <f t="shared" si="1"/>
        <v>9.0258168776037379E-9</v>
      </c>
      <c r="AU34">
        <f t="shared" si="2"/>
        <v>0</v>
      </c>
      <c r="AV34">
        <f t="shared" si="3"/>
        <v>0</v>
      </c>
      <c r="AW34">
        <f t="shared" si="4"/>
        <v>1.6247328074592307E-8</v>
      </c>
      <c r="AX34">
        <f t="shared" si="5"/>
        <v>5.6914529244049724E-11</v>
      </c>
      <c r="AY34">
        <f t="shared" si="6"/>
        <v>-6.2775262892195049E-15</v>
      </c>
      <c r="AZ34">
        <f t="shared" si="7"/>
        <v>99.999999974669947</v>
      </c>
      <c r="BH34" t="s">
        <v>235</v>
      </c>
      <c r="BI34">
        <v>0</v>
      </c>
      <c r="BJ34">
        <v>0</v>
      </c>
      <c r="BK34">
        <v>0</v>
      </c>
      <c r="BL34">
        <v>100</v>
      </c>
      <c r="BM34">
        <v>0</v>
      </c>
      <c r="BN34">
        <v>0</v>
      </c>
      <c r="BO34">
        <v>0</v>
      </c>
    </row>
    <row r="36" spans="30:67" x14ac:dyDescent="0.45">
      <c r="AD36" t="s">
        <v>205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-0.2412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-19.119999999999997</v>
      </c>
      <c r="AQ36">
        <v>12.071717170784787</v>
      </c>
      <c r="AS36" t="s">
        <v>205</v>
      </c>
      <c r="AT36">
        <f t="shared" si="1"/>
        <v>0</v>
      </c>
      <c r="AU36">
        <f t="shared" si="2"/>
        <v>0</v>
      </c>
      <c r="AV36">
        <f t="shared" si="3"/>
        <v>0</v>
      </c>
      <c r="AW36">
        <f t="shared" si="4"/>
        <v>0</v>
      </c>
      <c r="AX36">
        <f t="shared" si="5"/>
        <v>0</v>
      </c>
      <c r="AY36">
        <f t="shared" si="6"/>
        <v>0</v>
      </c>
      <c r="AZ36">
        <f t="shared" si="7"/>
        <v>100</v>
      </c>
    </row>
    <row r="37" spans="30:67" x14ac:dyDescent="0.45">
      <c r="AD37" t="s">
        <v>206</v>
      </c>
      <c r="AE37">
        <v>0</v>
      </c>
      <c r="AF37">
        <v>0</v>
      </c>
      <c r="AG37">
        <v>0</v>
      </c>
      <c r="AH37">
        <v>-40.929482491026384</v>
      </c>
      <c r="AI37">
        <v>0</v>
      </c>
      <c r="AJ37">
        <v>-0.11623956735474429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-9.2143471302765807</v>
      </c>
      <c r="AQ37">
        <v>-66.39321791633175</v>
      </c>
      <c r="AS37" t="s">
        <v>206</v>
      </c>
      <c r="AT37">
        <f t="shared" si="1"/>
        <v>0</v>
      </c>
      <c r="AU37">
        <f t="shared" si="2"/>
        <v>0</v>
      </c>
      <c r="AV37">
        <f t="shared" si="3"/>
        <v>0</v>
      </c>
      <c r="AW37">
        <f t="shared" si="4"/>
        <v>81.435388274919092</v>
      </c>
      <c r="AX37">
        <f t="shared" si="5"/>
        <v>0</v>
      </c>
      <c r="AY37">
        <f t="shared" si="6"/>
        <v>0</v>
      </c>
      <c r="AZ37">
        <f t="shared" si="7"/>
        <v>18.564611725080908</v>
      </c>
    </row>
    <row r="38" spans="30:67" x14ac:dyDescent="0.45">
      <c r="AD38" t="s">
        <v>207</v>
      </c>
      <c r="AE38">
        <v>0</v>
      </c>
      <c r="AF38">
        <v>0</v>
      </c>
      <c r="AG38">
        <v>0</v>
      </c>
      <c r="AH38">
        <v>-102.0832781669431</v>
      </c>
      <c r="AI38">
        <v>0</v>
      </c>
      <c r="AJ38">
        <v>-0.16159389852511324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-12.809599252912765</v>
      </c>
      <c r="AQ38">
        <v>-162.23870100571696</v>
      </c>
      <c r="AS38" t="s">
        <v>207</v>
      </c>
      <c r="AT38">
        <f t="shared" si="1"/>
        <v>0</v>
      </c>
      <c r="AU38">
        <f t="shared" si="2"/>
        <v>0</v>
      </c>
      <c r="AV38">
        <f t="shared" si="3"/>
        <v>0</v>
      </c>
      <c r="AW38">
        <f t="shared" si="4"/>
        <v>88.726041671562911</v>
      </c>
      <c r="AX38">
        <f t="shared" si="5"/>
        <v>0</v>
      </c>
      <c r="AY38">
        <f t="shared" si="6"/>
        <v>0</v>
      </c>
      <c r="AZ38">
        <f t="shared" si="7"/>
        <v>11.273958328437093</v>
      </c>
    </row>
    <row r="39" spans="30:67" x14ac:dyDescent="0.45">
      <c r="AD39" t="s">
        <v>208</v>
      </c>
      <c r="AE39">
        <v>-33.044226999641452</v>
      </c>
      <c r="AF39">
        <v>-1.4447402205442634</v>
      </c>
      <c r="AG39">
        <v>0</v>
      </c>
      <c r="AH39">
        <v>0</v>
      </c>
      <c r="AI39">
        <v>-0.35047036766930656</v>
      </c>
      <c r="AJ39">
        <v>5.3783695660945953E-17</v>
      </c>
      <c r="AK39">
        <v>-8.3165015709368959E-4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0.9531510213013481</v>
      </c>
      <c r="AS39" t="s">
        <v>208</v>
      </c>
      <c r="AT39">
        <f t="shared" si="1"/>
        <v>94.844924342860381</v>
      </c>
      <c r="AU39">
        <f t="shared" si="2"/>
        <v>4.1467538918097517</v>
      </c>
      <c r="AV39">
        <f t="shared" si="3"/>
        <v>0</v>
      </c>
      <c r="AW39">
        <f t="shared" si="4"/>
        <v>0</v>
      </c>
      <c r="AX39">
        <f t="shared" si="5"/>
        <v>1.0059347282165358</v>
      </c>
      <c r="AY39">
        <f t="shared" si="6"/>
        <v>0</v>
      </c>
      <c r="AZ39">
        <f t="shared" si="7"/>
        <v>-1.543722159364538E-16</v>
      </c>
    </row>
    <row r="40" spans="30:67" x14ac:dyDescent="0.45">
      <c r="AD40" t="s">
        <v>209</v>
      </c>
      <c r="AE40">
        <v>0</v>
      </c>
      <c r="AF40">
        <v>-7.9915939677695222</v>
      </c>
      <c r="AG40">
        <v>0</v>
      </c>
      <c r="AH40">
        <v>0</v>
      </c>
      <c r="AI40">
        <v>-0.51322775062549897</v>
      </c>
      <c r="AJ40">
        <v>-3.7330400898220269E-2</v>
      </c>
      <c r="AK40">
        <v>0</v>
      </c>
      <c r="AL40">
        <v>-2.9060903972423159E-3</v>
      </c>
      <c r="AM40">
        <v>0</v>
      </c>
      <c r="AN40">
        <v>0</v>
      </c>
      <c r="AO40">
        <v>0</v>
      </c>
      <c r="AP40">
        <v>-2.9591926416831336</v>
      </c>
      <c r="AQ40">
        <v>0.75655223658868742</v>
      </c>
      <c r="AS40" t="s">
        <v>209</v>
      </c>
      <c r="AT40">
        <f t="shared" si="1"/>
        <v>0</v>
      </c>
      <c r="AU40">
        <f t="shared" si="2"/>
        <v>69.466443934637596</v>
      </c>
      <c r="AV40">
        <f t="shared" si="3"/>
        <v>0</v>
      </c>
      <c r="AW40">
        <f t="shared" si="4"/>
        <v>0</v>
      </c>
      <c r="AX40">
        <f t="shared" si="5"/>
        <v>4.4612009704588385</v>
      </c>
      <c r="AY40">
        <f t="shared" si="6"/>
        <v>2.5261013818169011E-2</v>
      </c>
      <c r="AZ40">
        <f t="shared" si="7"/>
        <v>26.047094081085397</v>
      </c>
    </row>
    <row r="41" spans="30:67" x14ac:dyDescent="0.45">
      <c r="AD41" t="s">
        <v>210</v>
      </c>
      <c r="AE41">
        <v>0</v>
      </c>
      <c r="AF41">
        <v>-13.815849604374884</v>
      </c>
      <c r="AG41">
        <v>0</v>
      </c>
      <c r="AH41">
        <v>0</v>
      </c>
      <c r="AI41">
        <v>-1.5731056168887427</v>
      </c>
      <c r="AJ41">
        <v>-0.11579640507355946</v>
      </c>
      <c r="AK41">
        <v>0</v>
      </c>
      <c r="AL41">
        <v>-3.7525124057983153E-2</v>
      </c>
      <c r="AM41">
        <v>0</v>
      </c>
      <c r="AN41">
        <v>0</v>
      </c>
      <c r="AO41">
        <v>0</v>
      </c>
      <c r="AP41">
        <v>-9.1792175166105174</v>
      </c>
      <c r="AQ41">
        <v>-10.314689526818963</v>
      </c>
      <c r="AS41" t="s">
        <v>210</v>
      </c>
      <c r="AT41">
        <f t="shared" si="1"/>
        <v>0</v>
      </c>
      <c r="AU41">
        <f t="shared" si="2"/>
        <v>55.885981062293958</v>
      </c>
      <c r="AV41">
        <f t="shared" si="3"/>
        <v>0</v>
      </c>
      <c r="AW41">
        <f t="shared" si="4"/>
        <v>0</v>
      </c>
      <c r="AX41">
        <f t="shared" si="5"/>
        <v>6.3633112137087666</v>
      </c>
      <c r="AY41">
        <f t="shared" si="6"/>
        <v>0.15179148821948724</v>
      </c>
      <c r="AZ41">
        <f t="shared" si="7"/>
        <v>37.598916235777793</v>
      </c>
    </row>
    <row r="43" spans="30:67" x14ac:dyDescent="0.45">
      <c r="AD43" t="s">
        <v>217</v>
      </c>
      <c r="AE43">
        <v>0</v>
      </c>
      <c r="AF43">
        <v>0</v>
      </c>
      <c r="AG43">
        <v>0</v>
      </c>
      <c r="AH43">
        <v>-36.480093842437007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-80.144140280264793</v>
      </c>
      <c r="AS43" t="s">
        <v>217</v>
      </c>
      <c r="AT43">
        <f t="shared" si="1"/>
        <v>0</v>
      </c>
      <c r="AU43">
        <f t="shared" si="2"/>
        <v>0</v>
      </c>
      <c r="AV43">
        <f t="shared" si="3"/>
        <v>0</v>
      </c>
      <c r="AW43">
        <f t="shared" si="4"/>
        <v>100</v>
      </c>
      <c r="AX43">
        <f t="shared" si="5"/>
        <v>0</v>
      </c>
      <c r="AY43">
        <f t="shared" si="6"/>
        <v>0</v>
      </c>
      <c r="AZ43">
        <f t="shared" si="7"/>
        <v>0</v>
      </c>
    </row>
    <row r="44" spans="30:67" x14ac:dyDescent="0.45">
      <c r="AD44" t="s">
        <v>218</v>
      </c>
      <c r="AE44">
        <v>0</v>
      </c>
      <c r="AF44">
        <v>0</v>
      </c>
      <c r="AG44">
        <v>0</v>
      </c>
      <c r="AH44">
        <v>-60.823562698890655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-115.84585657287448</v>
      </c>
      <c r="AS44" t="s">
        <v>218</v>
      </c>
      <c r="AT44">
        <f t="shared" si="1"/>
        <v>0</v>
      </c>
      <c r="AU44">
        <f t="shared" si="2"/>
        <v>0</v>
      </c>
      <c r="AV44">
        <f t="shared" si="3"/>
        <v>0</v>
      </c>
      <c r="AW44">
        <f t="shared" si="4"/>
        <v>100</v>
      </c>
      <c r="AX44">
        <f t="shared" si="5"/>
        <v>0</v>
      </c>
      <c r="AY44">
        <f t="shared" si="6"/>
        <v>0</v>
      </c>
      <c r="AZ44">
        <f t="shared" si="7"/>
        <v>0</v>
      </c>
    </row>
    <row r="45" spans="30:67" x14ac:dyDescent="0.45">
      <c r="AD45" t="s">
        <v>219</v>
      </c>
      <c r="AE45">
        <v>0</v>
      </c>
      <c r="AF45">
        <v>0</v>
      </c>
      <c r="AG45">
        <v>0</v>
      </c>
      <c r="AH45">
        <v>-195.37355546511733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-1.927277825870002E-6</v>
      </c>
      <c r="AO45">
        <v>0</v>
      </c>
      <c r="AP45">
        <v>0</v>
      </c>
      <c r="AQ45">
        <v>-340.07873958048276</v>
      </c>
      <c r="AS45" t="s">
        <v>219</v>
      </c>
      <c r="AT45">
        <f t="shared" si="1"/>
        <v>0</v>
      </c>
      <c r="AU45">
        <f t="shared" si="2"/>
        <v>0</v>
      </c>
      <c r="AV45">
        <f t="shared" si="3"/>
        <v>0</v>
      </c>
      <c r="AW45">
        <f t="shared" si="4"/>
        <v>99.999999013542137</v>
      </c>
      <c r="AX45">
        <f t="shared" si="5"/>
        <v>0</v>
      </c>
      <c r="AY45">
        <f t="shared" si="6"/>
        <v>9.8645786645486987E-7</v>
      </c>
      <c r="AZ45">
        <f t="shared" si="7"/>
        <v>0</v>
      </c>
    </row>
    <row r="46" spans="30:67" x14ac:dyDescent="0.45">
      <c r="AD46" t="s">
        <v>220</v>
      </c>
      <c r="AE46">
        <v>0</v>
      </c>
      <c r="AF46">
        <v>-6.1349108534617445</v>
      </c>
      <c r="AG46">
        <v>0</v>
      </c>
      <c r="AH46">
        <v>0</v>
      </c>
      <c r="AI46">
        <v>-7.0032603965785201E-2</v>
      </c>
      <c r="AJ46">
        <v>6.0097287053662155E-17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-61.829580074886437</v>
      </c>
      <c r="AS46" t="s">
        <v>220</v>
      </c>
      <c r="AT46">
        <f t="shared" si="1"/>
        <v>0</v>
      </c>
      <c r="AU46">
        <f t="shared" si="2"/>
        <v>98.871341786653119</v>
      </c>
      <c r="AV46">
        <f t="shared" si="3"/>
        <v>0</v>
      </c>
      <c r="AW46">
        <f t="shared" si="4"/>
        <v>0</v>
      </c>
      <c r="AX46">
        <f t="shared" si="5"/>
        <v>1.1286582133468721</v>
      </c>
      <c r="AY46">
        <f t="shared" si="6"/>
        <v>0</v>
      </c>
      <c r="AZ46">
        <f t="shared" si="7"/>
        <v>-9.6853883465648102E-16</v>
      </c>
    </row>
    <row r="47" spans="30:67" x14ac:dyDescent="0.45">
      <c r="AD47" t="s">
        <v>221</v>
      </c>
      <c r="AE47">
        <v>0</v>
      </c>
      <c r="AF47">
        <v>-8.9973323671010892</v>
      </c>
      <c r="AG47">
        <v>0</v>
      </c>
      <c r="AH47">
        <v>0</v>
      </c>
      <c r="AI47">
        <v>-0.12719174163358377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-57.761230028297838</v>
      </c>
      <c r="AS47" t="s">
        <v>221</v>
      </c>
      <c r="AT47">
        <f t="shared" si="1"/>
        <v>0</v>
      </c>
      <c r="AU47">
        <f t="shared" si="2"/>
        <v>98.606045201723703</v>
      </c>
      <c r="AV47">
        <f t="shared" si="3"/>
        <v>0</v>
      </c>
      <c r="AW47">
        <f t="shared" si="4"/>
        <v>0</v>
      </c>
      <c r="AX47">
        <f t="shared" si="5"/>
        <v>1.3939547982762888</v>
      </c>
      <c r="AY47">
        <f t="shared" si="6"/>
        <v>0</v>
      </c>
      <c r="AZ47">
        <f t="shared" si="7"/>
        <v>0</v>
      </c>
    </row>
    <row r="48" spans="30:67" x14ac:dyDescent="0.45">
      <c r="AD48" t="s">
        <v>222</v>
      </c>
      <c r="AE48">
        <v>0</v>
      </c>
      <c r="AF48">
        <v>-21.742357280991893</v>
      </c>
      <c r="AG48">
        <v>0</v>
      </c>
      <c r="AH48">
        <v>0</v>
      </c>
      <c r="AI48">
        <v>-0.63463923773794584</v>
      </c>
      <c r="AJ48">
        <v>0</v>
      </c>
      <c r="AK48">
        <v>0</v>
      </c>
      <c r="AL48">
        <v>-4.0025764897228151E-2</v>
      </c>
      <c r="AM48">
        <v>0</v>
      </c>
      <c r="AN48">
        <v>0</v>
      </c>
      <c r="AO48">
        <v>0</v>
      </c>
      <c r="AP48">
        <v>0</v>
      </c>
      <c r="AQ48">
        <v>-39.795629891814542</v>
      </c>
      <c r="AS48" t="s">
        <v>222</v>
      </c>
      <c r="AT48">
        <f t="shared" si="1"/>
        <v>0</v>
      </c>
      <c r="AU48">
        <f t="shared" si="2"/>
        <v>96.990389739997113</v>
      </c>
      <c r="AV48">
        <f t="shared" si="3"/>
        <v>0</v>
      </c>
      <c r="AW48">
        <f t="shared" si="4"/>
        <v>0</v>
      </c>
      <c r="AX48">
        <f t="shared" si="5"/>
        <v>2.831059494469403</v>
      </c>
      <c r="AY48">
        <f t="shared" si="6"/>
        <v>0.17855076553348548</v>
      </c>
      <c r="AZ48">
        <f t="shared" si="7"/>
        <v>0</v>
      </c>
    </row>
  </sheetData>
  <conditionalFormatting sqref="AE10:AP10">
    <cfRule type="cellIs" dxfId="0" priority="1" operator="notBetween">
      <formula>-0.01</formula>
      <formula>0.01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47F58-2119-4995-A4E3-F8A47A54494D}">
  <dimension ref="A1:DA50"/>
  <sheetViews>
    <sheetView topLeftCell="BE22" zoomScale="55" zoomScaleNormal="55" workbookViewId="0">
      <selection activeCell="D61" sqref="D61"/>
    </sheetView>
  </sheetViews>
  <sheetFormatPr defaultRowHeight="14.25" x14ac:dyDescent="0.45"/>
  <cols>
    <col min="1" max="1" width="20.33203125" bestFit="1" customWidth="1"/>
    <col min="105" max="105" width="15.53125" bestFit="1" customWidth="1"/>
  </cols>
  <sheetData>
    <row r="1" spans="1:105" x14ac:dyDescent="0.45"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47</v>
      </c>
      <c r="AF1" s="1" t="s">
        <v>48</v>
      </c>
      <c r="AG1" s="1" t="s">
        <v>49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54</v>
      </c>
      <c r="AM1" s="1" t="s">
        <v>55</v>
      </c>
      <c r="AN1" s="1" t="s">
        <v>56</v>
      </c>
      <c r="AO1" s="1" t="s">
        <v>57</v>
      </c>
      <c r="AP1" s="1" t="s">
        <v>58</v>
      </c>
      <c r="AQ1" s="1" t="s">
        <v>59</v>
      </c>
      <c r="AR1" s="1" t="s">
        <v>60</v>
      </c>
      <c r="AS1" s="1" t="s">
        <v>61</v>
      </c>
      <c r="AT1" s="1" t="s">
        <v>62</v>
      </c>
      <c r="AU1" s="1" t="s">
        <v>63</v>
      </c>
      <c r="AV1" s="1" t="s">
        <v>64</v>
      </c>
      <c r="AW1" s="1" t="s">
        <v>65</v>
      </c>
      <c r="AX1" s="1" t="s">
        <v>66</v>
      </c>
      <c r="AY1" s="2" t="s">
        <v>67</v>
      </c>
      <c r="AZ1" s="1" t="s">
        <v>68</v>
      </c>
      <c r="BA1" s="1" t="s">
        <v>69</v>
      </c>
      <c r="BB1" s="1" t="s">
        <v>70</v>
      </c>
      <c r="BC1" s="2" t="s">
        <v>71</v>
      </c>
      <c r="BD1" s="2" t="s">
        <v>72</v>
      </c>
      <c r="BE1" s="2" t="s">
        <v>73</v>
      </c>
      <c r="BF1" s="2" t="s">
        <v>74</v>
      </c>
      <c r="BG1" s="1" t="s">
        <v>75</v>
      </c>
      <c r="BH1" s="1" t="s">
        <v>76</v>
      </c>
      <c r="BI1" s="1" t="s">
        <v>77</v>
      </c>
      <c r="BJ1" s="2" t="s">
        <v>78</v>
      </c>
      <c r="BK1" s="2" t="s">
        <v>79</v>
      </c>
      <c r="BL1" s="2" t="s">
        <v>80</v>
      </c>
      <c r="BM1" s="2" t="s">
        <v>81</v>
      </c>
      <c r="BN1" s="1" t="s">
        <v>82</v>
      </c>
      <c r="BO1" s="1" t="s">
        <v>83</v>
      </c>
      <c r="BP1" s="1" t="s">
        <v>84</v>
      </c>
      <c r="BQ1" s="2" t="s">
        <v>85</v>
      </c>
      <c r="BR1" s="2" t="s">
        <v>86</v>
      </c>
      <c r="BS1" s="2" t="s">
        <v>87</v>
      </c>
      <c r="BT1" s="2" t="s">
        <v>88</v>
      </c>
      <c r="BU1" s="1" t="s">
        <v>89</v>
      </c>
      <c r="BV1" s="1" t="s">
        <v>90</v>
      </c>
      <c r="BW1" s="1" t="s">
        <v>91</v>
      </c>
      <c r="BX1" s="2" t="s">
        <v>92</v>
      </c>
      <c r="BY1" s="2" t="s">
        <v>93</v>
      </c>
      <c r="BZ1" s="2" t="s">
        <v>94</v>
      </c>
      <c r="CA1" s="2" t="s">
        <v>95</v>
      </c>
      <c r="CB1" s="1" t="s">
        <v>96</v>
      </c>
      <c r="CC1" s="1" t="s">
        <v>97</v>
      </c>
      <c r="CD1" s="1" t="s">
        <v>98</v>
      </c>
      <c r="CE1" s="2" t="s">
        <v>99</v>
      </c>
      <c r="CF1" s="2" t="s">
        <v>100</v>
      </c>
      <c r="CG1" s="2" t="s">
        <v>101</v>
      </c>
      <c r="CH1" s="2" t="s">
        <v>102</v>
      </c>
      <c r="CI1" s="1" t="s">
        <v>103</v>
      </c>
      <c r="CJ1" s="1" t="s">
        <v>104</v>
      </c>
      <c r="CK1" s="1" t="s">
        <v>105</v>
      </c>
      <c r="CL1" s="2" t="s">
        <v>106</v>
      </c>
      <c r="CM1" s="2" t="s">
        <v>107</v>
      </c>
      <c r="CN1" s="2" t="s">
        <v>108</v>
      </c>
      <c r="CO1" s="2" t="s">
        <v>109</v>
      </c>
      <c r="CP1" s="2" t="s">
        <v>110</v>
      </c>
      <c r="CQ1" s="2" t="s">
        <v>111</v>
      </c>
      <c r="CR1" s="2" t="s">
        <v>112</v>
      </c>
      <c r="CS1" s="2" t="s">
        <v>113</v>
      </c>
      <c r="CT1" s="2" t="s">
        <v>114</v>
      </c>
      <c r="CU1" s="2" t="s">
        <v>115</v>
      </c>
      <c r="CV1" s="2" t="s">
        <v>116</v>
      </c>
      <c r="CW1" s="2" t="s">
        <v>117</v>
      </c>
      <c r="CX1" s="2" t="s">
        <v>118</v>
      </c>
      <c r="CY1" s="2" t="s">
        <v>119</v>
      </c>
      <c r="CZ1" s="2" t="s">
        <v>120</v>
      </c>
      <c r="DA1" s="3" t="s">
        <v>1</v>
      </c>
    </row>
    <row r="2" spans="1:105" x14ac:dyDescent="0.45">
      <c r="A2" t="s">
        <v>10</v>
      </c>
      <c r="B2" t="s">
        <v>11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-1.5515866771250799</v>
      </c>
      <c r="AU2">
        <v>0</v>
      </c>
      <c r="AV2">
        <v>0</v>
      </c>
      <c r="AW2">
        <v>0</v>
      </c>
      <c r="AX2">
        <v>-2.5888363349620951E-2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8.1510517213748077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-3.9251923199999664E-2</v>
      </c>
      <c r="CU2">
        <v>0</v>
      </c>
      <c r="CV2">
        <v>0</v>
      </c>
      <c r="CW2">
        <v>0</v>
      </c>
      <c r="CX2">
        <v>0</v>
      </c>
      <c r="CY2">
        <v>0</v>
      </c>
      <c r="CZ2">
        <v>-3.1115123199999926</v>
      </c>
      <c r="DA2">
        <v>3.4228124377001152</v>
      </c>
    </row>
    <row r="3" spans="1:105" x14ac:dyDescent="0.45">
      <c r="B3" t="s">
        <v>12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-9.9495073865251665E-2</v>
      </c>
      <c r="AU3">
        <v>0</v>
      </c>
      <c r="AV3">
        <v>0</v>
      </c>
      <c r="AW3">
        <v>0</v>
      </c>
      <c r="AX3">
        <v>-1.4533728711660155E-3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0.4576000917220544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-2.2036031999993818E-3</v>
      </c>
      <c r="CU3">
        <v>0</v>
      </c>
      <c r="CV3">
        <v>0</v>
      </c>
      <c r="CW3">
        <v>0</v>
      </c>
      <c r="CX3">
        <v>0</v>
      </c>
      <c r="CY3">
        <v>0</v>
      </c>
      <c r="CZ3">
        <v>-0.17468031999999953</v>
      </c>
      <c r="DA3">
        <v>0.1797677217856378</v>
      </c>
    </row>
    <row r="4" spans="1:105" x14ac:dyDescent="0.45">
      <c r="B4" t="s">
        <v>13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-2.0950833039448122E-18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-8.8556580179068245</v>
      </c>
      <c r="AU4">
        <v>0</v>
      </c>
      <c r="AV4">
        <v>0</v>
      </c>
      <c r="AW4">
        <v>0</v>
      </c>
      <c r="AX4">
        <v>-0.14066282253186682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9.0291637095412101E-18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44.288235847428631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-3.1765642282383743E-18</v>
      </c>
      <c r="CQ4">
        <v>0</v>
      </c>
      <c r="CR4">
        <v>0</v>
      </c>
      <c r="CS4">
        <v>0</v>
      </c>
      <c r="CT4">
        <v>-0.21327289919997436</v>
      </c>
      <c r="CU4">
        <v>0</v>
      </c>
      <c r="CV4">
        <v>0</v>
      </c>
      <c r="CW4">
        <v>0</v>
      </c>
      <c r="CX4">
        <v>0</v>
      </c>
      <c r="CY4">
        <v>0</v>
      </c>
      <c r="CZ4">
        <v>-16.906209919999959</v>
      </c>
      <c r="DA4">
        <v>18.172432187790019</v>
      </c>
    </row>
    <row r="6" spans="1:105" x14ac:dyDescent="0.45">
      <c r="A6" t="s">
        <v>14</v>
      </c>
      <c r="B6" t="s">
        <v>11</v>
      </c>
      <c r="C6">
        <v>0</v>
      </c>
      <c r="D6">
        <v>0</v>
      </c>
      <c r="E6">
        <v>0</v>
      </c>
      <c r="F6">
        <v>-0.81333442990794358</v>
      </c>
      <c r="G6">
        <v>0</v>
      </c>
      <c r="H6">
        <v>-0.53398127069146695</v>
      </c>
      <c r="I6">
        <v>0</v>
      </c>
      <c r="J6">
        <v>-5.7684819982469842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-8.9381377092038305E-2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8.174368792318198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5.9155411134325107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-8.746169439833924</v>
      </c>
      <c r="CP6">
        <v>0</v>
      </c>
      <c r="CQ6">
        <v>0</v>
      </c>
      <c r="CR6">
        <v>0</v>
      </c>
      <c r="CS6">
        <v>-0.13551999799084499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-4.3799900595331557E-15</v>
      </c>
      <c r="DA6">
        <v>-1.9969586080124975</v>
      </c>
    </row>
    <row r="7" spans="1:105" x14ac:dyDescent="0.45">
      <c r="B7" t="s">
        <v>12</v>
      </c>
      <c r="C7">
        <v>0</v>
      </c>
      <c r="D7">
        <v>0</v>
      </c>
      <c r="E7">
        <v>0</v>
      </c>
      <c r="F7">
        <v>-5.215484920944554E-2</v>
      </c>
      <c r="G7">
        <v>0</v>
      </c>
      <c r="H7">
        <v>-2.997771168663306E-2</v>
      </c>
      <c r="I7">
        <v>0</v>
      </c>
      <c r="J7">
        <v>-0.96908283161841979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-1.9407728119023696E-2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0.45890911222236647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0.33209851300461724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-1.4693228910386626</v>
      </c>
      <c r="CP7">
        <v>0</v>
      </c>
      <c r="CQ7">
        <v>0</v>
      </c>
      <c r="CR7">
        <v>0</v>
      </c>
      <c r="CS7">
        <v>-2.9425987395435185E-2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-1.5229431937768821E-15</v>
      </c>
      <c r="DA7">
        <v>-1.7783643738406378</v>
      </c>
    </row>
    <row r="8" spans="1:105" x14ac:dyDescent="0.45">
      <c r="B8" t="s">
        <v>13</v>
      </c>
      <c r="C8">
        <v>-5.5745714429416508E-3</v>
      </c>
      <c r="D8">
        <v>0</v>
      </c>
      <c r="E8">
        <v>-1.829145997046026E-4</v>
      </c>
      <c r="F8">
        <v>-4.7251896824305479</v>
      </c>
      <c r="G8">
        <v>0</v>
      </c>
      <c r="H8">
        <v>-2.9013542378166948</v>
      </c>
      <c r="I8">
        <v>-9.2243876952235158E-19</v>
      </c>
      <c r="J8">
        <v>-49.61426776029527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-0.78764533697374095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0.88512497571185123</v>
      </c>
      <c r="AZ8">
        <v>44.498647485828833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31.08410538096641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-75.225127268612937</v>
      </c>
      <c r="CP8">
        <v>0</v>
      </c>
      <c r="CQ8">
        <v>0</v>
      </c>
      <c r="CR8">
        <v>0</v>
      </c>
      <c r="CS8">
        <v>-1.1942274549458445</v>
      </c>
      <c r="CT8">
        <v>0</v>
      </c>
      <c r="CU8">
        <v>-1.1068746475485744E-2</v>
      </c>
      <c r="CV8">
        <v>0</v>
      </c>
      <c r="CW8">
        <v>0</v>
      </c>
      <c r="CX8">
        <v>0</v>
      </c>
      <c r="CY8">
        <v>0</v>
      </c>
      <c r="CZ8">
        <v>-7.0744067316014939E-12</v>
      </c>
      <c r="DA8">
        <v>-57.996760131093083</v>
      </c>
    </row>
    <row r="10" spans="1:105" x14ac:dyDescent="0.45">
      <c r="A10" t="s">
        <v>15</v>
      </c>
      <c r="B10" t="s">
        <v>11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-2.0659314657350252</v>
      </c>
      <c r="T10">
        <v>0</v>
      </c>
      <c r="U10">
        <v>-2.6181139892938474</v>
      </c>
      <c r="V10">
        <v>-0.81333442990794358</v>
      </c>
      <c r="W10">
        <v>-1.5563070836215047</v>
      </c>
      <c r="X10">
        <v>-0.53398127069147183</v>
      </c>
      <c r="Y10">
        <v>0</v>
      </c>
      <c r="Z10">
        <v>-6.5281251560481772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-6.3576516852612827E-2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1.4551915228366851E-17</v>
      </c>
      <c r="BN10">
        <v>11.849185477079095</v>
      </c>
      <c r="BO10">
        <v>-5.3043572906656877E-18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2.3995035283753361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-9.8979400051158741</v>
      </c>
      <c r="CR10">
        <v>0</v>
      </c>
      <c r="CS10">
        <v>-9.6394682163589956E-2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-5.7059423852479084E-15</v>
      </c>
      <c r="DA10">
        <v>-9.9250155939756226</v>
      </c>
    </row>
    <row r="11" spans="1:105" x14ac:dyDescent="0.45">
      <c r="B11" t="s">
        <v>12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-0.11598140434902648</v>
      </c>
      <c r="T11">
        <v>0</v>
      </c>
      <c r="U11">
        <v>-0.14698093479963789</v>
      </c>
      <c r="V11">
        <v>-5.2154849210516524E-2</v>
      </c>
      <c r="W11">
        <v>-8.7371088855361198E-2</v>
      </c>
      <c r="X11">
        <v>-2.997771168663306E-2</v>
      </c>
      <c r="Y11">
        <v>0</v>
      </c>
      <c r="Z11">
        <v>-1.1597167889876552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-1.3772937475003948E-2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2.800847395117212E-11</v>
      </c>
      <c r="BN11">
        <v>0.6652133425830461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0.13470814247542032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-1.7583619991860235</v>
      </c>
      <c r="CR11">
        <v>0</v>
      </c>
      <c r="CS11">
        <v>-2.088252071814219E-2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-7.030536153251886E-17</v>
      </c>
      <c r="DA11">
        <v>-2.5852787501815251</v>
      </c>
    </row>
    <row r="12" spans="1:105" x14ac:dyDescent="0.45">
      <c r="B12" t="s">
        <v>13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-11.225319756908167</v>
      </c>
      <c r="T12">
        <v>-4.0627875423666523E-5</v>
      </c>
      <c r="U12">
        <v>-14.225360578811328</v>
      </c>
      <c r="V12">
        <v>-4.642095650433629</v>
      </c>
      <c r="W12">
        <v>-8.4560983694540433</v>
      </c>
      <c r="X12">
        <v>-2.9013542378187882</v>
      </c>
      <c r="Y12">
        <v>0</v>
      </c>
      <c r="Z12">
        <v>-57.769012316484805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-0.69760907898966729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5.148364248178563E-5</v>
      </c>
      <c r="BN12">
        <v>64.381817089033618</v>
      </c>
      <c r="BO12">
        <v>5.7134491396637538E-5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13.037436192512335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-87.589346771884607</v>
      </c>
      <c r="CR12">
        <v>0</v>
      </c>
      <c r="CS12">
        <v>-1.0577145268832093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5.1489037686586946E-5</v>
      </c>
      <c r="DA12">
        <v>-111.14453852682615</v>
      </c>
    </row>
    <row r="14" spans="1:105" x14ac:dyDescent="0.45">
      <c r="A14" t="s">
        <v>16</v>
      </c>
      <c r="B14" t="s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-1.4597416123110589</v>
      </c>
      <c r="AD14">
        <v>-1.0785391678769267</v>
      </c>
      <c r="AE14">
        <v>-0.86461504645639164</v>
      </c>
      <c r="AF14">
        <v>-0.53398127069146695</v>
      </c>
      <c r="AG14">
        <v>0</v>
      </c>
      <c r="AH14">
        <v>-6.5281251560481088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-4.6796608198768068E-2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7.16904056458071</v>
      </c>
      <c r="BU14">
        <v>0</v>
      </c>
      <c r="BV14">
        <v>0.1100171625789646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1.01466372584002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-9.8979400051157711</v>
      </c>
      <c r="CS14">
        <v>-7.095299329014608E-2</v>
      </c>
      <c r="CT14">
        <v>0</v>
      </c>
      <c r="CU14">
        <v>0</v>
      </c>
      <c r="CV14">
        <v>0</v>
      </c>
      <c r="CW14">
        <v>0</v>
      </c>
      <c r="CX14">
        <v>-4.4183297526508263E-4</v>
      </c>
      <c r="CY14">
        <v>0</v>
      </c>
      <c r="CZ14">
        <v>8.1606863489014354E-16</v>
      </c>
      <c r="DA14">
        <v>-12.187412239964209</v>
      </c>
    </row>
    <row r="15" spans="1:105" x14ac:dyDescent="0.45">
      <c r="B15" t="s">
        <v>12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1.4250376381861416E-17</v>
      </c>
      <c r="AB15">
        <v>0</v>
      </c>
      <c r="AC15">
        <v>-8.2154822168065522E-2</v>
      </c>
      <c r="AD15">
        <v>-7.2348321836823701E-2</v>
      </c>
      <c r="AE15">
        <v>-4.8539493808534007E-2</v>
      </c>
      <c r="AF15">
        <v>-2.997771168663306E-2</v>
      </c>
      <c r="AG15">
        <v>0</v>
      </c>
      <c r="AH15">
        <v>-1.1597167889874678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-9.5332482816850236E-3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0.41450767913185382</v>
      </c>
      <c r="BU15">
        <v>0</v>
      </c>
      <c r="BV15">
        <v>6.4327888110463369E-3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4.6312551479314061E-2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-1.7583619991857387</v>
      </c>
      <c r="CS15">
        <v>-1.4454306143099938E-2</v>
      </c>
      <c r="CT15">
        <v>0</v>
      </c>
      <c r="CU15">
        <v>0</v>
      </c>
      <c r="CV15">
        <v>0</v>
      </c>
      <c r="CW15">
        <v>0</v>
      </c>
      <c r="CX15">
        <v>-3.3588007571345996E-4</v>
      </c>
      <c r="CY15">
        <v>0</v>
      </c>
      <c r="CZ15">
        <v>1.0567880792677897E-15</v>
      </c>
      <c r="DA15">
        <v>-2.7081695527515457</v>
      </c>
    </row>
    <row r="16" spans="1:105" x14ac:dyDescent="0.45">
      <c r="B16" t="s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-1.4953403926853631E-2</v>
      </c>
      <c r="AB16">
        <v>-5.5831155329831156E-3</v>
      </c>
      <c r="AC16">
        <v>-7.9339353450826415</v>
      </c>
      <c r="AD16">
        <v>-6.1915054805818555</v>
      </c>
      <c r="AE16">
        <v>-4.6978324274744638</v>
      </c>
      <c r="AF16">
        <v>-2.9013542378166992</v>
      </c>
      <c r="AG16">
        <v>0</v>
      </c>
      <c r="AH16">
        <v>-58.089636180921687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-0.45759079883815401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39.114404084394302</v>
      </c>
      <c r="BU16">
        <v>0</v>
      </c>
      <c r="BV16">
        <v>0.60137529167118753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5.3743428120417214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-88.075476510292575</v>
      </c>
      <c r="CS16">
        <v>-0.69379893392467795</v>
      </c>
      <c r="CT16">
        <v>0</v>
      </c>
      <c r="CU16">
        <v>0</v>
      </c>
      <c r="CV16">
        <v>0</v>
      </c>
      <c r="CW16">
        <v>0</v>
      </c>
      <c r="CX16">
        <v>-1.6737201942219924E-2</v>
      </c>
      <c r="CY16">
        <v>0</v>
      </c>
      <c r="CZ16">
        <v>6.3359154548955905E-14</v>
      </c>
      <c r="DA16">
        <v>-123.98828144822757</v>
      </c>
    </row>
    <row r="18" spans="1:105" x14ac:dyDescent="0.45">
      <c r="A18" t="s">
        <v>17</v>
      </c>
      <c r="B18" t="s">
        <v>11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-1.2355688976848E-2</v>
      </c>
      <c r="L18">
        <v>-6.8358518003999984E-3</v>
      </c>
      <c r="M18">
        <v>-0.12380481737343475</v>
      </c>
      <c r="N18">
        <v>-1.4268220473453841</v>
      </c>
      <c r="O18">
        <v>0</v>
      </c>
      <c r="P18">
        <v>0</v>
      </c>
      <c r="Q18">
        <v>0</v>
      </c>
      <c r="R18">
        <v>-0.96569079308515471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-6.0255560823933615E-2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1.262472060199952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2.5442750743692124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-1.4641798839585682</v>
      </c>
      <c r="CQ18">
        <v>0</v>
      </c>
      <c r="CR18">
        <v>0</v>
      </c>
      <c r="CS18">
        <v>-9.1359450340400938E-2</v>
      </c>
      <c r="CT18">
        <v>0</v>
      </c>
      <c r="CU18">
        <v>0</v>
      </c>
      <c r="CV18">
        <v>-4.8090357169084313E-4</v>
      </c>
      <c r="CW18">
        <v>0</v>
      </c>
      <c r="CX18">
        <v>0</v>
      </c>
      <c r="CY18">
        <v>0</v>
      </c>
      <c r="CZ18">
        <v>-2.1857495369204114E-15</v>
      </c>
      <c r="DA18">
        <v>-0.34503786270665299</v>
      </c>
    </row>
    <row r="19" spans="1:105" x14ac:dyDescent="0.45">
      <c r="B19" t="s">
        <v>12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-6.9364845204800021E-4</v>
      </c>
      <c r="L19">
        <v>-3.8376476040000011E-4</v>
      </c>
      <c r="M19">
        <v>-6.9504031776847141E-3</v>
      </c>
      <c r="N19">
        <v>-9.149457589842043E-2</v>
      </c>
      <c r="O19">
        <v>0</v>
      </c>
      <c r="P19">
        <v>0</v>
      </c>
      <c r="Q19">
        <v>0</v>
      </c>
      <c r="R19">
        <v>-0.12909967630338173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-1.301705253558191E-2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7.0875188907105757E-2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0.14283561768408415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-0.19574086283362338</v>
      </c>
      <c r="CQ19">
        <v>0</v>
      </c>
      <c r="CR19">
        <v>0</v>
      </c>
      <c r="CS19">
        <v>-1.9736448361634379E-2</v>
      </c>
      <c r="CT19">
        <v>0</v>
      </c>
      <c r="CU19">
        <v>0</v>
      </c>
      <c r="CV19">
        <v>-3.6024853967695869E-4</v>
      </c>
      <c r="CW19">
        <v>0</v>
      </c>
      <c r="CX19">
        <v>0</v>
      </c>
      <c r="CY19">
        <v>0</v>
      </c>
      <c r="CZ19">
        <v>-2.4335164994226943E-16</v>
      </c>
      <c r="DA19">
        <v>-0.24376587427126184</v>
      </c>
    </row>
    <row r="20" spans="1:105" x14ac:dyDescent="0.45">
      <c r="B20" t="s">
        <v>13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-6.8982581541206858E-2</v>
      </c>
      <c r="L20">
        <v>-3.816498660482693E-2</v>
      </c>
      <c r="M20">
        <v>-0.67280387001698272</v>
      </c>
      <c r="N20">
        <v>-8.1435566512207487</v>
      </c>
      <c r="O20">
        <v>0</v>
      </c>
      <c r="P20">
        <v>0</v>
      </c>
      <c r="Q20">
        <v>0</v>
      </c>
      <c r="R20">
        <v>-7.3194303033823411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-0.60218571769775775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6.8595415133373416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13.810715838401292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-11.09771646264848</v>
      </c>
      <c r="CQ20">
        <v>0</v>
      </c>
      <c r="CR20">
        <v>0</v>
      </c>
      <c r="CS20">
        <v>-0.91303367555504999</v>
      </c>
      <c r="CT20">
        <v>0</v>
      </c>
      <c r="CU20">
        <v>0</v>
      </c>
      <c r="CV20">
        <v>-1.8085350087533307E-2</v>
      </c>
      <c r="CW20">
        <v>0</v>
      </c>
      <c r="CX20">
        <v>0</v>
      </c>
      <c r="CY20">
        <v>0</v>
      </c>
      <c r="CZ20">
        <v>-3.9347817888113478E-13</v>
      </c>
      <c r="DA20">
        <v>-8.203702247016686</v>
      </c>
    </row>
    <row r="24" spans="1:105" x14ac:dyDescent="0.45">
      <c r="B24" t="s">
        <v>123</v>
      </c>
    </row>
    <row r="25" spans="1:105" x14ac:dyDescent="0.45">
      <c r="A25" t="s">
        <v>121</v>
      </c>
      <c r="B25">
        <f>75*120</f>
        <v>9000</v>
      </c>
      <c r="D25" t="s">
        <v>180</v>
      </c>
      <c r="E25">
        <v>10</v>
      </c>
    </row>
    <row r="26" spans="1:105" x14ac:dyDescent="0.45">
      <c r="A26" t="s">
        <v>122</v>
      </c>
      <c r="B26">
        <f>1356.1*120</f>
        <v>162732</v>
      </c>
      <c r="D26" t="s">
        <v>181</v>
      </c>
      <c r="E26">
        <v>4</v>
      </c>
    </row>
    <row r="27" spans="1:105" x14ac:dyDescent="0.45">
      <c r="A27" t="s">
        <v>13</v>
      </c>
      <c r="B27">
        <v>884207.17930607987</v>
      </c>
      <c r="D27" t="s">
        <v>182</v>
      </c>
      <c r="E27" s="4">
        <v>7.0000000000000007E-2</v>
      </c>
    </row>
    <row r="28" spans="1:105" x14ac:dyDescent="0.45">
      <c r="A28" t="s">
        <v>124</v>
      </c>
      <c r="B28">
        <v>1000000</v>
      </c>
    </row>
    <row r="30" spans="1:105" x14ac:dyDescent="0.45">
      <c r="B30" s="1" t="s">
        <v>18</v>
      </c>
      <c r="C30" s="1" t="s">
        <v>125</v>
      </c>
      <c r="D30" s="1" t="s">
        <v>126</v>
      </c>
      <c r="E30" s="1" t="s">
        <v>127</v>
      </c>
      <c r="F30" s="1" t="s">
        <v>128</v>
      </c>
      <c r="G30" s="1" t="s">
        <v>129</v>
      </c>
      <c r="H30" s="1" t="s">
        <v>130</v>
      </c>
      <c r="I30" s="1" t="s">
        <v>131</v>
      </c>
      <c r="J30" s="1" t="s">
        <v>132</v>
      </c>
      <c r="K30" s="1" t="s">
        <v>27</v>
      </c>
      <c r="L30" s="1" t="s">
        <v>28</v>
      </c>
      <c r="M30" s="1" t="s">
        <v>29</v>
      </c>
      <c r="N30" s="1" t="s">
        <v>30</v>
      </c>
      <c r="O30" s="1" t="s">
        <v>31</v>
      </c>
      <c r="P30" s="1" t="s">
        <v>32</v>
      </c>
      <c r="Q30" s="1" t="s">
        <v>33</v>
      </c>
      <c r="R30" s="1" t="s">
        <v>34</v>
      </c>
      <c r="S30" s="1" t="s">
        <v>35</v>
      </c>
      <c r="T30" s="1" t="s">
        <v>36</v>
      </c>
      <c r="U30" s="1" t="s">
        <v>37</v>
      </c>
      <c r="V30" s="1" t="s">
        <v>38</v>
      </c>
      <c r="W30" s="1" t="s">
        <v>39</v>
      </c>
      <c r="X30" s="1" t="s">
        <v>40</v>
      </c>
      <c r="Y30" s="1" t="s">
        <v>41</v>
      </c>
      <c r="Z30" s="1" t="s">
        <v>42</v>
      </c>
      <c r="AA30" s="1" t="s">
        <v>43</v>
      </c>
      <c r="AB30" s="1" t="s">
        <v>44</v>
      </c>
      <c r="AC30" s="1" t="s">
        <v>45</v>
      </c>
      <c r="AD30" s="1" t="s">
        <v>46</v>
      </c>
      <c r="AE30" s="1" t="s">
        <v>47</v>
      </c>
      <c r="AF30" s="1" t="s">
        <v>48</v>
      </c>
      <c r="AG30" s="1" t="s">
        <v>49</v>
      </c>
      <c r="AH30" s="1" t="s">
        <v>50</v>
      </c>
      <c r="AI30" s="1" t="s">
        <v>51</v>
      </c>
      <c r="AJ30" s="1" t="s">
        <v>52</v>
      </c>
      <c r="AK30" s="1" t="s">
        <v>53</v>
      </c>
      <c r="AL30" s="1" t="s">
        <v>54</v>
      </c>
      <c r="AM30" s="1" t="s">
        <v>55</v>
      </c>
      <c r="AN30" s="1" t="s">
        <v>56</v>
      </c>
      <c r="AO30" s="1" t="s">
        <v>57</v>
      </c>
      <c r="AP30" s="1" t="s">
        <v>58</v>
      </c>
      <c r="AQ30" s="1" t="s">
        <v>59</v>
      </c>
      <c r="AR30" s="1" t="s">
        <v>60</v>
      </c>
      <c r="AS30" s="1" t="s">
        <v>61</v>
      </c>
      <c r="AT30" s="1" t="s">
        <v>62</v>
      </c>
      <c r="AU30" s="1" t="s">
        <v>63</v>
      </c>
      <c r="AV30" s="1" t="s">
        <v>64</v>
      </c>
      <c r="AW30" s="1" t="s">
        <v>65</v>
      </c>
      <c r="AX30" s="1" t="s">
        <v>66</v>
      </c>
      <c r="AY30" s="2" t="s">
        <v>133</v>
      </c>
      <c r="AZ30" s="1" t="s">
        <v>134</v>
      </c>
      <c r="BA30" s="1" t="s">
        <v>135</v>
      </c>
      <c r="BB30" s="1" t="s">
        <v>136</v>
      </c>
      <c r="BC30" s="2" t="s">
        <v>71</v>
      </c>
      <c r="BD30" s="2" t="s">
        <v>72</v>
      </c>
      <c r="BE30" s="2" t="s">
        <v>73</v>
      </c>
      <c r="BF30" s="2" t="s">
        <v>74</v>
      </c>
      <c r="BG30" s="1" t="s">
        <v>75</v>
      </c>
      <c r="BH30" s="1" t="s">
        <v>76</v>
      </c>
      <c r="BI30" s="1" t="s">
        <v>77</v>
      </c>
      <c r="BJ30" s="2" t="s">
        <v>78</v>
      </c>
      <c r="BK30" s="2" t="s">
        <v>79</v>
      </c>
      <c r="BL30" s="2" t="s">
        <v>80</v>
      </c>
      <c r="BM30" s="2" t="s">
        <v>81</v>
      </c>
      <c r="BN30" s="1" t="s">
        <v>82</v>
      </c>
      <c r="BO30" s="1" t="s">
        <v>83</v>
      </c>
      <c r="BP30" s="1" t="s">
        <v>84</v>
      </c>
      <c r="BQ30" s="2" t="s">
        <v>85</v>
      </c>
      <c r="BR30" s="2" t="s">
        <v>86</v>
      </c>
      <c r="BS30" s="2" t="s">
        <v>87</v>
      </c>
      <c r="BT30" s="2" t="s">
        <v>88</v>
      </c>
      <c r="BU30" s="1" t="s">
        <v>89</v>
      </c>
      <c r="BV30" s="1" t="s">
        <v>90</v>
      </c>
      <c r="BW30" s="1" t="s">
        <v>91</v>
      </c>
      <c r="BX30" s="2" t="s">
        <v>92</v>
      </c>
      <c r="BY30" s="2" t="s">
        <v>93</v>
      </c>
      <c r="BZ30" s="2" t="s">
        <v>94</v>
      </c>
      <c r="CA30" s="2" t="s">
        <v>95</v>
      </c>
      <c r="CB30" s="1" t="s">
        <v>96</v>
      </c>
      <c r="CC30" s="1" t="s">
        <v>97</v>
      </c>
      <c r="CD30" s="1" t="s">
        <v>98</v>
      </c>
      <c r="CE30" s="2" t="s">
        <v>99</v>
      </c>
      <c r="CF30" s="2" t="s">
        <v>100</v>
      </c>
      <c r="CG30" s="2" t="s">
        <v>101</v>
      </c>
      <c r="CH30" s="2" t="s">
        <v>102</v>
      </c>
      <c r="CI30" s="1" t="s">
        <v>103</v>
      </c>
      <c r="CJ30" s="1" t="s">
        <v>104</v>
      </c>
      <c r="CK30" s="1" t="s">
        <v>105</v>
      </c>
      <c r="CL30" s="2" t="s">
        <v>106</v>
      </c>
      <c r="CM30" s="2" t="s">
        <v>107</v>
      </c>
      <c r="CN30" s="2" t="s">
        <v>108</v>
      </c>
      <c r="CO30" s="2" t="s">
        <v>137</v>
      </c>
      <c r="CP30" s="2" t="s">
        <v>110</v>
      </c>
      <c r="CQ30" s="2" t="s">
        <v>111</v>
      </c>
      <c r="CR30" s="2" t="s">
        <v>112</v>
      </c>
      <c r="CS30" s="2" t="s">
        <v>113</v>
      </c>
      <c r="CT30" s="2" t="s">
        <v>114</v>
      </c>
      <c r="CU30" s="2" t="s">
        <v>138</v>
      </c>
      <c r="CV30" s="2" t="s">
        <v>116</v>
      </c>
      <c r="CW30" s="2" t="s">
        <v>117</v>
      </c>
      <c r="CX30" s="2" t="s">
        <v>118</v>
      </c>
      <c r="CY30" s="2" t="s">
        <v>119</v>
      </c>
      <c r="CZ30" s="2" t="s">
        <v>120</v>
      </c>
      <c r="DA30" s="3" t="s">
        <v>1</v>
      </c>
    </row>
    <row r="31" spans="1:105" x14ac:dyDescent="0.4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Z31" s="3"/>
      <c r="BA31" s="3"/>
      <c r="BB31" s="3"/>
      <c r="BG31" s="3"/>
      <c r="BH31" s="3"/>
      <c r="BI31" s="3"/>
      <c r="BN31" s="3"/>
      <c r="BO31" s="3"/>
      <c r="BP31" s="3"/>
      <c r="BU31" s="3"/>
      <c r="BV31" s="3"/>
      <c r="BW31" s="3"/>
      <c r="CB31" s="3"/>
      <c r="CC31" s="3"/>
      <c r="CD31" s="3"/>
      <c r="CI31" s="3"/>
      <c r="CJ31" s="3"/>
      <c r="CK31" s="3"/>
      <c r="DA31" s="3"/>
    </row>
    <row r="32" spans="1:105" x14ac:dyDescent="0.45">
      <c r="A32" t="s">
        <v>10</v>
      </c>
      <c r="B32" t="s">
        <v>11</v>
      </c>
      <c r="C32">
        <f>C2/$B$26*$B$28</f>
        <v>0</v>
      </c>
      <c r="D32">
        <f t="shared" ref="D32:BO32" si="0">D2/$B$26*$B$28</f>
        <v>0</v>
      </c>
      <c r="E32">
        <f t="shared" si="0"/>
        <v>0</v>
      </c>
      <c r="F32">
        <f t="shared" si="0"/>
        <v>0</v>
      </c>
      <c r="G32">
        <f t="shared" si="0"/>
        <v>0</v>
      </c>
      <c r="H32">
        <f t="shared" si="0"/>
        <v>0</v>
      </c>
      <c r="I32">
        <f t="shared" si="0"/>
        <v>0</v>
      </c>
      <c r="J32">
        <f t="shared" si="0"/>
        <v>0</v>
      </c>
      <c r="K32">
        <f t="shared" si="0"/>
        <v>0</v>
      </c>
      <c r="L32">
        <f t="shared" si="0"/>
        <v>0</v>
      </c>
      <c r="M32">
        <f t="shared" si="0"/>
        <v>0</v>
      </c>
      <c r="N32">
        <f t="shared" si="0"/>
        <v>0</v>
      </c>
      <c r="O32">
        <f t="shared" si="0"/>
        <v>0</v>
      </c>
      <c r="P32">
        <f t="shared" si="0"/>
        <v>0</v>
      </c>
      <c r="Q32">
        <f t="shared" si="0"/>
        <v>0</v>
      </c>
      <c r="R32">
        <f t="shared" si="0"/>
        <v>0</v>
      </c>
      <c r="S32">
        <f t="shared" si="0"/>
        <v>0</v>
      </c>
      <c r="T32">
        <f t="shared" si="0"/>
        <v>0</v>
      </c>
      <c r="U32">
        <f t="shared" si="0"/>
        <v>0</v>
      </c>
      <c r="V32">
        <f t="shared" si="0"/>
        <v>0</v>
      </c>
      <c r="W32">
        <f t="shared" si="0"/>
        <v>0</v>
      </c>
      <c r="X32">
        <f t="shared" si="0"/>
        <v>0</v>
      </c>
      <c r="Y32">
        <f t="shared" si="0"/>
        <v>0</v>
      </c>
      <c r="Z32">
        <f t="shared" si="0"/>
        <v>0</v>
      </c>
      <c r="AA32">
        <f t="shared" si="0"/>
        <v>0</v>
      </c>
      <c r="AB32">
        <f t="shared" si="0"/>
        <v>0</v>
      </c>
      <c r="AC32">
        <f t="shared" si="0"/>
        <v>0</v>
      </c>
      <c r="AD32">
        <f t="shared" si="0"/>
        <v>0</v>
      </c>
      <c r="AE32">
        <f t="shared" si="0"/>
        <v>0</v>
      </c>
      <c r="AF32">
        <f t="shared" si="0"/>
        <v>0</v>
      </c>
      <c r="AG32">
        <f t="shared" si="0"/>
        <v>0</v>
      </c>
      <c r="AH32">
        <f t="shared" si="0"/>
        <v>0</v>
      </c>
      <c r="AI32">
        <f t="shared" si="0"/>
        <v>0</v>
      </c>
      <c r="AJ32">
        <f t="shared" si="0"/>
        <v>0</v>
      </c>
      <c r="AK32">
        <f t="shared" si="0"/>
        <v>0</v>
      </c>
      <c r="AL32">
        <f t="shared" si="0"/>
        <v>0</v>
      </c>
      <c r="AM32">
        <f t="shared" si="0"/>
        <v>0</v>
      </c>
      <c r="AN32">
        <f t="shared" si="0"/>
        <v>0</v>
      </c>
      <c r="AO32">
        <f t="shared" si="0"/>
        <v>0</v>
      </c>
      <c r="AP32">
        <f t="shared" si="0"/>
        <v>0</v>
      </c>
      <c r="AQ32">
        <f t="shared" si="0"/>
        <v>0</v>
      </c>
      <c r="AR32">
        <f t="shared" si="0"/>
        <v>0</v>
      </c>
      <c r="AS32">
        <f t="shared" si="0"/>
        <v>0</v>
      </c>
      <c r="AT32">
        <f t="shared" si="0"/>
        <v>-9.5346132114463042</v>
      </c>
      <c r="AU32">
        <f t="shared" si="0"/>
        <v>0</v>
      </c>
      <c r="AV32">
        <f t="shared" si="0"/>
        <v>0</v>
      </c>
      <c r="AW32">
        <f t="shared" si="0"/>
        <v>0</v>
      </c>
      <c r="AX32">
        <f t="shared" si="0"/>
        <v>-0.15908587954195214</v>
      </c>
      <c r="AY32">
        <f t="shared" si="0"/>
        <v>0</v>
      </c>
      <c r="AZ32">
        <f t="shared" si="0"/>
        <v>0</v>
      </c>
      <c r="BA32">
        <f t="shared" si="0"/>
        <v>0</v>
      </c>
      <c r="BB32">
        <f t="shared" si="0"/>
        <v>0</v>
      </c>
      <c r="BC32">
        <f t="shared" si="0"/>
        <v>0</v>
      </c>
      <c r="BD32">
        <f t="shared" si="0"/>
        <v>0</v>
      </c>
      <c r="BE32">
        <f t="shared" si="0"/>
        <v>0</v>
      </c>
      <c r="BF32">
        <f t="shared" si="0"/>
        <v>0</v>
      </c>
      <c r="BG32">
        <f t="shared" si="0"/>
        <v>0</v>
      </c>
      <c r="BH32">
        <f t="shared" si="0"/>
        <v>0</v>
      </c>
      <c r="BI32">
        <f t="shared" si="0"/>
        <v>0</v>
      </c>
      <c r="BJ32">
        <f t="shared" si="0"/>
        <v>0</v>
      </c>
      <c r="BK32">
        <f t="shared" si="0"/>
        <v>0</v>
      </c>
      <c r="BL32">
        <f t="shared" si="0"/>
        <v>0</v>
      </c>
      <c r="BM32">
        <f t="shared" si="0"/>
        <v>0</v>
      </c>
      <c r="BN32">
        <f t="shared" si="0"/>
        <v>0</v>
      </c>
      <c r="BO32">
        <f t="shared" si="0"/>
        <v>0</v>
      </c>
      <c r="BP32">
        <f t="shared" ref="BP32:DA32" si="1">BP2/$B$26*$B$28</f>
        <v>0</v>
      </c>
      <c r="BQ32">
        <f t="shared" si="1"/>
        <v>0</v>
      </c>
      <c r="BR32">
        <f t="shared" si="1"/>
        <v>0</v>
      </c>
      <c r="BS32">
        <f t="shared" si="1"/>
        <v>0</v>
      </c>
      <c r="BT32">
        <f t="shared" si="1"/>
        <v>0</v>
      </c>
      <c r="BU32">
        <f t="shared" si="1"/>
        <v>0</v>
      </c>
      <c r="BV32">
        <f t="shared" si="1"/>
        <v>0</v>
      </c>
      <c r="BW32">
        <f t="shared" si="1"/>
        <v>0</v>
      </c>
      <c r="BX32">
        <f t="shared" si="1"/>
        <v>0</v>
      </c>
      <c r="BY32">
        <f t="shared" si="1"/>
        <v>0</v>
      </c>
      <c r="BZ32">
        <f t="shared" si="1"/>
        <v>0</v>
      </c>
      <c r="CA32">
        <f t="shared" si="1"/>
        <v>0</v>
      </c>
      <c r="CB32">
        <f t="shared" si="1"/>
        <v>0</v>
      </c>
      <c r="CC32">
        <f t="shared" si="1"/>
        <v>0</v>
      </c>
      <c r="CD32">
        <f t="shared" si="1"/>
        <v>0</v>
      </c>
      <c r="CE32">
        <f t="shared" si="1"/>
        <v>0</v>
      </c>
      <c r="CF32">
        <f t="shared" si="1"/>
        <v>0</v>
      </c>
      <c r="CG32">
        <f t="shared" si="1"/>
        <v>0</v>
      </c>
      <c r="CH32">
        <f t="shared" si="1"/>
        <v>50.088806881097803</v>
      </c>
      <c r="CI32">
        <f t="shared" si="1"/>
        <v>0</v>
      </c>
      <c r="CJ32">
        <f t="shared" si="1"/>
        <v>0</v>
      </c>
      <c r="CK32">
        <f t="shared" si="1"/>
        <v>0</v>
      </c>
      <c r="CL32">
        <f t="shared" si="1"/>
        <v>0</v>
      </c>
      <c r="CM32">
        <f t="shared" si="1"/>
        <v>0</v>
      </c>
      <c r="CN32">
        <f t="shared" si="1"/>
        <v>0</v>
      </c>
      <c r="CO32">
        <f t="shared" si="1"/>
        <v>0</v>
      </c>
      <c r="CP32">
        <f t="shared" si="1"/>
        <v>0</v>
      </c>
      <c r="CQ32">
        <f t="shared" si="1"/>
        <v>0</v>
      </c>
      <c r="CR32">
        <f t="shared" si="1"/>
        <v>0</v>
      </c>
      <c r="CS32">
        <f t="shared" si="1"/>
        <v>0</v>
      </c>
      <c r="CT32">
        <f t="shared" si="1"/>
        <v>-0.24120592876631311</v>
      </c>
      <c r="CU32">
        <f t="shared" si="1"/>
        <v>0</v>
      </c>
      <c r="CV32">
        <f t="shared" si="1"/>
        <v>0</v>
      </c>
      <c r="CW32">
        <f t="shared" si="1"/>
        <v>0</v>
      </c>
      <c r="CX32">
        <f t="shared" si="1"/>
        <v>0</v>
      </c>
      <c r="CY32">
        <f t="shared" si="1"/>
        <v>0</v>
      </c>
      <c r="CZ32">
        <f t="shared" si="1"/>
        <v>-19.120469975173858</v>
      </c>
      <c r="DA32" s="14">
        <f t="shared" si="1"/>
        <v>21.033431886169378</v>
      </c>
    </row>
    <row r="33" spans="1:105" x14ac:dyDescent="0.45">
      <c r="B33" t="s">
        <v>12</v>
      </c>
      <c r="C33">
        <f>C3/$B$25*$B$28</f>
        <v>0</v>
      </c>
      <c r="D33">
        <f t="shared" ref="D33:BO33" si="2">D3/$B$25*$B$28</f>
        <v>0</v>
      </c>
      <c r="E33">
        <f t="shared" si="2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0</v>
      </c>
      <c r="Q33">
        <f t="shared" si="2"/>
        <v>0</v>
      </c>
      <c r="R33">
        <f t="shared" si="2"/>
        <v>0</v>
      </c>
      <c r="S33">
        <f t="shared" si="2"/>
        <v>0</v>
      </c>
      <c r="T33">
        <f t="shared" si="2"/>
        <v>0</v>
      </c>
      <c r="U33">
        <f t="shared" si="2"/>
        <v>0</v>
      </c>
      <c r="V33">
        <f t="shared" si="2"/>
        <v>0</v>
      </c>
      <c r="W33">
        <f t="shared" si="2"/>
        <v>0</v>
      </c>
      <c r="X33">
        <f t="shared" si="2"/>
        <v>0</v>
      </c>
      <c r="Y33">
        <f t="shared" si="2"/>
        <v>0</v>
      </c>
      <c r="Z33">
        <f t="shared" si="2"/>
        <v>0</v>
      </c>
      <c r="AA33">
        <f t="shared" si="2"/>
        <v>0</v>
      </c>
      <c r="AB33">
        <f t="shared" si="2"/>
        <v>0</v>
      </c>
      <c r="AC33">
        <f t="shared" si="2"/>
        <v>0</v>
      </c>
      <c r="AD33">
        <f t="shared" si="2"/>
        <v>0</v>
      </c>
      <c r="AE33">
        <f t="shared" si="2"/>
        <v>0</v>
      </c>
      <c r="AF33">
        <f t="shared" si="2"/>
        <v>0</v>
      </c>
      <c r="AG33">
        <f t="shared" si="2"/>
        <v>0</v>
      </c>
      <c r="AH33">
        <f t="shared" si="2"/>
        <v>0</v>
      </c>
      <c r="AI33">
        <f t="shared" si="2"/>
        <v>0</v>
      </c>
      <c r="AJ33">
        <f t="shared" si="2"/>
        <v>0</v>
      </c>
      <c r="AK33">
        <f t="shared" si="2"/>
        <v>0</v>
      </c>
      <c r="AL33">
        <f t="shared" si="2"/>
        <v>0</v>
      </c>
      <c r="AM33">
        <f t="shared" si="2"/>
        <v>0</v>
      </c>
      <c r="AN33">
        <f t="shared" si="2"/>
        <v>0</v>
      </c>
      <c r="AO33">
        <f t="shared" si="2"/>
        <v>0</v>
      </c>
      <c r="AP33">
        <f t="shared" si="2"/>
        <v>0</v>
      </c>
      <c r="AQ33">
        <f t="shared" si="2"/>
        <v>0</v>
      </c>
      <c r="AR33">
        <f t="shared" si="2"/>
        <v>0</v>
      </c>
      <c r="AS33">
        <f t="shared" si="2"/>
        <v>0</v>
      </c>
      <c r="AT33">
        <f t="shared" si="2"/>
        <v>-11.055008207250186</v>
      </c>
      <c r="AU33">
        <f t="shared" si="2"/>
        <v>0</v>
      </c>
      <c r="AV33">
        <f t="shared" si="2"/>
        <v>0</v>
      </c>
      <c r="AW33">
        <f t="shared" si="2"/>
        <v>0</v>
      </c>
      <c r="AX33">
        <f t="shared" si="2"/>
        <v>-0.16148587457400171</v>
      </c>
      <c r="AY33">
        <f t="shared" si="2"/>
        <v>0</v>
      </c>
      <c r="AZ33">
        <f t="shared" si="2"/>
        <v>0</v>
      </c>
      <c r="BA33">
        <f t="shared" si="2"/>
        <v>0</v>
      </c>
      <c r="BB33">
        <f t="shared" si="2"/>
        <v>0</v>
      </c>
      <c r="BC33">
        <f t="shared" si="2"/>
        <v>0</v>
      </c>
      <c r="BD33">
        <f t="shared" si="2"/>
        <v>0</v>
      </c>
      <c r="BE33">
        <f t="shared" si="2"/>
        <v>0</v>
      </c>
      <c r="BF33">
        <f t="shared" si="2"/>
        <v>0</v>
      </c>
      <c r="BG33">
        <f t="shared" si="2"/>
        <v>0</v>
      </c>
      <c r="BH33">
        <f t="shared" si="2"/>
        <v>0</v>
      </c>
      <c r="BI33">
        <f t="shared" si="2"/>
        <v>0</v>
      </c>
      <c r="BJ33">
        <f t="shared" si="2"/>
        <v>0</v>
      </c>
      <c r="BK33">
        <f t="shared" si="2"/>
        <v>0</v>
      </c>
      <c r="BL33">
        <f t="shared" si="2"/>
        <v>0</v>
      </c>
      <c r="BM33">
        <f t="shared" si="2"/>
        <v>0</v>
      </c>
      <c r="BN33">
        <f t="shared" si="2"/>
        <v>0</v>
      </c>
      <c r="BO33">
        <f t="shared" si="2"/>
        <v>0</v>
      </c>
      <c r="BP33">
        <f t="shared" ref="BP33:DA33" si="3">BP3/$B$25*$B$28</f>
        <v>0</v>
      </c>
      <c r="BQ33">
        <f t="shared" si="3"/>
        <v>0</v>
      </c>
      <c r="BR33">
        <f t="shared" si="3"/>
        <v>0</v>
      </c>
      <c r="BS33">
        <f t="shared" si="3"/>
        <v>0</v>
      </c>
      <c r="BT33">
        <f t="shared" si="3"/>
        <v>0</v>
      </c>
      <c r="BU33">
        <f t="shared" si="3"/>
        <v>0</v>
      </c>
      <c r="BV33">
        <f t="shared" si="3"/>
        <v>0</v>
      </c>
      <c r="BW33">
        <f t="shared" si="3"/>
        <v>0</v>
      </c>
      <c r="BX33">
        <f t="shared" si="3"/>
        <v>0</v>
      </c>
      <c r="BY33">
        <f t="shared" si="3"/>
        <v>0</v>
      </c>
      <c r="BZ33">
        <f t="shared" si="3"/>
        <v>0</v>
      </c>
      <c r="CA33">
        <f t="shared" si="3"/>
        <v>0</v>
      </c>
      <c r="CB33">
        <f t="shared" si="3"/>
        <v>0</v>
      </c>
      <c r="CC33">
        <f t="shared" si="3"/>
        <v>0</v>
      </c>
      <c r="CD33">
        <f t="shared" si="3"/>
        <v>0</v>
      </c>
      <c r="CE33">
        <f t="shared" si="3"/>
        <v>0</v>
      </c>
      <c r="CF33">
        <f t="shared" si="3"/>
        <v>0</v>
      </c>
      <c r="CG33">
        <f t="shared" si="3"/>
        <v>0</v>
      </c>
      <c r="CH33">
        <f t="shared" si="3"/>
        <v>50.844454635783826</v>
      </c>
      <c r="CI33">
        <f t="shared" si="3"/>
        <v>0</v>
      </c>
      <c r="CJ33">
        <f t="shared" si="3"/>
        <v>0</v>
      </c>
      <c r="CK33">
        <f t="shared" si="3"/>
        <v>0</v>
      </c>
      <c r="CL33">
        <f t="shared" si="3"/>
        <v>0</v>
      </c>
      <c r="CM33">
        <f t="shared" si="3"/>
        <v>0</v>
      </c>
      <c r="CN33">
        <f t="shared" si="3"/>
        <v>0</v>
      </c>
      <c r="CO33">
        <f t="shared" si="3"/>
        <v>0</v>
      </c>
      <c r="CP33">
        <f t="shared" si="3"/>
        <v>0</v>
      </c>
      <c r="CQ33">
        <f t="shared" si="3"/>
        <v>0</v>
      </c>
      <c r="CR33">
        <f t="shared" si="3"/>
        <v>0</v>
      </c>
      <c r="CS33">
        <f t="shared" si="3"/>
        <v>0</v>
      </c>
      <c r="CT33">
        <f t="shared" si="3"/>
        <v>-0.24484479999993131</v>
      </c>
      <c r="CU33">
        <f t="shared" si="3"/>
        <v>0</v>
      </c>
      <c r="CV33">
        <f t="shared" si="3"/>
        <v>0</v>
      </c>
      <c r="CW33">
        <f t="shared" si="3"/>
        <v>0</v>
      </c>
      <c r="CX33">
        <f t="shared" si="3"/>
        <v>0</v>
      </c>
      <c r="CY33">
        <f t="shared" si="3"/>
        <v>0</v>
      </c>
      <c r="CZ33">
        <f t="shared" si="3"/>
        <v>-19.408924444444395</v>
      </c>
      <c r="DA33" s="14">
        <f t="shared" si="3"/>
        <v>19.974191309515309</v>
      </c>
    </row>
    <row r="34" spans="1:105" x14ac:dyDescent="0.45">
      <c r="B34" t="s">
        <v>13</v>
      </c>
      <c r="C34">
        <f>C4/$B$27*$B$28</f>
        <v>0</v>
      </c>
      <c r="D34">
        <f t="shared" ref="D34:BO34" si="4">D4/$B$27*$B$28</f>
        <v>0</v>
      </c>
      <c r="E34">
        <f t="shared" si="4"/>
        <v>0</v>
      </c>
      <c r="F34">
        <f t="shared" si="4"/>
        <v>0</v>
      </c>
      <c r="G34">
        <f t="shared" si="4"/>
        <v>0</v>
      </c>
      <c r="H34">
        <f t="shared" si="4"/>
        <v>0</v>
      </c>
      <c r="I34">
        <f t="shared" si="4"/>
        <v>0</v>
      </c>
      <c r="J34">
        <f t="shared" si="4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0</v>
      </c>
      <c r="R34">
        <f t="shared" si="4"/>
        <v>-2.369448419983448E-18</v>
      </c>
      <c r="S34">
        <f t="shared" si="4"/>
        <v>0</v>
      </c>
      <c r="T34">
        <f t="shared" si="4"/>
        <v>0</v>
      </c>
      <c r="U34">
        <f t="shared" si="4"/>
        <v>0</v>
      </c>
      <c r="V34">
        <f t="shared" si="4"/>
        <v>0</v>
      </c>
      <c r="W34">
        <f t="shared" si="4"/>
        <v>0</v>
      </c>
      <c r="X34">
        <f t="shared" si="4"/>
        <v>0</v>
      </c>
      <c r="Y34">
        <f t="shared" si="4"/>
        <v>0</v>
      </c>
      <c r="Z34">
        <f t="shared" si="4"/>
        <v>0</v>
      </c>
      <c r="AA34">
        <f t="shared" si="4"/>
        <v>0</v>
      </c>
      <c r="AB34">
        <f t="shared" si="4"/>
        <v>0</v>
      </c>
      <c r="AC34">
        <f t="shared" si="4"/>
        <v>0</v>
      </c>
      <c r="AD34">
        <f t="shared" si="4"/>
        <v>0</v>
      </c>
      <c r="AE34">
        <f t="shared" si="4"/>
        <v>0</v>
      </c>
      <c r="AF34">
        <f t="shared" si="4"/>
        <v>0</v>
      </c>
      <c r="AG34">
        <f t="shared" si="4"/>
        <v>0</v>
      </c>
      <c r="AH34">
        <f t="shared" si="4"/>
        <v>0</v>
      </c>
      <c r="AI34">
        <f t="shared" si="4"/>
        <v>0</v>
      </c>
      <c r="AJ34">
        <f t="shared" si="4"/>
        <v>0</v>
      </c>
      <c r="AK34">
        <f t="shared" si="4"/>
        <v>0</v>
      </c>
      <c r="AL34">
        <f t="shared" si="4"/>
        <v>0</v>
      </c>
      <c r="AM34">
        <f t="shared" si="4"/>
        <v>0</v>
      </c>
      <c r="AN34">
        <f t="shared" si="4"/>
        <v>0</v>
      </c>
      <c r="AO34">
        <f t="shared" si="4"/>
        <v>0</v>
      </c>
      <c r="AP34">
        <f t="shared" si="4"/>
        <v>0</v>
      </c>
      <c r="AQ34">
        <f t="shared" si="4"/>
        <v>0</v>
      </c>
      <c r="AR34">
        <f t="shared" si="4"/>
        <v>0</v>
      </c>
      <c r="AS34">
        <f t="shared" si="4"/>
        <v>0</v>
      </c>
      <c r="AT34">
        <f t="shared" si="4"/>
        <v>-10.015365431500667</v>
      </c>
      <c r="AU34">
        <f t="shared" si="4"/>
        <v>0</v>
      </c>
      <c r="AV34">
        <f t="shared" si="4"/>
        <v>0</v>
      </c>
      <c r="AW34">
        <f t="shared" si="4"/>
        <v>0</v>
      </c>
      <c r="AX34">
        <f t="shared" si="4"/>
        <v>-0.15908355623425055</v>
      </c>
      <c r="AY34">
        <f t="shared" si="4"/>
        <v>0</v>
      </c>
      <c r="AZ34">
        <f t="shared" si="4"/>
        <v>0</v>
      </c>
      <c r="BA34">
        <f t="shared" si="4"/>
        <v>0</v>
      </c>
      <c r="BB34">
        <f t="shared" si="4"/>
        <v>0</v>
      </c>
      <c r="BC34">
        <f t="shared" si="4"/>
        <v>0</v>
      </c>
      <c r="BD34">
        <f t="shared" si="4"/>
        <v>0</v>
      </c>
      <c r="BE34">
        <f t="shared" si="4"/>
        <v>0</v>
      </c>
      <c r="BF34">
        <f t="shared" si="4"/>
        <v>0</v>
      </c>
      <c r="BG34">
        <f t="shared" si="4"/>
        <v>0</v>
      </c>
      <c r="BH34">
        <f t="shared" si="4"/>
        <v>0</v>
      </c>
      <c r="BI34">
        <f t="shared" si="4"/>
        <v>0</v>
      </c>
      <c r="BJ34">
        <f t="shared" si="4"/>
        <v>0</v>
      </c>
      <c r="BK34">
        <f t="shared" si="4"/>
        <v>0</v>
      </c>
      <c r="BL34">
        <f t="shared" si="4"/>
        <v>0</v>
      </c>
      <c r="BM34">
        <f t="shared" si="4"/>
        <v>0</v>
      </c>
      <c r="BN34">
        <f t="shared" si="4"/>
        <v>0</v>
      </c>
      <c r="BO34">
        <f t="shared" si="4"/>
        <v>1.0211592849344698E-17</v>
      </c>
      <c r="BP34">
        <f t="shared" ref="BP34:DA34" si="5">BP4/$B$27*$B$28</f>
        <v>0</v>
      </c>
      <c r="BQ34">
        <f t="shared" si="5"/>
        <v>0</v>
      </c>
      <c r="BR34">
        <f t="shared" si="5"/>
        <v>0</v>
      </c>
      <c r="BS34">
        <f t="shared" si="5"/>
        <v>0</v>
      </c>
      <c r="BT34">
        <f t="shared" si="5"/>
        <v>0</v>
      </c>
      <c r="BU34">
        <f t="shared" si="5"/>
        <v>0</v>
      </c>
      <c r="BV34">
        <f t="shared" si="5"/>
        <v>0</v>
      </c>
      <c r="BW34">
        <f t="shared" si="5"/>
        <v>0</v>
      </c>
      <c r="BX34">
        <f t="shared" si="5"/>
        <v>0</v>
      </c>
      <c r="BY34">
        <f t="shared" si="5"/>
        <v>0</v>
      </c>
      <c r="BZ34">
        <f t="shared" si="5"/>
        <v>0</v>
      </c>
      <c r="CA34">
        <f t="shared" si="5"/>
        <v>0</v>
      </c>
      <c r="CB34">
        <f t="shared" si="5"/>
        <v>0</v>
      </c>
      <c r="CC34">
        <f t="shared" si="5"/>
        <v>0</v>
      </c>
      <c r="CD34">
        <f t="shared" si="5"/>
        <v>0</v>
      </c>
      <c r="CE34">
        <f t="shared" si="5"/>
        <v>0</v>
      </c>
      <c r="CF34">
        <f t="shared" si="5"/>
        <v>0</v>
      </c>
      <c r="CG34">
        <f t="shared" si="5"/>
        <v>0</v>
      </c>
      <c r="CH34">
        <f t="shared" si="5"/>
        <v>50.088075378652498</v>
      </c>
      <c r="CI34">
        <f t="shared" si="5"/>
        <v>0</v>
      </c>
      <c r="CJ34">
        <f t="shared" si="5"/>
        <v>0</v>
      </c>
      <c r="CK34">
        <f t="shared" si="5"/>
        <v>0</v>
      </c>
      <c r="CL34">
        <f t="shared" si="5"/>
        <v>0</v>
      </c>
      <c r="CM34">
        <f t="shared" si="5"/>
        <v>0</v>
      </c>
      <c r="CN34">
        <f t="shared" si="5"/>
        <v>0</v>
      </c>
      <c r="CO34">
        <f t="shared" si="5"/>
        <v>0</v>
      </c>
      <c r="CP34">
        <f t="shared" si="5"/>
        <v>-3.5925564761092775E-18</v>
      </c>
      <c r="CQ34">
        <f t="shared" si="5"/>
        <v>0</v>
      </c>
      <c r="CR34">
        <f t="shared" si="5"/>
        <v>0</v>
      </c>
      <c r="CS34">
        <f t="shared" si="5"/>
        <v>0</v>
      </c>
      <c r="CT34">
        <f t="shared" si="5"/>
        <v>-0.24120240616837058</v>
      </c>
      <c r="CU34">
        <f t="shared" si="5"/>
        <v>0</v>
      </c>
      <c r="CV34">
        <f t="shared" si="5"/>
        <v>0</v>
      </c>
      <c r="CW34">
        <f t="shared" si="5"/>
        <v>0</v>
      </c>
      <c r="CX34">
        <f t="shared" si="5"/>
        <v>0</v>
      </c>
      <c r="CY34">
        <f t="shared" si="5"/>
        <v>0</v>
      </c>
      <c r="CZ34">
        <f t="shared" si="5"/>
        <v>-19.120190737727153</v>
      </c>
      <c r="DA34" s="14">
        <f t="shared" si="5"/>
        <v>20.55223324702207</v>
      </c>
    </row>
    <row r="35" spans="1:105" x14ac:dyDescent="0.45">
      <c r="DA35" s="14"/>
    </row>
    <row r="36" spans="1:105" x14ac:dyDescent="0.45">
      <c r="A36" t="s">
        <v>17</v>
      </c>
      <c r="B36" t="s">
        <v>11</v>
      </c>
      <c r="C36">
        <f t="shared" ref="C36:AH36" si="6">C18/$B$26*$B$28</f>
        <v>0</v>
      </c>
      <c r="D36">
        <f t="shared" si="6"/>
        <v>0</v>
      </c>
      <c r="E36">
        <f t="shared" si="6"/>
        <v>0</v>
      </c>
      <c r="F36">
        <f t="shared" si="6"/>
        <v>0</v>
      </c>
      <c r="G36">
        <f t="shared" si="6"/>
        <v>0</v>
      </c>
      <c r="H36">
        <f t="shared" si="6"/>
        <v>0</v>
      </c>
      <c r="I36">
        <f t="shared" si="6"/>
        <v>0</v>
      </c>
      <c r="J36">
        <f t="shared" si="6"/>
        <v>0</v>
      </c>
      <c r="K36">
        <f t="shared" si="6"/>
        <v>-7.5926609252316687E-2</v>
      </c>
      <c r="L36">
        <f t="shared" si="6"/>
        <v>-4.200680751419511E-2</v>
      </c>
      <c r="M36">
        <f t="shared" si="6"/>
        <v>-0.76078962572471764</v>
      </c>
      <c r="N36">
        <f t="shared" si="6"/>
        <v>-8.7679254685334413</v>
      </c>
      <c r="O36">
        <f t="shared" si="6"/>
        <v>0</v>
      </c>
      <c r="P36">
        <f t="shared" si="6"/>
        <v>0</v>
      </c>
      <c r="Q36">
        <f t="shared" si="6"/>
        <v>0</v>
      </c>
      <c r="R36">
        <f t="shared" si="6"/>
        <v>-5.9342403035982763</v>
      </c>
      <c r="S36">
        <f t="shared" si="6"/>
        <v>0</v>
      </c>
      <c r="T36">
        <f t="shared" si="6"/>
        <v>0</v>
      </c>
      <c r="U36">
        <f t="shared" si="6"/>
        <v>0</v>
      </c>
      <c r="V36">
        <f t="shared" si="6"/>
        <v>0</v>
      </c>
      <c r="W36">
        <f t="shared" si="6"/>
        <v>0</v>
      </c>
      <c r="X36">
        <f t="shared" si="6"/>
        <v>0</v>
      </c>
      <c r="Y36">
        <f t="shared" si="6"/>
        <v>0</v>
      </c>
      <c r="Z36">
        <f t="shared" si="6"/>
        <v>0</v>
      </c>
      <c r="AA36">
        <f t="shared" si="6"/>
        <v>0</v>
      </c>
      <c r="AB36">
        <f t="shared" si="6"/>
        <v>0</v>
      </c>
      <c r="AC36">
        <f t="shared" si="6"/>
        <v>0</v>
      </c>
      <c r="AD36">
        <f t="shared" si="6"/>
        <v>0</v>
      </c>
      <c r="AE36">
        <f t="shared" si="6"/>
        <v>0</v>
      </c>
      <c r="AF36">
        <f t="shared" si="6"/>
        <v>0</v>
      </c>
      <c r="AG36">
        <f t="shared" si="6"/>
        <v>0</v>
      </c>
      <c r="AH36">
        <f t="shared" si="6"/>
        <v>0</v>
      </c>
      <c r="AI36">
        <f t="shared" ref="AI36:BN36" si="7">AI18/$B$26*$B$28</f>
        <v>0</v>
      </c>
      <c r="AJ36">
        <f t="shared" si="7"/>
        <v>0</v>
      </c>
      <c r="AK36">
        <f t="shared" si="7"/>
        <v>0</v>
      </c>
      <c r="AL36">
        <f t="shared" si="7"/>
        <v>0</v>
      </c>
      <c r="AM36">
        <f t="shared" si="7"/>
        <v>0</v>
      </c>
      <c r="AN36">
        <f t="shared" si="7"/>
        <v>0</v>
      </c>
      <c r="AO36">
        <f t="shared" si="7"/>
        <v>0</v>
      </c>
      <c r="AP36">
        <f t="shared" si="7"/>
        <v>-0.37027481272235097</v>
      </c>
      <c r="AQ36">
        <f t="shared" si="7"/>
        <v>0</v>
      </c>
      <c r="AR36">
        <f t="shared" si="7"/>
        <v>0</v>
      </c>
      <c r="AS36">
        <f t="shared" si="7"/>
        <v>0</v>
      </c>
      <c r="AT36">
        <f t="shared" si="7"/>
        <v>0</v>
      </c>
      <c r="AU36">
        <f t="shared" si="7"/>
        <v>0</v>
      </c>
      <c r="AV36">
        <f t="shared" si="7"/>
        <v>0</v>
      </c>
      <c r="AW36">
        <f t="shared" si="7"/>
        <v>0</v>
      </c>
      <c r="AX36">
        <f t="shared" si="7"/>
        <v>0</v>
      </c>
      <c r="AY36">
        <f t="shared" si="7"/>
        <v>0</v>
      </c>
      <c r="AZ36">
        <f t="shared" si="7"/>
        <v>0</v>
      </c>
      <c r="BA36">
        <f t="shared" si="7"/>
        <v>0</v>
      </c>
      <c r="BB36">
        <f t="shared" si="7"/>
        <v>0</v>
      </c>
      <c r="BC36">
        <f t="shared" si="7"/>
        <v>0</v>
      </c>
      <c r="BD36">
        <f t="shared" si="7"/>
        <v>0</v>
      </c>
      <c r="BE36">
        <f t="shared" si="7"/>
        <v>0</v>
      </c>
      <c r="BF36">
        <f t="shared" si="7"/>
        <v>7.757982819604945</v>
      </c>
      <c r="BG36">
        <f t="shared" si="7"/>
        <v>0</v>
      </c>
      <c r="BH36">
        <f t="shared" si="7"/>
        <v>0</v>
      </c>
      <c r="BI36">
        <f t="shared" si="7"/>
        <v>0</v>
      </c>
      <c r="BJ36">
        <f t="shared" si="7"/>
        <v>0</v>
      </c>
      <c r="BK36">
        <f t="shared" si="7"/>
        <v>0</v>
      </c>
      <c r="BL36">
        <f t="shared" si="7"/>
        <v>0</v>
      </c>
      <c r="BM36">
        <f t="shared" si="7"/>
        <v>0</v>
      </c>
      <c r="BN36">
        <f t="shared" si="7"/>
        <v>0</v>
      </c>
      <c r="BO36">
        <f t="shared" ref="BO36:CT36" si="8">BO18/$B$26*$B$28</f>
        <v>0</v>
      </c>
      <c r="BP36">
        <f t="shared" si="8"/>
        <v>0</v>
      </c>
      <c r="BQ36">
        <f t="shared" si="8"/>
        <v>0</v>
      </c>
      <c r="BR36">
        <f t="shared" si="8"/>
        <v>0</v>
      </c>
      <c r="BS36">
        <f t="shared" si="8"/>
        <v>0</v>
      </c>
      <c r="BT36">
        <f t="shared" si="8"/>
        <v>0</v>
      </c>
      <c r="BU36">
        <f t="shared" si="8"/>
        <v>0</v>
      </c>
      <c r="BV36">
        <f t="shared" si="8"/>
        <v>0</v>
      </c>
      <c r="BW36">
        <f t="shared" si="8"/>
        <v>0</v>
      </c>
      <c r="BX36">
        <f t="shared" si="8"/>
        <v>0</v>
      </c>
      <c r="BY36">
        <f t="shared" si="8"/>
        <v>0</v>
      </c>
      <c r="BZ36">
        <f t="shared" si="8"/>
        <v>0</v>
      </c>
      <c r="CA36">
        <f t="shared" si="8"/>
        <v>0</v>
      </c>
      <c r="CB36">
        <f t="shared" si="8"/>
        <v>0</v>
      </c>
      <c r="CC36">
        <f t="shared" si="8"/>
        <v>0</v>
      </c>
      <c r="CD36">
        <f t="shared" si="8"/>
        <v>15.634755760202127</v>
      </c>
      <c r="CE36">
        <f t="shared" si="8"/>
        <v>0</v>
      </c>
      <c r="CF36">
        <f t="shared" si="8"/>
        <v>0</v>
      </c>
      <c r="CG36">
        <f t="shared" si="8"/>
        <v>0</v>
      </c>
      <c r="CH36">
        <f t="shared" si="8"/>
        <v>0</v>
      </c>
      <c r="CI36">
        <f t="shared" si="8"/>
        <v>0</v>
      </c>
      <c r="CJ36">
        <f t="shared" si="8"/>
        <v>0</v>
      </c>
      <c r="CK36">
        <f t="shared" si="8"/>
        <v>0</v>
      </c>
      <c r="CL36">
        <f t="shared" si="8"/>
        <v>0</v>
      </c>
      <c r="CM36">
        <f t="shared" si="8"/>
        <v>0</v>
      </c>
      <c r="CN36">
        <f t="shared" si="8"/>
        <v>0</v>
      </c>
      <c r="CO36">
        <f t="shared" si="8"/>
        <v>0</v>
      </c>
      <c r="CP36">
        <f t="shared" si="8"/>
        <v>-8.9974920971816736</v>
      </c>
      <c r="CQ36">
        <f t="shared" si="8"/>
        <v>0</v>
      </c>
      <c r="CR36">
        <f t="shared" si="8"/>
        <v>0</v>
      </c>
      <c r="CS36">
        <f t="shared" si="8"/>
        <v>-0.56141048067006449</v>
      </c>
      <c r="CT36">
        <f t="shared" si="8"/>
        <v>0</v>
      </c>
      <c r="CU36">
        <f t="shared" ref="CU36:DA36" si="9">CU18/$B$26*$B$28</f>
        <v>0</v>
      </c>
      <c r="CV36">
        <f t="shared" si="9"/>
        <v>-2.9551874965639403E-3</v>
      </c>
      <c r="CW36">
        <f t="shared" si="9"/>
        <v>0</v>
      </c>
      <c r="CX36">
        <f t="shared" si="9"/>
        <v>0</v>
      </c>
      <c r="CY36">
        <f t="shared" si="9"/>
        <v>0</v>
      </c>
      <c r="CZ36">
        <f t="shared" si="9"/>
        <v>-1.3431590203035736E-14</v>
      </c>
      <c r="DA36" s="14">
        <f t="shared" si="9"/>
        <v>-2.1202828128865434</v>
      </c>
    </row>
    <row r="37" spans="1:105" x14ac:dyDescent="0.45">
      <c r="B37" t="s">
        <v>12</v>
      </c>
      <c r="C37">
        <f t="shared" ref="C37:AH37" si="10">C19/$B$25*$B$28</f>
        <v>0</v>
      </c>
      <c r="D37">
        <f t="shared" si="10"/>
        <v>0</v>
      </c>
      <c r="E37">
        <f t="shared" si="10"/>
        <v>0</v>
      </c>
      <c r="F37">
        <f t="shared" si="10"/>
        <v>0</v>
      </c>
      <c r="G37">
        <f t="shared" si="10"/>
        <v>0</v>
      </c>
      <c r="H37">
        <f t="shared" si="10"/>
        <v>0</v>
      </c>
      <c r="I37">
        <f t="shared" si="10"/>
        <v>0</v>
      </c>
      <c r="J37">
        <f t="shared" si="10"/>
        <v>0</v>
      </c>
      <c r="K37">
        <f t="shared" si="10"/>
        <v>-7.7072050227555575E-2</v>
      </c>
      <c r="L37">
        <f t="shared" si="10"/>
        <v>-4.2640528933333345E-2</v>
      </c>
      <c r="M37">
        <f t="shared" si="10"/>
        <v>-0.77226701974274603</v>
      </c>
      <c r="N37">
        <f t="shared" si="10"/>
        <v>-10.166063988713381</v>
      </c>
      <c r="O37">
        <f t="shared" si="10"/>
        <v>0</v>
      </c>
      <c r="P37">
        <f t="shared" si="10"/>
        <v>0</v>
      </c>
      <c r="Q37">
        <f t="shared" si="10"/>
        <v>0</v>
      </c>
      <c r="R37">
        <f t="shared" si="10"/>
        <v>-14.344408478153525</v>
      </c>
      <c r="S37">
        <f t="shared" si="10"/>
        <v>0</v>
      </c>
      <c r="T37">
        <f t="shared" si="10"/>
        <v>0</v>
      </c>
      <c r="U37">
        <f t="shared" si="10"/>
        <v>0</v>
      </c>
      <c r="V37">
        <f t="shared" si="10"/>
        <v>0</v>
      </c>
      <c r="W37">
        <f t="shared" si="10"/>
        <v>0</v>
      </c>
      <c r="X37">
        <f t="shared" si="10"/>
        <v>0</v>
      </c>
      <c r="Y37">
        <f t="shared" si="10"/>
        <v>0</v>
      </c>
      <c r="Z37">
        <f t="shared" si="10"/>
        <v>0</v>
      </c>
      <c r="AA37">
        <f t="shared" si="10"/>
        <v>0</v>
      </c>
      <c r="AB37">
        <f t="shared" si="10"/>
        <v>0</v>
      </c>
      <c r="AC37">
        <f t="shared" si="10"/>
        <v>0</v>
      </c>
      <c r="AD37">
        <f t="shared" si="10"/>
        <v>0</v>
      </c>
      <c r="AE37">
        <f t="shared" si="10"/>
        <v>0</v>
      </c>
      <c r="AF37">
        <f t="shared" si="10"/>
        <v>0</v>
      </c>
      <c r="AG37">
        <f t="shared" si="10"/>
        <v>0</v>
      </c>
      <c r="AH37">
        <f t="shared" si="10"/>
        <v>0</v>
      </c>
      <c r="AI37">
        <f t="shared" ref="AI37:BN37" si="11">AI19/$B$25*$B$28</f>
        <v>0</v>
      </c>
      <c r="AJ37">
        <f t="shared" si="11"/>
        <v>0</v>
      </c>
      <c r="AK37">
        <f t="shared" si="11"/>
        <v>0</v>
      </c>
      <c r="AL37">
        <f t="shared" si="11"/>
        <v>0</v>
      </c>
      <c r="AM37">
        <f t="shared" si="11"/>
        <v>0</v>
      </c>
      <c r="AN37">
        <f t="shared" si="11"/>
        <v>0</v>
      </c>
      <c r="AO37">
        <f t="shared" si="11"/>
        <v>0</v>
      </c>
      <c r="AP37">
        <f t="shared" si="11"/>
        <v>-1.4463391706202122</v>
      </c>
      <c r="AQ37">
        <f t="shared" si="11"/>
        <v>0</v>
      </c>
      <c r="AR37">
        <f t="shared" si="11"/>
        <v>0</v>
      </c>
      <c r="AS37">
        <f t="shared" si="11"/>
        <v>0</v>
      </c>
      <c r="AT37">
        <f t="shared" si="11"/>
        <v>0</v>
      </c>
      <c r="AU37">
        <f t="shared" si="11"/>
        <v>0</v>
      </c>
      <c r="AV37">
        <f t="shared" si="11"/>
        <v>0</v>
      </c>
      <c r="AW37">
        <f t="shared" si="11"/>
        <v>0</v>
      </c>
      <c r="AX37">
        <f t="shared" si="11"/>
        <v>0</v>
      </c>
      <c r="AY37">
        <f t="shared" si="11"/>
        <v>0</v>
      </c>
      <c r="AZ37">
        <f t="shared" si="11"/>
        <v>0</v>
      </c>
      <c r="BA37">
        <f t="shared" si="11"/>
        <v>0</v>
      </c>
      <c r="BB37">
        <f t="shared" si="11"/>
        <v>0</v>
      </c>
      <c r="BC37">
        <f t="shared" si="11"/>
        <v>0</v>
      </c>
      <c r="BD37">
        <f t="shared" si="11"/>
        <v>0</v>
      </c>
      <c r="BE37">
        <f t="shared" si="11"/>
        <v>0</v>
      </c>
      <c r="BF37">
        <f t="shared" si="11"/>
        <v>7.8750209896784185</v>
      </c>
      <c r="BG37">
        <f t="shared" si="11"/>
        <v>0</v>
      </c>
      <c r="BH37">
        <f t="shared" si="11"/>
        <v>0</v>
      </c>
      <c r="BI37">
        <f t="shared" si="11"/>
        <v>0</v>
      </c>
      <c r="BJ37">
        <f t="shared" si="11"/>
        <v>0</v>
      </c>
      <c r="BK37">
        <f t="shared" si="11"/>
        <v>0</v>
      </c>
      <c r="BL37">
        <f t="shared" si="11"/>
        <v>0</v>
      </c>
      <c r="BM37">
        <f t="shared" si="11"/>
        <v>0</v>
      </c>
      <c r="BN37">
        <f t="shared" si="11"/>
        <v>0</v>
      </c>
      <c r="BO37">
        <f t="shared" ref="BO37:CT37" si="12">BO19/$B$25*$B$28</f>
        <v>0</v>
      </c>
      <c r="BP37">
        <f t="shared" si="12"/>
        <v>0</v>
      </c>
      <c r="BQ37">
        <f t="shared" si="12"/>
        <v>0</v>
      </c>
      <c r="BR37">
        <f t="shared" si="12"/>
        <v>0</v>
      </c>
      <c r="BS37">
        <f t="shared" si="12"/>
        <v>0</v>
      </c>
      <c r="BT37">
        <f t="shared" si="12"/>
        <v>0</v>
      </c>
      <c r="BU37">
        <f t="shared" si="12"/>
        <v>0</v>
      </c>
      <c r="BV37">
        <f t="shared" si="12"/>
        <v>0</v>
      </c>
      <c r="BW37">
        <f t="shared" si="12"/>
        <v>0</v>
      </c>
      <c r="BX37">
        <f t="shared" si="12"/>
        <v>0</v>
      </c>
      <c r="BY37">
        <f t="shared" si="12"/>
        <v>0</v>
      </c>
      <c r="BZ37">
        <f t="shared" si="12"/>
        <v>0</v>
      </c>
      <c r="CA37">
        <f t="shared" si="12"/>
        <v>0</v>
      </c>
      <c r="CB37">
        <f t="shared" si="12"/>
        <v>0</v>
      </c>
      <c r="CC37">
        <f t="shared" si="12"/>
        <v>0</v>
      </c>
      <c r="CD37">
        <f t="shared" si="12"/>
        <v>15.870624187120459</v>
      </c>
      <c r="CE37">
        <f t="shared" si="12"/>
        <v>0</v>
      </c>
      <c r="CF37">
        <f t="shared" si="12"/>
        <v>0</v>
      </c>
      <c r="CG37">
        <f t="shared" si="12"/>
        <v>0</v>
      </c>
      <c r="CH37">
        <f t="shared" si="12"/>
        <v>0</v>
      </c>
      <c r="CI37">
        <f t="shared" si="12"/>
        <v>0</v>
      </c>
      <c r="CJ37">
        <f t="shared" si="12"/>
        <v>0</v>
      </c>
      <c r="CK37">
        <f t="shared" si="12"/>
        <v>0</v>
      </c>
      <c r="CL37">
        <f t="shared" si="12"/>
        <v>0</v>
      </c>
      <c r="CM37">
        <f t="shared" si="12"/>
        <v>0</v>
      </c>
      <c r="CN37">
        <f t="shared" si="12"/>
        <v>0</v>
      </c>
      <c r="CO37">
        <f t="shared" si="12"/>
        <v>0</v>
      </c>
      <c r="CP37">
        <f t="shared" si="12"/>
        <v>-21.748984759291485</v>
      </c>
      <c r="CQ37">
        <f t="shared" si="12"/>
        <v>0</v>
      </c>
      <c r="CR37">
        <f t="shared" si="12"/>
        <v>0</v>
      </c>
      <c r="CS37">
        <f t="shared" si="12"/>
        <v>-2.1929387068482642</v>
      </c>
      <c r="CT37">
        <f t="shared" si="12"/>
        <v>0</v>
      </c>
      <c r="CU37">
        <f t="shared" ref="CU37:DA37" si="13">CU19/$B$25*$B$28</f>
        <v>0</v>
      </c>
      <c r="CV37">
        <f t="shared" si="13"/>
        <v>-4.002761551966208E-2</v>
      </c>
      <c r="CW37">
        <f t="shared" si="13"/>
        <v>0</v>
      </c>
      <c r="CX37">
        <f t="shared" si="13"/>
        <v>0</v>
      </c>
      <c r="CY37">
        <f t="shared" si="13"/>
        <v>0</v>
      </c>
      <c r="CZ37">
        <f t="shared" si="13"/>
        <v>-2.7039072215807713E-14</v>
      </c>
      <c r="DA37" s="14">
        <f t="shared" si="13"/>
        <v>-27.085097141251318</v>
      </c>
    </row>
    <row r="38" spans="1:105" x14ac:dyDescent="0.45">
      <c r="B38" t="s">
        <v>13</v>
      </c>
      <c r="C38">
        <f t="shared" ref="C38:AH38" si="14">C20/$B$27*$B$28</f>
        <v>0</v>
      </c>
      <c r="D38">
        <f t="shared" si="14"/>
        <v>0</v>
      </c>
      <c r="E38">
        <f t="shared" si="14"/>
        <v>0</v>
      </c>
      <c r="F38">
        <f t="shared" si="14"/>
        <v>0</v>
      </c>
      <c r="G38">
        <f t="shared" si="14"/>
        <v>0</v>
      </c>
      <c r="H38">
        <f t="shared" si="14"/>
        <v>0</v>
      </c>
      <c r="I38">
        <f t="shared" si="14"/>
        <v>0</v>
      </c>
      <c r="J38">
        <f t="shared" si="14"/>
        <v>0</v>
      </c>
      <c r="K38">
        <f t="shared" si="14"/>
        <v>-7.8016310154079435E-2</v>
      </c>
      <c r="L38">
        <f t="shared" si="14"/>
        <v>-4.3162945854814894E-2</v>
      </c>
      <c r="M38">
        <f t="shared" si="14"/>
        <v>-0.7609120189964923</v>
      </c>
      <c r="N38">
        <f t="shared" si="14"/>
        <v>-9.2100096468474284</v>
      </c>
      <c r="O38">
        <f t="shared" si="14"/>
        <v>0</v>
      </c>
      <c r="P38">
        <f t="shared" si="14"/>
        <v>0</v>
      </c>
      <c r="Q38">
        <f t="shared" si="14"/>
        <v>0</v>
      </c>
      <c r="R38">
        <f t="shared" si="14"/>
        <v>-8.2779584634526291</v>
      </c>
      <c r="S38">
        <f t="shared" si="14"/>
        <v>0</v>
      </c>
      <c r="T38">
        <f t="shared" si="14"/>
        <v>0</v>
      </c>
      <c r="U38">
        <f t="shared" si="14"/>
        <v>0</v>
      </c>
      <c r="V38">
        <f t="shared" si="14"/>
        <v>0</v>
      </c>
      <c r="W38">
        <f t="shared" si="14"/>
        <v>0</v>
      </c>
      <c r="X38">
        <f t="shared" si="14"/>
        <v>0</v>
      </c>
      <c r="Y38">
        <f t="shared" si="14"/>
        <v>0</v>
      </c>
      <c r="Z38">
        <f t="shared" si="14"/>
        <v>0</v>
      </c>
      <c r="AA38">
        <f t="shared" si="14"/>
        <v>0</v>
      </c>
      <c r="AB38">
        <f t="shared" si="14"/>
        <v>0</v>
      </c>
      <c r="AC38">
        <f t="shared" si="14"/>
        <v>0</v>
      </c>
      <c r="AD38">
        <f t="shared" si="14"/>
        <v>0</v>
      </c>
      <c r="AE38">
        <f t="shared" si="14"/>
        <v>0</v>
      </c>
      <c r="AF38">
        <f t="shared" si="14"/>
        <v>0</v>
      </c>
      <c r="AG38">
        <f t="shared" si="14"/>
        <v>0</v>
      </c>
      <c r="AH38">
        <f t="shared" si="14"/>
        <v>0</v>
      </c>
      <c r="AI38">
        <f t="shared" ref="AI38:BN38" si="15">AI20/$B$27*$B$28</f>
        <v>0</v>
      </c>
      <c r="AJ38">
        <f t="shared" si="15"/>
        <v>0</v>
      </c>
      <c r="AK38">
        <f t="shared" si="15"/>
        <v>0</v>
      </c>
      <c r="AL38">
        <f t="shared" si="15"/>
        <v>0</v>
      </c>
      <c r="AM38">
        <f t="shared" si="15"/>
        <v>0</v>
      </c>
      <c r="AN38">
        <f t="shared" si="15"/>
        <v>0</v>
      </c>
      <c r="AO38">
        <f t="shared" si="15"/>
        <v>0</v>
      </c>
      <c r="AP38">
        <f t="shared" si="15"/>
        <v>-0.68104594917488603</v>
      </c>
      <c r="AQ38">
        <f t="shared" si="15"/>
        <v>0</v>
      </c>
      <c r="AR38">
        <f t="shared" si="15"/>
        <v>0</v>
      </c>
      <c r="AS38">
        <f t="shared" si="15"/>
        <v>0</v>
      </c>
      <c r="AT38">
        <f t="shared" si="15"/>
        <v>0</v>
      </c>
      <c r="AU38">
        <f t="shared" si="15"/>
        <v>0</v>
      </c>
      <c r="AV38">
        <f t="shared" si="15"/>
        <v>0</v>
      </c>
      <c r="AW38">
        <f t="shared" si="15"/>
        <v>0</v>
      </c>
      <c r="AX38">
        <f t="shared" si="15"/>
        <v>0</v>
      </c>
      <c r="AY38">
        <f t="shared" si="15"/>
        <v>0</v>
      </c>
      <c r="AZ38">
        <f t="shared" si="15"/>
        <v>0</v>
      </c>
      <c r="BA38">
        <f t="shared" si="15"/>
        <v>0</v>
      </c>
      <c r="BB38">
        <f t="shared" si="15"/>
        <v>0</v>
      </c>
      <c r="BC38">
        <f t="shared" si="15"/>
        <v>0</v>
      </c>
      <c r="BD38">
        <f t="shared" si="15"/>
        <v>0</v>
      </c>
      <c r="BE38">
        <f t="shared" si="15"/>
        <v>0</v>
      </c>
      <c r="BF38">
        <f t="shared" si="15"/>
        <v>7.7578441725848304</v>
      </c>
      <c r="BG38">
        <f t="shared" si="15"/>
        <v>0</v>
      </c>
      <c r="BH38">
        <f t="shared" si="15"/>
        <v>0</v>
      </c>
      <c r="BI38">
        <f t="shared" si="15"/>
        <v>0</v>
      </c>
      <c r="BJ38">
        <f t="shared" si="15"/>
        <v>0</v>
      </c>
      <c r="BK38">
        <f t="shared" si="15"/>
        <v>0</v>
      </c>
      <c r="BL38">
        <f t="shared" si="15"/>
        <v>0</v>
      </c>
      <c r="BM38">
        <f t="shared" si="15"/>
        <v>0</v>
      </c>
      <c r="BN38">
        <f t="shared" si="15"/>
        <v>0</v>
      </c>
      <c r="BO38">
        <f t="shared" ref="BO38:CT38" si="16">BO20/$B$27*$B$28</f>
        <v>0</v>
      </c>
      <c r="BP38">
        <f t="shared" si="16"/>
        <v>0</v>
      </c>
      <c r="BQ38">
        <f t="shared" si="16"/>
        <v>0</v>
      </c>
      <c r="BR38">
        <f t="shared" si="16"/>
        <v>0</v>
      </c>
      <c r="BS38">
        <f t="shared" si="16"/>
        <v>0</v>
      </c>
      <c r="BT38">
        <f t="shared" si="16"/>
        <v>0</v>
      </c>
      <c r="BU38">
        <f t="shared" si="16"/>
        <v>0</v>
      </c>
      <c r="BV38">
        <f t="shared" si="16"/>
        <v>0</v>
      </c>
      <c r="BW38">
        <f t="shared" si="16"/>
        <v>0</v>
      </c>
      <c r="BX38">
        <f t="shared" si="16"/>
        <v>0</v>
      </c>
      <c r="BY38">
        <f t="shared" si="16"/>
        <v>0</v>
      </c>
      <c r="BZ38">
        <f t="shared" si="16"/>
        <v>0</v>
      </c>
      <c r="CA38">
        <f t="shared" si="16"/>
        <v>0</v>
      </c>
      <c r="CB38">
        <f t="shared" si="16"/>
        <v>0</v>
      </c>
      <c r="CC38">
        <f t="shared" si="16"/>
        <v>0</v>
      </c>
      <c r="CD38">
        <f t="shared" si="16"/>
        <v>15.619321084047128</v>
      </c>
      <c r="CE38">
        <f t="shared" si="16"/>
        <v>0</v>
      </c>
      <c r="CF38">
        <f t="shared" si="16"/>
        <v>0</v>
      </c>
      <c r="CG38">
        <f t="shared" si="16"/>
        <v>0</v>
      </c>
      <c r="CH38">
        <f t="shared" si="16"/>
        <v>0</v>
      </c>
      <c r="CI38">
        <f t="shared" si="16"/>
        <v>0</v>
      </c>
      <c r="CJ38">
        <f t="shared" si="16"/>
        <v>0</v>
      </c>
      <c r="CK38">
        <f t="shared" si="16"/>
        <v>0</v>
      </c>
      <c r="CL38">
        <f t="shared" si="16"/>
        <v>0</v>
      </c>
      <c r="CM38">
        <f t="shared" si="16"/>
        <v>0</v>
      </c>
      <c r="CN38">
        <f t="shared" si="16"/>
        <v>0</v>
      </c>
      <c r="CO38">
        <f t="shared" si="16"/>
        <v>0</v>
      </c>
      <c r="CP38">
        <f t="shared" si="16"/>
        <v>-12.55103636611263</v>
      </c>
      <c r="CQ38">
        <f t="shared" si="16"/>
        <v>0</v>
      </c>
      <c r="CR38">
        <f t="shared" si="16"/>
        <v>0</v>
      </c>
      <c r="CS38">
        <f t="shared" si="16"/>
        <v>-1.0326015179740939</v>
      </c>
      <c r="CT38">
        <f t="shared" si="16"/>
        <v>0</v>
      </c>
      <c r="CU38">
        <f t="shared" ref="CU38:DA38" si="17">CU20/$B$27*$B$28</f>
        <v>0</v>
      </c>
      <c r="CV38">
        <f t="shared" si="17"/>
        <v>-2.0453747165598196E-2</v>
      </c>
      <c r="CW38">
        <f t="shared" si="17"/>
        <v>0</v>
      </c>
      <c r="CX38">
        <f t="shared" si="17"/>
        <v>0</v>
      </c>
      <c r="CY38">
        <f t="shared" si="17"/>
        <v>0</v>
      </c>
      <c r="CZ38">
        <f t="shared" si="17"/>
        <v>-4.4500676774637131E-13</v>
      </c>
      <c r="DA38" s="14">
        <f t="shared" si="17"/>
        <v>-9.2780317091011391</v>
      </c>
    </row>
    <row r="39" spans="1:105" x14ac:dyDescent="0.45">
      <c r="DA39" s="14"/>
    </row>
    <row r="40" spans="1:105" x14ac:dyDescent="0.45">
      <c r="A40" t="s">
        <v>14</v>
      </c>
      <c r="B40" t="s">
        <v>11</v>
      </c>
      <c r="C40">
        <f t="shared" ref="C40:AH40" si="18">C6/$B$26*$B$28</f>
        <v>0</v>
      </c>
      <c r="D40">
        <f t="shared" si="18"/>
        <v>0</v>
      </c>
      <c r="E40">
        <f t="shared" si="18"/>
        <v>0</v>
      </c>
      <c r="F40">
        <f t="shared" si="18"/>
        <v>-4.997999348056581</v>
      </c>
      <c r="G40">
        <f t="shared" si="18"/>
        <v>0</v>
      </c>
      <c r="H40">
        <f t="shared" si="18"/>
        <v>-3.2813538252554317</v>
      </c>
      <c r="I40">
        <f t="shared" si="18"/>
        <v>0</v>
      </c>
      <c r="J40">
        <f t="shared" si="18"/>
        <v>-35.44774228945127</v>
      </c>
      <c r="K40">
        <f t="shared" si="18"/>
        <v>0</v>
      </c>
      <c r="L40">
        <f t="shared" si="18"/>
        <v>0</v>
      </c>
      <c r="M40">
        <f t="shared" si="18"/>
        <v>0</v>
      </c>
      <c r="N40">
        <f t="shared" si="18"/>
        <v>0</v>
      </c>
      <c r="O40">
        <f t="shared" si="18"/>
        <v>0</v>
      </c>
      <c r="P40">
        <f t="shared" si="18"/>
        <v>0</v>
      </c>
      <c r="Q40">
        <f t="shared" si="18"/>
        <v>0</v>
      </c>
      <c r="R40">
        <f t="shared" si="18"/>
        <v>0</v>
      </c>
      <c r="S40">
        <f t="shared" si="18"/>
        <v>0</v>
      </c>
      <c r="T40">
        <f t="shared" si="18"/>
        <v>0</v>
      </c>
      <c r="U40">
        <f t="shared" si="18"/>
        <v>0</v>
      </c>
      <c r="V40">
        <f t="shared" si="18"/>
        <v>0</v>
      </c>
      <c r="W40">
        <f t="shared" si="18"/>
        <v>0</v>
      </c>
      <c r="X40">
        <f t="shared" si="18"/>
        <v>0</v>
      </c>
      <c r="Y40">
        <f t="shared" si="18"/>
        <v>0</v>
      </c>
      <c r="Z40">
        <f t="shared" si="18"/>
        <v>0</v>
      </c>
      <c r="AA40">
        <f t="shared" si="18"/>
        <v>0</v>
      </c>
      <c r="AB40">
        <f t="shared" si="18"/>
        <v>0</v>
      </c>
      <c r="AC40">
        <f t="shared" si="18"/>
        <v>0</v>
      </c>
      <c r="AD40">
        <f t="shared" si="18"/>
        <v>0</v>
      </c>
      <c r="AE40">
        <f t="shared" si="18"/>
        <v>0</v>
      </c>
      <c r="AF40">
        <f t="shared" si="18"/>
        <v>0</v>
      </c>
      <c r="AG40">
        <f t="shared" si="18"/>
        <v>0</v>
      </c>
      <c r="AH40">
        <f t="shared" si="18"/>
        <v>0</v>
      </c>
      <c r="AI40">
        <f t="shared" ref="AI40:BN40" si="19">AI6/$B$26*$B$28</f>
        <v>0</v>
      </c>
      <c r="AJ40">
        <f t="shared" si="19"/>
        <v>0</v>
      </c>
      <c r="AK40">
        <f t="shared" si="19"/>
        <v>0</v>
      </c>
      <c r="AL40">
        <f t="shared" si="19"/>
        <v>0</v>
      </c>
      <c r="AM40">
        <f t="shared" si="19"/>
        <v>0</v>
      </c>
      <c r="AN40">
        <f t="shared" si="19"/>
        <v>0</v>
      </c>
      <c r="AO40">
        <f t="shared" si="19"/>
        <v>0</v>
      </c>
      <c r="AP40">
        <f t="shared" si="19"/>
        <v>-0.54925507639578142</v>
      </c>
      <c r="AQ40">
        <f t="shared" si="19"/>
        <v>0</v>
      </c>
      <c r="AR40">
        <f t="shared" si="19"/>
        <v>0</v>
      </c>
      <c r="AS40">
        <f t="shared" si="19"/>
        <v>0</v>
      </c>
      <c r="AT40">
        <f t="shared" si="19"/>
        <v>0</v>
      </c>
      <c r="AU40">
        <f t="shared" si="19"/>
        <v>0</v>
      </c>
      <c r="AV40">
        <f t="shared" si="19"/>
        <v>0</v>
      </c>
      <c r="AW40">
        <f t="shared" si="19"/>
        <v>0</v>
      </c>
      <c r="AX40">
        <f t="shared" si="19"/>
        <v>0</v>
      </c>
      <c r="AY40">
        <f t="shared" si="19"/>
        <v>0</v>
      </c>
      <c r="AZ40">
        <f t="shared" si="19"/>
        <v>50.232091981406228</v>
      </c>
      <c r="BA40">
        <f t="shared" si="19"/>
        <v>0</v>
      </c>
      <c r="BB40">
        <f t="shared" si="19"/>
        <v>0</v>
      </c>
      <c r="BC40">
        <f t="shared" si="19"/>
        <v>0</v>
      </c>
      <c r="BD40">
        <f t="shared" si="19"/>
        <v>0</v>
      </c>
      <c r="BE40">
        <f t="shared" si="19"/>
        <v>0</v>
      </c>
      <c r="BF40">
        <f t="shared" si="19"/>
        <v>0</v>
      </c>
      <c r="BG40">
        <f t="shared" si="19"/>
        <v>0</v>
      </c>
      <c r="BH40">
        <f t="shared" si="19"/>
        <v>0</v>
      </c>
      <c r="BI40">
        <f t="shared" si="19"/>
        <v>0</v>
      </c>
      <c r="BJ40">
        <f t="shared" si="19"/>
        <v>0</v>
      </c>
      <c r="BK40">
        <f t="shared" si="19"/>
        <v>0</v>
      </c>
      <c r="BL40">
        <f t="shared" si="19"/>
        <v>0</v>
      </c>
      <c r="BM40">
        <f t="shared" si="19"/>
        <v>0</v>
      </c>
      <c r="BN40">
        <f t="shared" si="19"/>
        <v>0</v>
      </c>
      <c r="BO40">
        <f t="shared" ref="BO40:CT40" si="20">BO6/$B$26*$B$28</f>
        <v>0</v>
      </c>
      <c r="BP40">
        <f t="shared" si="20"/>
        <v>0</v>
      </c>
      <c r="BQ40">
        <f t="shared" si="20"/>
        <v>0</v>
      </c>
      <c r="BR40">
        <f t="shared" si="20"/>
        <v>0</v>
      </c>
      <c r="BS40">
        <f t="shared" si="20"/>
        <v>0</v>
      </c>
      <c r="BT40">
        <f t="shared" si="20"/>
        <v>0</v>
      </c>
      <c r="BU40">
        <f t="shared" si="20"/>
        <v>0</v>
      </c>
      <c r="BV40">
        <f t="shared" si="20"/>
        <v>0</v>
      </c>
      <c r="BW40">
        <f t="shared" si="20"/>
        <v>0</v>
      </c>
      <c r="BX40">
        <f t="shared" si="20"/>
        <v>0</v>
      </c>
      <c r="BY40">
        <f t="shared" si="20"/>
        <v>0</v>
      </c>
      <c r="BZ40">
        <f t="shared" si="20"/>
        <v>0</v>
      </c>
      <c r="CA40">
        <f t="shared" si="20"/>
        <v>0</v>
      </c>
      <c r="CB40">
        <f t="shared" si="20"/>
        <v>0</v>
      </c>
      <c r="CC40">
        <f t="shared" si="20"/>
        <v>0</v>
      </c>
      <c r="CD40">
        <f t="shared" si="20"/>
        <v>36.351431270017642</v>
      </c>
      <c r="CE40">
        <f t="shared" si="20"/>
        <v>0</v>
      </c>
      <c r="CF40">
        <f t="shared" si="20"/>
        <v>0</v>
      </c>
      <c r="CG40">
        <f t="shared" si="20"/>
        <v>0</v>
      </c>
      <c r="CH40">
        <f t="shared" si="20"/>
        <v>0</v>
      </c>
      <c r="CI40">
        <f t="shared" si="20"/>
        <v>0</v>
      </c>
      <c r="CJ40">
        <f t="shared" si="20"/>
        <v>0</v>
      </c>
      <c r="CK40">
        <f t="shared" si="20"/>
        <v>0</v>
      </c>
      <c r="CL40">
        <f t="shared" si="20"/>
        <v>0</v>
      </c>
      <c r="CM40">
        <f t="shared" si="20"/>
        <v>0</v>
      </c>
      <c r="CN40">
        <f t="shared" si="20"/>
        <v>0</v>
      </c>
      <c r="CO40">
        <f t="shared" si="20"/>
        <v>-53.745848633544256</v>
      </c>
      <c r="CP40">
        <f t="shared" si="20"/>
        <v>0</v>
      </c>
      <c r="CQ40">
        <f t="shared" si="20"/>
        <v>0</v>
      </c>
      <c r="CR40">
        <f t="shared" si="20"/>
        <v>0</v>
      </c>
      <c r="CS40">
        <f t="shared" si="20"/>
        <v>-0.83278026442767861</v>
      </c>
      <c r="CT40">
        <f t="shared" si="20"/>
        <v>0</v>
      </c>
      <c r="CU40">
        <f t="shared" ref="CU40:DA40" si="21">CU6/$B$26*$B$28</f>
        <v>0</v>
      </c>
      <c r="CV40">
        <f t="shared" si="21"/>
        <v>0</v>
      </c>
      <c r="CW40">
        <f t="shared" si="21"/>
        <v>0</v>
      </c>
      <c r="CX40">
        <f t="shared" si="21"/>
        <v>0</v>
      </c>
      <c r="CY40">
        <f t="shared" si="21"/>
        <v>0</v>
      </c>
      <c r="CZ40">
        <f t="shared" si="21"/>
        <v>-2.6915358131978689E-14</v>
      </c>
      <c r="DA40" s="14">
        <f t="shared" si="21"/>
        <v>-12.27145618570716</v>
      </c>
    </row>
    <row r="41" spans="1:105" x14ac:dyDescent="0.45">
      <c r="B41" t="s">
        <v>12</v>
      </c>
      <c r="C41">
        <f t="shared" ref="C41:AH41" si="22">C7/$B$25*$B$28</f>
        <v>0</v>
      </c>
      <c r="D41">
        <f t="shared" si="22"/>
        <v>0</v>
      </c>
      <c r="E41">
        <f t="shared" si="22"/>
        <v>0</v>
      </c>
      <c r="F41">
        <f t="shared" si="22"/>
        <v>-5.7949832454939489</v>
      </c>
      <c r="G41">
        <f t="shared" si="22"/>
        <v>0</v>
      </c>
      <c r="H41">
        <f t="shared" si="22"/>
        <v>-3.33085685407034</v>
      </c>
      <c r="I41">
        <f t="shared" si="22"/>
        <v>0</v>
      </c>
      <c r="J41">
        <f t="shared" si="22"/>
        <v>-107.67587017982443</v>
      </c>
      <c r="K41">
        <f t="shared" si="22"/>
        <v>0</v>
      </c>
      <c r="L41">
        <f t="shared" si="22"/>
        <v>0</v>
      </c>
      <c r="M41">
        <f t="shared" si="22"/>
        <v>0</v>
      </c>
      <c r="N41">
        <f t="shared" si="22"/>
        <v>0</v>
      </c>
      <c r="O41">
        <f t="shared" si="22"/>
        <v>0</v>
      </c>
      <c r="P41">
        <f t="shared" si="22"/>
        <v>0</v>
      </c>
      <c r="Q41">
        <f t="shared" si="22"/>
        <v>0</v>
      </c>
      <c r="R41">
        <f t="shared" si="22"/>
        <v>0</v>
      </c>
      <c r="S41">
        <f t="shared" si="22"/>
        <v>0</v>
      </c>
      <c r="T41">
        <f t="shared" si="22"/>
        <v>0</v>
      </c>
      <c r="U41">
        <f t="shared" si="22"/>
        <v>0</v>
      </c>
      <c r="V41">
        <f t="shared" si="22"/>
        <v>0</v>
      </c>
      <c r="W41">
        <f t="shared" si="22"/>
        <v>0</v>
      </c>
      <c r="X41">
        <f t="shared" si="22"/>
        <v>0</v>
      </c>
      <c r="Y41">
        <f t="shared" si="22"/>
        <v>0</v>
      </c>
      <c r="Z41">
        <f t="shared" si="22"/>
        <v>0</v>
      </c>
      <c r="AA41">
        <f t="shared" si="22"/>
        <v>0</v>
      </c>
      <c r="AB41">
        <f t="shared" si="22"/>
        <v>0</v>
      </c>
      <c r="AC41">
        <f t="shared" si="22"/>
        <v>0</v>
      </c>
      <c r="AD41">
        <f t="shared" si="22"/>
        <v>0</v>
      </c>
      <c r="AE41">
        <f t="shared" si="22"/>
        <v>0</v>
      </c>
      <c r="AF41">
        <f t="shared" si="22"/>
        <v>0</v>
      </c>
      <c r="AG41">
        <f t="shared" si="22"/>
        <v>0</v>
      </c>
      <c r="AH41">
        <f t="shared" si="22"/>
        <v>0</v>
      </c>
      <c r="AI41">
        <f t="shared" ref="AI41:BN41" si="23">AI7/$B$25*$B$28</f>
        <v>0</v>
      </c>
      <c r="AJ41">
        <f t="shared" si="23"/>
        <v>0</v>
      </c>
      <c r="AK41">
        <f t="shared" si="23"/>
        <v>0</v>
      </c>
      <c r="AL41">
        <f t="shared" si="23"/>
        <v>0</v>
      </c>
      <c r="AM41">
        <f t="shared" si="23"/>
        <v>0</v>
      </c>
      <c r="AN41">
        <f t="shared" si="23"/>
        <v>0</v>
      </c>
      <c r="AO41">
        <f t="shared" si="23"/>
        <v>0</v>
      </c>
      <c r="AP41">
        <f t="shared" si="23"/>
        <v>-2.1564142354470772</v>
      </c>
      <c r="AQ41">
        <f t="shared" si="23"/>
        <v>0</v>
      </c>
      <c r="AR41">
        <f t="shared" si="23"/>
        <v>0</v>
      </c>
      <c r="AS41">
        <f t="shared" si="23"/>
        <v>0</v>
      </c>
      <c r="AT41">
        <f t="shared" si="23"/>
        <v>0</v>
      </c>
      <c r="AU41">
        <f t="shared" si="23"/>
        <v>0</v>
      </c>
      <c r="AV41">
        <f t="shared" si="23"/>
        <v>0</v>
      </c>
      <c r="AW41">
        <f t="shared" si="23"/>
        <v>0</v>
      </c>
      <c r="AX41">
        <f t="shared" si="23"/>
        <v>0</v>
      </c>
      <c r="AY41">
        <f t="shared" si="23"/>
        <v>0</v>
      </c>
      <c r="AZ41">
        <f t="shared" si="23"/>
        <v>50.989901358040719</v>
      </c>
      <c r="BA41">
        <f t="shared" si="23"/>
        <v>0</v>
      </c>
      <c r="BB41">
        <f t="shared" si="23"/>
        <v>0</v>
      </c>
      <c r="BC41">
        <f t="shared" si="23"/>
        <v>0</v>
      </c>
      <c r="BD41">
        <f t="shared" si="23"/>
        <v>0</v>
      </c>
      <c r="BE41">
        <f t="shared" si="23"/>
        <v>0</v>
      </c>
      <c r="BF41">
        <f t="shared" si="23"/>
        <v>0</v>
      </c>
      <c r="BG41">
        <f t="shared" si="23"/>
        <v>0</v>
      </c>
      <c r="BH41">
        <f t="shared" si="23"/>
        <v>0</v>
      </c>
      <c r="BI41">
        <f t="shared" si="23"/>
        <v>0</v>
      </c>
      <c r="BJ41">
        <f t="shared" si="23"/>
        <v>0</v>
      </c>
      <c r="BK41">
        <f t="shared" si="23"/>
        <v>0</v>
      </c>
      <c r="BL41">
        <f t="shared" si="23"/>
        <v>0</v>
      </c>
      <c r="BM41">
        <f t="shared" si="23"/>
        <v>0</v>
      </c>
      <c r="BN41">
        <f t="shared" si="23"/>
        <v>0</v>
      </c>
      <c r="BO41">
        <f t="shared" ref="BO41:CT41" si="24">BO7/$B$25*$B$28</f>
        <v>0</v>
      </c>
      <c r="BP41">
        <f t="shared" si="24"/>
        <v>0</v>
      </c>
      <c r="BQ41">
        <f t="shared" si="24"/>
        <v>0</v>
      </c>
      <c r="BR41">
        <f t="shared" si="24"/>
        <v>0</v>
      </c>
      <c r="BS41">
        <f t="shared" si="24"/>
        <v>0</v>
      </c>
      <c r="BT41">
        <f t="shared" si="24"/>
        <v>0</v>
      </c>
      <c r="BU41">
        <f t="shared" si="24"/>
        <v>0</v>
      </c>
      <c r="BV41">
        <f t="shared" si="24"/>
        <v>0</v>
      </c>
      <c r="BW41">
        <f t="shared" si="24"/>
        <v>0</v>
      </c>
      <c r="BX41">
        <f t="shared" si="24"/>
        <v>0</v>
      </c>
      <c r="BY41">
        <f t="shared" si="24"/>
        <v>0</v>
      </c>
      <c r="BZ41">
        <f t="shared" si="24"/>
        <v>0</v>
      </c>
      <c r="CA41">
        <f t="shared" si="24"/>
        <v>0</v>
      </c>
      <c r="CB41">
        <f t="shared" si="24"/>
        <v>0</v>
      </c>
      <c r="CC41">
        <f t="shared" si="24"/>
        <v>0</v>
      </c>
      <c r="CD41">
        <f t="shared" si="24"/>
        <v>36.899834778290803</v>
      </c>
      <c r="CE41">
        <f t="shared" si="24"/>
        <v>0</v>
      </c>
      <c r="CF41">
        <f t="shared" si="24"/>
        <v>0</v>
      </c>
      <c r="CG41">
        <f t="shared" si="24"/>
        <v>0</v>
      </c>
      <c r="CH41">
        <f t="shared" si="24"/>
        <v>0</v>
      </c>
      <c r="CI41">
        <f t="shared" si="24"/>
        <v>0</v>
      </c>
      <c r="CJ41">
        <f t="shared" si="24"/>
        <v>0</v>
      </c>
      <c r="CK41">
        <f t="shared" si="24"/>
        <v>0</v>
      </c>
      <c r="CL41">
        <f t="shared" si="24"/>
        <v>0</v>
      </c>
      <c r="CM41">
        <f t="shared" si="24"/>
        <v>0</v>
      </c>
      <c r="CN41">
        <f t="shared" si="24"/>
        <v>0</v>
      </c>
      <c r="CO41">
        <f t="shared" si="24"/>
        <v>-163.25809900429584</v>
      </c>
      <c r="CP41">
        <f t="shared" si="24"/>
        <v>0</v>
      </c>
      <c r="CQ41">
        <f t="shared" si="24"/>
        <v>0</v>
      </c>
      <c r="CR41">
        <f t="shared" si="24"/>
        <v>0</v>
      </c>
      <c r="CS41">
        <f t="shared" si="24"/>
        <v>-3.269554155048354</v>
      </c>
      <c r="CT41">
        <f t="shared" si="24"/>
        <v>0</v>
      </c>
      <c r="CU41">
        <f t="shared" ref="CU41:DA41" si="25">CU7/$B$25*$B$28</f>
        <v>0</v>
      </c>
      <c r="CV41">
        <f t="shared" si="25"/>
        <v>0</v>
      </c>
      <c r="CW41">
        <f t="shared" si="25"/>
        <v>0</v>
      </c>
      <c r="CX41">
        <f t="shared" si="25"/>
        <v>0</v>
      </c>
      <c r="CY41">
        <f t="shared" si="25"/>
        <v>0</v>
      </c>
      <c r="CZ41">
        <f t="shared" si="25"/>
        <v>-1.6921591041965356E-13</v>
      </c>
      <c r="DA41" s="14">
        <f t="shared" si="25"/>
        <v>-197.59604153784866</v>
      </c>
    </row>
    <row r="42" spans="1:105" x14ac:dyDescent="0.45">
      <c r="B42" t="s">
        <v>13</v>
      </c>
      <c r="C42">
        <f t="shared" ref="C42:AH42" si="26">C8/$B$27*$B$28</f>
        <v>-6.304598711035731E-3</v>
      </c>
      <c r="D42">
        <f t="shared" si="26"/>
        <v>0</v>
      </c>
      <c r="E42">
        <f t="shared" si="26"/>
        <v>-2.0686848510792776E-4</v>
      </c>
      <c r="F42">
        <f t="shared" si="26"/>
        <v>-5.3439847504278877</v>
      </c>
      <c r="G42">
        <f t="shared" si="26"/>
        <v>0</v>
      </c>
      <c r="H42">
        <f t="shared" si="26"/>
        <v>-3.2813059040005292</v>
      </c>
      <c r="I42">
        <f t="shared" si="26"/>
        <v>-1.0432382716528898E-18</v>
      </c>
      <c r="J42">
        <f t="shared" si="26"/>
        <v>-56.111586652386414</v>
      </c>
      <c r="K42">
        <f t="shared" si="26"/>
        <v>0</v>
      </c>
      <c r="L42">
        <f t="shared" si="26"/>
        <v>0</v>
      </c>
      <c r="M42">
        <f t="shared" si="26"/>
        <v>0</v>
      </c>
      <c r="N42">
        <f t="shared" si="26"/>
        <v>0</v>
      </c>
      <c r="O42">
        <f t="shared" si="26"/>
        <v>0</v>
      </c>
      <c r="P42">
        <f t="shared" si="26"/>
        <v>0</v>
      </c>
      <c r="Q42">
        <f t="shared" si="26"/>
        <v>0</v>
      </c>
      <c r="R42">
        <f t="shared" si="26"/>
        <v>0</v>
      </c>
      <c r="S42">
        <f t="shared" si="26"/>
        <v>0</v>
      </c>
      <c r="T42">
        <f t="shared" si="26"/>
        <v>0</v>
      </c>
      <c r="U42">
        <f t="shared" si="26"/>
        <v>0</v>
      </c>
      <c r="V42">
        <f t="shared" si="26"/>
        <v>0</v>
      </c>
      <c r="W42">
        <f t="shared" si="26"/>
        <v>0</v>
      </c>
      <c r="X42">
        <f t="shared" si="26"/>
        <v>0</v>
      </c>
      <c r="Y42">
        <f t="shared" si="26"/>
        <v>0</v>
      </c>
      <c r="Z42">
        <f t="shared" si="26"/>
        <v>0</v>
      </c>
      <c r="AA42">
        <f t="shared" si="26"/>
        <v>0</v>
      </c>
      <c r="AB42">
        <f t="shared" si="26"/>
        <v>0</v>
      </c>
      <c r="AC42">
        <f t="shared" si="26"/>
        <v>0</v>
      </c>
      <c r="AD42">
        <f t="shared" si="26"/>
        <v>0</v>
      </c>
      <c r="AE42">
        <f t="shared" si="26"/>
        <v>0</v>
      </c>
      <c r="AF42">
        <f t="shared" si="26"/>
        <v>0</v>
      </c>
      <c r="AG42">
        <f t="shared" si="26"/>
        <v>0</v>
      </c>
      <c r="AH42">
        <f t="shared" si="26"/>
        <v>0</v>
      </c>
      <c r="AI42">
        <f t="shared" ref="AI42:BN42" si="27">AI8/$B$27*$B$28</f>
        <v>0</v>
      </c>
      <c r="AJ42">
        <f t="shared" si="27"/>
        <v>0</v>
      </c>
      <c r="AK42">
        <f t="shared" si="27"/>
        <v>0</v>
      </c>
      <c r="AL42">
        <f t="shared" si="27"/>
        <v>0</v>
      </c>
      <c r="AM42">
        <f t="shared" si="27"/>
        <v>0</v>
      </c>
      <c r="AN42">
        <f t="shared" si="27"/>
        <v>0</v>
      </c>
      <c r="AO42">
        <f t="shared" si="27"/>
        <v>0</v>
      </c>
      <c r="AP42">
        <f t="shared" si="27"/>
        <v>-0.89079274112191664</v>
      </c>
      <c r="AQ42">
        <f t="shared" si="27"/>
        <v>0</v>
      </c>
      <c r="AR42">
        <f t="shared" si="27"/>
        <v>0</v>
      </c>
      <c r="AS42">
        <f t="shared" si="27"/>
        <v>0</v>
      </c>
      <c r="AT42">
        <f t="shared" si="27"/>
        <v>0</v>
      </c>
      <c r="AU42">
        <f t="shared" si="27"/>
        <v>0</v>
      </c>
      <c r="AV42">
        <f t="shared" si="27"/>
        <v>0</v>
      </c>
      <c r="AW42">
        <f t="shared" si="27"/>
        <v>0</v>
      </c>
      <c r="AX42">
        <f t="shared" si="27"/>
        <v>0</v>
      </c>
      <c r="AY42">
        <f t="shared" si="27"/>
        <v>1.0010379879594415</v>
      </c>
      <c r="AZ42">
        <f t="shared" si="27"/>
        <v>50.326041822857725</v>
      </c>
      <c r="BA42">
        <f t="shared" si="27"/>
        <v>0</v>
      </c>
      <c r="BB42">
        <f t="shared" si="27"/>
        <v>0</v>
      </c>
      <c r="BC42">
        <f t="shared" si="27"/>
        <v>0</v>
      </c>
      <c r="BD42">
        <f t="shared" si="27"/>
        <v>0</v>
      </c>
      <c r="BE42">
        <f t="shared" si="27"/>
        <v>0</v>
      </c>
      <c r="BF42">
        <f t="shared" si="27"/>
        <v>0</v>
      </c>
      <c r="BG42">
        <f t="shared" si="27"/>
        <v>0</v>
      </c>
      <c r="BH42">
        <f t="shared" si="27"/>
        <v>0</v>
      </c>
      <c r="BI42">
        <f t="shared" si="27"/>
        <v>0</v>
      </c>
      <c r="BJ42">
        <f t="shared" si="27"/>
        <v>0</v>
      </c>
      <c r="BK42">
        <f t="shared" si="27"/>
        <v>0</v>
      </c>
      <c r="BL42">
        <f t="shared" si="27"/>
        <v>0</v>
      </c>
      <c r="BM42">
        <f t="shared" si="27"/>
        <v>0</v>
      </c>
      <c r="BN42">
        <f t="shared" si="27"/>
        <v>0</v>
      </c>
      <c r="BO42">
        <f t="shared" ref="BO42:CT42" si="28">BO8/$B$27*$B$28</f>
        <v>0</v>
      </c>
      <c r="BP42">
        <f t="shared" si="28"/>
        <v>0</v>
      </c>
      <c r="BQ42">
        <f t="shared" si="28"/>
        <v>0</v>
      </c>
      <c r="BR42">
        <f t="shared" si="28"/>
        <v>0</v>
      </c>
      <c r="BS42">
        <f t="shared" si="28"/>
        <v>0</v>
      </c>
      <c r="BT42">
        <f t="shared" si="28"/>
        <v>0</v>
      </c>
      <c r="BU42">
        <f t="shared" si="28"/>
        <v>0</v>
      </c>
      <c r="BV42">
        <f t="shared" si="28"/>
        <v>0</v>
      </c>
      <c r="BW42">
        <f t="shared" si="28"/>
        <v>0</v>
      </c>
      <c r="BX42">
        <f t="shared" si="28"/>
        <v>0</v>
      </c>
      <c r="BY42">
        <f t="shared" si="28"/>
        <v>0</v>
      </c>
      <c r="BZ42">
        <f t="shared" si="28"/>
        <v>0</v>
      </c>
      <c r="CA42">
        <f t="shared" si="28"/>
        <v>0</v>
      </c>
      <c r="CB42">
        <f t="shared" si="28"/>
        <v>0</v>
      </c>
      <c r="CC42">
        <f t="shared" si="28"/>
        <v>0</v>
      </c>
      <c r="CD42">
        <f t="shared" si="28"/>
        <v>35.154776062054836</v>
      </c>
      <c r="CE42">
        <f t="shared" si="28"/>
        <v>0</v>
      </c>
      <c r="CF42">
        <f t="shared" si="28"/>
        <v>0</v>
      </c>
      <c r="CG42">
        <f t="shared" si="28"/>
        <v>0</v>
      </c>
      <c r="CH42">
        <f t="shared" si="28"/>
        <v>0</v>
      </c>
      <c r="CI42">
        <f t="shared" si="28"/>
        <v>0</v>
      </c>
      <c r="CJ42">
        <f t="shared" si="28"/>
        <v>0</v>
      </c>
      <c r="CK42">
        <f t="shared" si="28"/>
        <v>0</v>
      </c>
      <c r="CL42">
        <f t="shared" si="28"/>
        <v>0</v>
      </c>
      <c r="CM42">
        <f t="shared" si="28"/>
        <v>0</v>
      </c>
      <c r="CN42">
        <f t="shared" si="28"/>
        <v>0</v>
      </c>
      <c r="CO42">
        <f t="shared" si="28"/>
        <v>-85.07635883215643</v>
      </c>
      <c r="CP42">
        <f t="shared" si="28"/>
        <v>0</v>
      </c>
      <c r="CQ42">
        <f t="shared" si="28"/>
        <v>0</v>
      </c>
      <c r="CR42">
        <f t="shared" si="28"/>
        <v>0</v>
      </c>
      <c r="CS42">
        <f t="shared" si="28"/>
        <v>-1.3506194960812992</v>
      </c>
      <c r="CT42">
        <f t="shared" si="28"/>
        <v>0</v>
      </c>
      <c r="CU42">
        <f t="shared" ref="CU42:DA42" si="29">CU8/$B$27*$B$28</f>
        <v>-1.251827256613368E-2</v>
      </c>
      <c r="CV42">
        <f t="shared" si="29"/>
        <v>0</v>
      </c>
      <c r="CW42">
        <f t="shared" si="29"/>
        <v>0</v>
      </c>
      <c r="CX42">
        <f t="shared" si="29"/>
        <v>0</v>
      </c>
      <c r="CY42">
        <f t="shared" si="29"/>
        <v>0</v>
      </c>
      <c r="CZ42">
        <f t="shared" si="29"/>
        <v>-8.0008474226068182E-12</v>
      </c>
      <c r="DA42" s="14">
        <f t="shared" si="29"/>
        <v>-65.59182224307267</v>
      </c>
    </row>
    <row r="43" spans="1:105" x14ac:dyDescent="0.45">
      <c r="DA43" s="14"/>
    </row>
    <row r="44" spans="1:105" x14ac:dyDescent="0.45">
      <c r="A44" t="s">
        <v>16</v>
      </c>
      <c r="B44" t="s">
        <v>11</v>
      </c>
      <c r="C44">
        <f>C14/$B$26*$B$28</f>
        <v>0</v>
      </c>
      <c r="D44">
        <f t="shared" ref="D44:BO44" si="30">D14/$B$26*$B$28</f>
        <v>0</v>
      </c>
      <c r="E44">
        <f t="shared" si="30"/>
        <v>0</v>
      </c>
      <c r="F44">
        <f t="shared" si="30"/>
        <v>0</v>
      </c>
      <c r="G44">
        <f t="shared" si="30"/>
        <v>0</v>
      </c>
      <c r="H44">
        <f t="shared" si="30"/>
        <v>0</v>
      </c>
      <c r="I44">
        <f t="shared" si="30"/>
        <v>0</v>
      </c>
      <c r="J44">
        <f t="shared" si="30"/>
        <v>0</v>
      </c>
      <c r="K44">
        <f t="shared" si="30"/>
        <v>0</v>
      </c>
      <c r="L44">
        <f t="shared" si="30"/>
        <v>0</v>
      </c>
      <c r="M44">
        <f t="shared" si="30"/>
        <v>0</v>
      </c>
      <c r="N44">
        <f t="shared" si="30"/>
        <v>0</v>
      </c>
      <c r="O44">
        <f t="shared" si="30"/>
        <v>0</v>
      </c>
      <c r="P44">
        <f t="shared" si="30"/>
        <v>0</v>
      </c>
      <c r="Q44">
        <f t="shared" si="30"/>
        <v>0</v>
      </c>
      <c r="R44">
        <f t="shared" si="30"/>
        <v>0</v>
      </c>
      <c r="S44">
        <f t="shared" si="30"/>
        <v>0</v>
      </c>
      <c r="T44">
        <f t="shared" si="30"/>
        <v>0</v>
      </c>
      <c r="U44">
        <f t="shared" si="30"/>
        <v>0</v>
      </c>
      <c r="V44">
        <f t="shared" si="30"/>
        <v>0</v>
      </c>
      <c r="W44">
        <f t="shared" si="30"/>
        <v>0</v>
      </c>
      <c r="X44">
        <f t="shared" si="30"/>
        <v>0</v>
      </c>
      <c r="Y44">
        <f t="shared" si="30"/>
        <v>0</v>
      </c>
      <c r="Z44">
        <f t="shared" si="30"/>
        <v>0</v>
      </c>
      <c r="AA44">
        <f t="shared" si="30"/>
        <v>0</v>
      </c>
      <c r="AB44">
        <f t="shared" si="30"/>
        <v>0</v>
      </c>
      <c r="AC44">
        <f t="shared" si="30"/>
        <v>-8.9702185944439865</v>
      </c>
      <c r="AD44">
        <f t="shared" si="30"/>
        <v>-6.6277017911469578</v>
      </c>
      <c r="AE44">
        <f t="shared" si="30"/>
        <v>-5.3131224741070691</v>
      </c>
      <c r="AF44">
        <f t="shared" si="30"/>
        <v>-3.2813538252554317</v>
      </c>
      <c r="AG44">
        <f t="shared" si="30"/>
        <v>0</v>
      </c>
      <c r="AH44">
        <f t="shared" si="30"/>
        <v>-40.11580485736124</v>
      </c>
      <c r="AI44">
        <f t="shared" si="30"/>
        <v>0</v>
      </c>
      <c r="AJ44">
        <f t="shared" si="30"/>
        <v>0</v>
      </c>
      <c r="AK44">
        <f t="shared" si="30"/>
        <v>0</v>
      </c>
      <c r="AL44">
        <f t="shared" si="30"/>
        <v>0</v>
      </c>
      <c r="AM44">
        <f t="shared" si="30"/>
        <v>0</v>
      </c>
      <c r="AN44">
        <f t="shared" si="30"/>
        <v>0</v>
      </c>
      <c r="AO44">
        <f t="shared" si="30"/>
        <v>0</v>
      </c>
      <c r="AP44">
        <f t="shared" si="30"/>
        <v>-0.28756856794464564</v>
      </c>
      <c r="AQ44">
        <f t="shared" si="30"/>
        <v>0</v>
      </c>
      <c r="AR44">
        <f t="shared" si="30"/>
        <v>0</v>
      </c>
      <c r="AS44">
        <f t="shared" si="30"/>
        <v>0</v>
      </c>
      <c r="AT44">
        <f t="shared" si="30"/>
        <v>0</v>
      </c>
      <c r="AU44">
        <f t="shared" si="30"/>
        <v>0</v>
      </c>
      <c r="AV44">
        <f t="shared" si="30"/>
        <v>0</v>
      </c>
      <c r="AW44">
        <f t="shared" si="30"/>
        <v>0</v>
      </c>
      <c r="AX44">
        <f t="shared" si="30"/>
        <v>0</v>
      </c>
      <c r="AY44">
        <f t="shared" si="30"/>
        <v>0</v>
      </c>
      <c r="AZ44">
        <f t="shared" si="30"/>
        <v>0</v>
      </c>
      <c r="BA44">
        <f t="shared" si="30"/>
        <v>0</v>
      </c>
      <c r="BB44">
        <f t="shared" si="30"/>
        <v>0</v>
      </c>
      <c r="BC44">
        <f t="shared" si="30"/>
        <v>0</v>
      </c>
      <c r="BD44">
        <f t="shared" si="30"/>
        <v>0</v>
      </c>
      <c r="BE44">
        <f t="shared" si="30"/>
        <v>0</v>
      </c>
      <c r="BF44">
        <f t="shared" si="30"/>
        <v>0</v>
      </c>
      <c r="BG44">
        <f t="shared" si="30"/>
        <v>0</v>
      </c>
      <c r="BH44">
        <f t="shared" si="30"/>
        <v>0</v>
      </c>
      <c r="BI44">
        <f t="shared" si="30"/>
        <v>0</v>
      </c>
      <c r="BJ44">
        <f t="shared" si="30"/>
        <v>0</v>
      </c>
      <c r="BK44">
        <f t="shared" si="30"/>
        <v>0</v>
      </c>
      <c r="BL44">
        <f t="shared" si="30"/>
        <v>0</v>
      </c>
      <c r="BM44">
        <f t="shared" si="30"/>
        <v>0</v>
      </c>
      <c r="BN44">
        <f t="shared" si="30"/>
        <v>0</v>
      </c>
      <c r="BO44">
        <f t="shared" si="30"/>
        <v>0</v>
      </c>
      <c r="BP44">
        <f t="shared" ref="BP44:DA44" si="31">BP14/$B$26*$B$28</f>
        <v>0</v>
      </c>
      <c r="BQ44">
        <f t="shared" si="31"/>
        <v>0</v>
      </c>
      <c r="BR44">
        <f t="shared" si="31"/>
        <v>0</v>
      </c>
      <c r="BS44">
        <f t="shared" si="31"/>
        <v>0</v>
      </c>
      <c r="BT44">
        <f t="shared" si="31"/>
        <v>44.054276753070752</v>
      </c>
      <c r="BU44">
        <f t="shared" si="31"/>
        <v>0</v>
      </c>
      <c r="BV44">
        <f t="shared" si="31"/>
        <v>0.67606348216063594</v>
      </c>
      <c r="BW44">
        <f t="shared" si="31"/>
        <v>0</v>
      </c>
      <c r="BX44">
        <f t="shared" si="31"/>
        <v>0</v>
      </c>
      <c r="BY44">
        <f t="shared" si="31"/>
        <v>0</v>
      </c>
      <c r="BZ44">
        <f t="shared" si="31"/>
        <v>0</v>
      </c>
      <c r="CA44">
        <f t="shared" si="31"/>
        <v>0</v>
      </c>
      <c r="CB44">
        <f t="shared" si="31"/>
        <v>0</v>
      </c>
      <c r="CC44">
        <f t="shared" si="31"/>
        <v>0</v>
      </c>
      <c r="CD44">
        <f t="shared" si="31"/>
        <v>6.2351825445519005</v>
      </c>
      <c r="CE44">
        <f t="shared" si="31"/>
        <v>0</v>
      </c>
      <c r="CF44">
        <f t="shared" si="31"/>
        <v>0</v>
      </c>
      <c r="CG44">
        <f t="shared" si="31"/>
        <v>0</v>
      </c>
      <c r="CH44">
        <f t="shared" si="31"/>
        <v>0</v>
      </c>
      <c r="CI44">
        <f t="shared" si="31"/>
        <v>0</v>
      </c>
      <c r="CJ44">
        <f t="shared" si="31"/>
        <v>0</v>
      </c>
      <c r="CK44">
        <f t="shared" si="31"/>
        <v>0</v>
      </c>
      <c r="CL44">
        <f t="shared" si="31"/>
        <v>0</v>
      </c>
      <c r="CM44">
        <f t="shared" si="31"/>
        <v>0</v>
      </c>
      <c r="CN44">
        <f t="shared" si="31"/>
        <v>0</v>
      </c>
      <c r="CO44">
        <f t="shared" si="31"/>
        <v>0</v>
      </c>
      <c r="CP44">
        <f t="shared" si="31"/>
        <v>0</v>
      </c>
      <c r="CQ44">
        <f t="shared" si="31"/>
        <v>0</v>
      </c>
      <c r="CR44">
        <f t="shared" si="31"/>
        <v>-60.823562698890022</v>
      </c>
      <c r="CS44">
        <f t="shared" si="31"/>
        <v>-0.43601131486214195</v>
      </c>
      <c r="CT44">
        <f t="shared" si="31"/>
        <v>0</v>
      </c>
      <c r="CU44">
        <f t="shared" si="31"/>
        <v>0</v>
      </c>
      <c r="CV44">
        <f t="shared" si="31"/>
        <v>0</v>
      </c>
      <c r="CW44">
        <f t="shared" si="31"/>
        <v>0</v>
      </c>
      <c r="CX44">
        <f t="shared" si="31"/>
        <v>-2.7150958340405248E-3</v>
      </c>
      <c r="CY44">
        <f t="shared" si="31"/>
        <v>0</v>
      </c>
      <c r="CZ44">
        <f t="shared" si="31"/>
        <v>5.0148012369426023E-15</v>
      </c>
      <c r="DA44" s="14">
        <f t="shared" si="31"/>
        <v>-74.892536440062244</v>
      </c>
    </row>
    <row r="45" spans="1:105" x14ac:dyDescent="0.45">
      <c r="B45" t="s">
        <v>12</v>
      </c>
      <c r="C45">
        <f>C15/$B$25*$B$28</f>
        <v>0</v>
      </c>
      <c r="D45">
        <f t="shared" ref="D45:BO45" si="32">D15/$B$25*$B$28</f>
        <v>0</v>
      </c>
      <c r="E45">
        <f t="shared" si="32"/>
        <v>0</v>
      </c>
      <c r="F45">
        <f t="shared" si="32"/>
        <v>0</v>
      </c>
      <c r="G45">
        <f t="shared" si="32"/>
        <v>0</v>
      </c>
      <c r="H45">
        <f t="shared" si="32"/>
        <v>0</v>
      </c>
      <c r="I45">
        <f t="shared" si="32"/>
        <v>0</v>
      </c>
      <c r="J45">
        <f t="shared" si="32"/>
        <v>0</v>
      </c>
      <c r="K45">
        <f t="shared" si="32"/>
        <v>0</v>
      </c>
      <c r="L45">
        <f t="shared" si="32"/>
        <v>0</v>
      </c>
      <c r="M45">
        <f t="shared" si="32"/>
        <v>0</v>
      </c>
      <c r="N45">
        <f t="shared" si="32"/>
        <v>0</v>
      </c>
      <c r="O45">
        <f t="shared" si="32"/>
        <v>0</v>
      </c>
      <c r="P45">
        <f t="shared" si="32"/>
        <v>0</v>
      </c>
      <c r="Q45">
        <f t="shared" si="32"/>
        <v>0</v>
      </c>
      <c r="R45">
        <f t="shared" si="32"/>
        <v>0</v>
      </c>
      <c r="S45">
        <f t="shared" si="32"/>
        <v>0</v>
      </c>
      <c r="T45">
        <f t="shared" si="32"/>
        <v>0</v>
      </c>
      <c r="U45">
        <f t="shared" si="32"/>
        <v>0</v>
      </c>
      <c r="V45">
        <f t="shared" si="32"/>
        <v>0</v>
      </c>
      <c r="W45">
        <f t="shared" si="32"/>
        <v>0</v>
      </c>
      <c r="X45">
        <f t="shared" si="32"/>
        <v>0</v>
      </c>
      <c r="Y45">
        <f t="shared" si="32"/>
        <v>0</v>
      </c>
      <c r="Z45">
        <f t="shared" si="32"/>
        <v>0</v>
      </c>
      <c r="AA45">
        <f t="shared" si="32"/>
        <v>1.5833751535401573E-15</v>
      </c>
      <c r="AB45">
        <f t="shared" si="32"/>
        <v>0</v>
      </c>
      <c r="AC45">
        <f t="shared" si="32"/>
        <v>-9.1283135742295034</v>
      </c>
      <c r="AD45">
        <f t="shared" si="32"/>
        <v>-8.0387024263137441</v>
      </c>
      <c r="AE45">
        <f t="shared" si="32"/>
        <v>-5.3932770898371114</v>
      </c>
      <c r="AF45">
        <f t="shared" si="32"/>
        <v>-3.33085685407034</v>
      </c>
      <c r="AG45">
        <f t="shared" si="32"/>
        <v>0</v>
      </c>
      <c r="AH45">
        <f t="shared" si="32"/>
        <v>-128.85742099860752</v>
      </c>
      <c r="AI45">
        <f t="shared" si="32"/>
        <v>0</v>
      </c>
      <c r="AJ45">
        <f t="shared" si="32"/>
        <v>0</v>
      </c>
      <c r="AK45">
        <f t="shared" si="32"/>
        <v>0</v>
      </c>
      <c r="AL45">
        <f t="shared" si="32"/>
        <v>0</v>
      </c>
      <c r="AM45">
        <f t="shared" si="32"/>
        <v>0</v>
      </c>
      <c r="AN45">
        <f t="shared" si="32"/>
        <v>0</v>
      </c>
      <c r="AO45">
        <f t="shared" si="32"/>
        <v>0</v>
      </c>
      <c r="AP45">
        <f t="shared" si="32"/>
        <v>-1.0592498090761135</v>
      </c>
      <c r="AQ45">
        <f t="shared" si="32"/>
        <v>0</v>
      </c>
      <c r="AR45">
        <f t="shared" si="32"/>
        <v>0</v>
      </c>
      <c r="AS45">
        <f t="shared" si="32"/>
        <v>0</v>
      </c>
      <c r="AT45">
        <f t="shared" si="32"/>
        <v>0</v>
      </c>
      <c r="AU45">
        <f t="shared" si="32"/>
        <v>0</v>
      </c>
      <c r="AV45">
        <f t="shared" si="32"/>
        <v>0</v>
      </c>
      <c r="AW45">
        <f t="shared" si="32"/>
        <v>0</v>
      </c>
      <c r="AX45">
        <f t="shared" si="32"/>
        <v>0</v>
      </c>
      <c r="AY45">
        <f t="shared" si="32"/>
        <v>0</v>
      </c>
      <c r="AZ45">
        <f t="shared" si="32"/>
        <v>0</v>
      </c>
      <c r="BA45">
        <f t="shared" si="32"/>
        <v>0</v>
      </c>
      <c r="BB45">
        <f t="shared" si="32"/>
        <v>0</v>
      </c>
      <c r="BC45">
        <f t="shared" si="32"/>
        <v>0</v>
      </c>
      <c r="BD45">
        <f t="shared" si="32"/>
        <v>0</v>
      </c>
      <c r="BE45">
        <f t="shared" si="32"/>
        <v>0</v>
      </c>
      <c r="BF45">
        <f t="shared" si="32"/>
        <v>0</v>
      </c>
      <c r="BG45">
        <f t="shared" si="32"/>
        <v>0</v>
      </c>
      <c r="BH45">
        <f t="shared" si="32"/>
        <v>0</v>
      </c>
      <c r="BI45">
        <f t="shared" si="32"/>
        <v>0</v>
      </c>
      <c r="BJ45">
        <f t="shared" si="32"/>
        <v>0</v>
      </c>
      <c r="BK45">
        <f t="shared" si="32"/>
        <v>0</v>
      </c>
      <c r="BL45">
        <f t="shared" si="32"/>
        <v>0</v>
      </c>
      <c r="BM45">
        <f t="shared" si="32"/>
        <v>0</v>
      </c>
      <c r="BN45">
        <f t="shared" si="32"/>
        <v>0</v>
      </c>
      <c r="BO45">
        <f t="shared" si="32"/>
        <v>0</v>
      </c>
      <c r="BP45">
        <f t="shared" ref="BP45:DA45" si="33">BP15/$B$25*$B$28</f>
        <v>0</v>
      </c>
      <c r="BQ45">
        <f t="shared" si="33"/>
        <v>0</v>
      </c>
      <c r="BR45">
        <f t="shared" si="33"/>
        <v>0</v>
      </c>
      <c r="BS45">
        <f t="shared" si="33"/>
        <v>0</v>
      </c>
      <c r="BT45">
        <f t="shared" si="33"/>
        <v>46.056408792428201</v>
      </c>
      <c r="BU45">
        <f t="shared" si="33"/>
        <v>0</v>
      </c>
      <c r="BV45">
        <f t="shared" si="33"/>
        <v>0.71475431233848186</v>
      </c>
      <c r="BW45">
        <f t="shared" si="33"/>
        <v>0</v>
      </c>
      <c r="BX45">
        <f t="shared" si="33"/>
        <v>0</v>
      </c>
      <c r="BY45">
        <f t="shared" si="33"/>
        <v>0</v>
      </c>
      <c r="BZ45">
        <f t="shared" si="33"/>
        <v>0</v>
      </c>
      <c r="CA45">
        <f t="shared" si="33"/>
        <v>0</v>
      </c>
      <c r="CB45">
        <f t="shared" si="33"/>
        <v>0</v>
      </c>
      <c r="CC45">
        <f t="shared" si="33"/>
        <v>0</v>
      </c>
      <c r="CD45">
        <f t="shared" si="33"/>
        <v>5.1458390532571174</v>
      </c>
      <c r="CE45">
        <f t="shared" si="33"/>
        <v>0</v>
      </c>
      <c r="CF45">
        <f t="shared" si="33"/>
        <v>0</v>
      </c>
      <c r="CG45">
        <f t="shared" si="33"/>
        <v>0</v>
      </c>
      <c r="CH45">
        <f t="shared" si="33"/>
        <v>0</v>
      </c>
      <c r="CI45">
        <f t="shared" si="33"/>
        <v>0</v>
      </c>
      <c r="CJ45">
        <f t="shared" si="33"/>
        <v>0</v>
      </c>
      <c r="CK45">
        <f t="shared" si="33"/>
        <v>0</v>
      </c>
      <c r="CL45">
        <f t="shared" si="33"/>
        <v>0</v>
      </c>
      <c r="CM45">
        <f t="shared" si="33"/>
        <v>0</v>
      </c>
      <c r="CN45">
        <f t="shared" si="33"/>
        <v>0</v>
      </c>
      <c r="CO45">
        <f t="shared" si="33"/>
        <v>0</v>
      </c>
      <c r="CP45">
        <f t="shared" si="33"/>
        <v>0</v>
      </c>
      <c r="CQ45">
        <f t="shared" si="33"/>
        <v>0</v>
      </c>
      <c r="CR45">
        <f t="shared" si="33"/>
        <v>-195.37355546508206</v>
      </c>
      <c r="CS45">
        <f t="shared" si="33"/>
        <v>-1.6060340158999931</v>
      </c>
      <c r="CT45">
        <f t="shared" si="33"/>
        <v>0</v>
      </c>
      <c r="CU45">
        <f t="shared" si="33"/>
        <v>0</v>
      </c>
      <c r="CV45">
        <f t="shared" si="33"/>
        <v>0</v>
      </c>
      <c r="CW45">
        <f t="shared" si="33"/>
        <v>0</v>
      </c>
      <c r="CX45">
        <f t="shared" si="33"/>
        <v>-3.7320008412606666E-2</v>
      </c>
      <c r="CY45">
        <f t="shared" si="33"/>
        <v>0</v>
      </c>
      <c r="CZ45">
        <f t="shared" si="33"/>
        <v>1.1742089769642108E-13</v>
      </c>
      <c r="DA45" s="14">
        <f t="shared" si="33"/>
        <v>-300.90772808350505</v>
      </c>
    </row>
    <row r="46" spans="1:105" x14ac:dyDescent="0.45">
      <c r="B46" t="s">
        <v>13</v>
      </c>
      <c r="C46">
        <f>C16/$B$27*$B$28</f>
        <v>0</v>
      </c>
      <c r="D46">
        <f t="shared" ref="D46:BO46" si="34">D16/$B$27*$B$28</f>
        <v>0</v>
      </c>
      <c r="E46">
        <f t="shared" si="34"/>
        <v>0</v>
      </c>
      <c r="F46">
        <f t="shared" si="34"/>
        <v>0</v>
      </c>
      <c r="G46">
        <f t="shared" si="34"/>
        <v>0</v>
      </c>
      <c r="H46">
        <f t="shared" si="34"/>
        <v>0</v>
      </c>
      <c r="I46">
        <f t="shared" si="34"/>
        <v>0</v>
      </c>
      <c r="J46">
        <f t="shared" si="34"/>
        <v>0</v>
      </c>
      <c r="K46">
        <f t="shared" si="34"/>
        <v>0</v>
      </c>
      <c r="L46">
        <f t="shared" si="34"/>
        <v>0</v>
      </c>
      <c r="M46">
        <f t="shared" si="34"/>
        <v>0</v>
      </c>
      <c r="N46">
        <f t="shared" si="34"/>
        <v>0</v>
      </c>
      <c r="O46">
        <f t="shared" si="34"/>
        <v>0</v>
      </c>
      <c r="P46">
        <f t="shared" si="34"/>
        <v>0</v>
      </c>
      <c r="Q46">
        <f t="shared" si="34"/>
        <v>0</v>
      </c>
      <c r="R46">
        <f t="shared" si="34"/>
        <v>0</v>
      </c>
      <c r="S46">
        <f t="shared" si="34"/>
        <v>0</v>
      </c>
      <c r="T46">
        <f t="shared" si="34"/>
        <v>0</v>
      </c>
      <c r="U46">
        <f t="shared" si="34"/>
        <v>0</v>
      </c>
      <c r="V46">
        <f t="shared" si="34"/>
        <v>0</v>
      </c>
      <c r="W46">
        <f t="shared" si="34"/>
        <v>0</v>
      </c>
      <c r="X46">
        <f t="shared" si="34"/>
        <v>0</v>
      </c>
      <c r="Y46">
        <f t="shared" si="34"/>
        <v>0</v>
      </c>
      <c r="Z46">
        <f t="shared" si="34"/>
        <v>0</v>
      </c>
      <c r="AA46">
        <f t="shared" si="34"/>
        <v>-1.691165179023876E-2</v>
      </c>
      <c r="AB46">
        <f t="shared" si="34"/>
        <v>-6.3142617065886182E-3</v>
      </c>
      <c r="AC46">
        <f t="shared" si="34"/>
        <v>-8.9729370341791892</v>
      </c>
      <c r="AD46">
        <f t="shared" si="34"/>
        <v>-7.0023243709024268</v>
      </c>
      <c r="AE46">
        <f t="shared" si="34"/>
        <v>-5.3130448806820283</v>
      </c>
      <c r="AF46">
        <f t="shared" si="34"/>
        <v>-3.2813059040005346</v>
      </c>
      <c r="AG46">
        <f t="shared" si="34"/>
        <v>0</v>
      </c>
      <c r="AH46">
        <f t="shared" si="34"/>
        <v>-65.696861030364019</v>
      </c>
      <c r="AI46">
        <f t="shared" si="34"/>
        <v>0</v>
      </c>
      <c r="AJ46">
        <f t="shared" si="34"/>
        <v>0</v>
      </c>
      <c r="AK46">
        <f t="shared" si="34"/>
        <v>0</v>
      </c>
      <c r="AL46">
        <f t="shared" si="34"/>
        <v>0</v>
      </c>
      <c r="AM46">
        <f t="shared" si="34"/>
        <v>0</v>
      </c>
      <c r="AN46">
        <f t="shared" si="34"/>
        <v>0</v>
      </c>
      <c r="AO46">
        <f t="shared" si="34"/>
        <v>0</v>
      </c>
      <c r="AP46">
        <f t="shared" si="34"/>
        <v>-0.51751536240326423</v>
      </c>
      <c r="AQ46">
        <f t="shared" si="34"/>
        <v>0</v>
      </c>
      <c r="AR46">
        <f t="shared" si="34"/>
        <v>0</v>
      </c>
      <c r="AS46">
        <f t="shared" si="34"/>
        <v>0</v>
      </c>
      <c r="AT46">
        <f t="shared" si="34"/>
        <v>0</v>
      </c>
      <c r="AU46">
        <f t="shared" si="34"/>
        <v>0</v>
      </c>
      <c r="AV46">
        <f t="shared" si="34"/>
        <v>0</v>
      </c>
      <c r="AW46">
        <f t="shared" si="34"/>
        <v>0</v>
      </c>
      <c r="AX46">
        <f t="shared" si="34"/>
        <v>0</v>
      </c>
      <c r="AY46">
        <f t="shared" si="34"/>
        <v>0</v>
      </c>
      <c r="AZ46">
        <f t="shared" si="34"/>
        <v>0</v>
      </c>
      <c r="BA46">
        <f t="shared" si="34"/>
        <v>0</v>
      </c>
      <c r="BB46">
        <f t="shared" si="34"/>
        <v>0</v>
      </c>
      <c r="BC46">
        <f t="shared" si="34"/>
        <v>0</v>
      </c>
      <c r="BD46">
        <f t="shared" si="34"/>
        <v>0</v>
      </c>
      <c r="BE46">
        <f t="shared" si="34"/>
        <v>0</v>
      </c>
      <c r="BF46">
        <f t="shared" si="34"/>
        <v>0</v>
      </c>
      <c r="BG46">
        <f t="shared" si="34"/>
        <v>0</v>
      </c>
      <c r="BH46">
        <f t="shared" si="34"/>
        <v>0</v>
      </c>
      <c r="BI46">
        <f t="shared" si="34"/>
        <v>0</v>
      </c>
      <c r="BJ46">
        <f t="shared" si="34"/>
        <v>0</v>
      </c>
      <c r="BK46">
        <f t="shared" si="34"/>
        <v>0</v>
      </c>
      <c r="BL46">
        <f t="shared" si="34"/>
        <v>0</v>
      </c>
      <c r="BM46">
        <f t="shared" si="34"/>
        <v>0</v>
      </c>
      <c r="BN46">
        <f t="shared" si="34"/>
        <v>0</v>
      </c>
      <c r="BO46">
        <f t="shared" si="34"/>
        <v>0</v>
      </c>
      <c r="BP46">
        <f t="shared" ref="BP46:DA46" si="35">BP16/$B$27*$B$28</f>
        <v>0</v>
      </c>
      <c r="BQ46">
        <f t="shared" si="35"/>
        <v>0</v>
      </c>
      <c r="BR46">
        <f t="shared" si="35"/>
        <v>0</v>
      </c>
      <c r="BS46">
        <f t="shared" si="35"/>
        <v>0</v>
      </c>
      <c r="BT46">
        <f t="shared" si="35"/>
        <v>44.236695878324625</v>
      </c>
      <c r="BU46">
        <f t="shared" si="35"/>
        <v>0</v>
      </c>
      <c r="BV46">
        <f t="shared" si="35"/>
        <v>0.6801293924611006</v>
      </c>
      <c r="BW46">
        <f t="shared" si="35"/>
        <v>0</v>
      </c>
      <c r="BX46">
        <f t="shared" si="35"/>
        <v>0</v>
      </c>
      <c r="BY46">
        <f t="shared" si="35"/>
        <v>0</v>
      </c>
      <c r="BZ46">
        <f t="shared" si="35"/>
        <v>0</v>
      </c>
      <c r="CA46">
        <f t="shared" si="35"/>
        <v>0</v>
      </c>
      <c r="CB46">
        <f t="shared" si="35"/>
        <v>0</v>
      </c>
      <c r="CC46">
        <f t="shared" si="35"/>
        <v>0</v>
      </c>
      <c r="CD46">
        <f t="shared" si="35"/>
        <v>6.0781488070018517</v>
      </c>
      <c r="CE46">
        <f t="shared" si="35"/>
        <v>0</v>
      </c>
      <c r="CF46">
        <f t="shared" si="35"/>
        <v>0</v>
      </c>
      <c r="CG46">
        <f t="shared" si="35"/>
        <v>0</v>
      </c>
      <c r="CH46">
        <f t="shared" si="35"/>
        <v>0</v>
      </c>
      <c r="CI46">
        <f t="shared" si="35"/>
        <v>0</v>
      </c>
      <c r="CJ46">
        <f t="shared" si="35"/>
        <v>0</v>
      </c>
      <c r="CK46">
        <f t="shared" si="35"/>
        <v>0</v>
      </c>
      <c r="CL46">
        <f t="shared" si="35"/>
        <v>0</v>
      </c>
      <c r="CM46">
        <f t="shared" si="35"/>
        <v>0</v>
      </c>
      <c r="CN46">
        <f t="shared" si="35"/>
        <v>0</v>
      </c>
      <c r="CO46">
        <f t="shared" si="35"/>
        <v>0</v>
      </c>
      <c r="CP46">
        <f t="shared" si="35"/>
        <v>0</v>
      </c>
      <c r="CQ46">
        <f t="shared" si="35"/>
        <v>0</v>
      </c>
      <c r="CR46">
        <f t="shared" si="35"/>
        <v>-99.609546915705494</v>
      </c>
      <c r="CS46">
        <f t="shared" si="35"/>
        <v>-0.78465652639143568</v>
      </c>
      <c r="CT46">
        <f t="shared" si="35"/>
        <v>0</v>
      </c>
      <c r="CU46">
        <f t="shared" si="35"/>
        <v>0</v>
      </c>
      <c r="CV46">
        <f t="shared" si="35"/>
        <v>0</v>
      </c>
      <c r="CW46">
        <f t="shared" si="35"/>
        <v>0</v>
      </c>
      <c r="CX46">
        <f t="shared" si="35"/>
        <v>-1.8929050039330344E-2</v>
      </c>
      <c r="CY46">
        <f t="shared" si="35"/>
        <v>0</v>
      </c>
      <c r="CZ46">
        <f t="shared" si="35"/>
        <v>7.1656457934078026E-14</v>
      </c>
      <c r="DA46" s="14">
        <f t="shared" si="35"/>
        <v>-140.22537291037693</v>
      </c>
    </row>
    <row r="47" spans="1:105" x14ac:dyDescent="0.45">
      <c r="DA47" s="14"/>
    </row>
    <row r="48" spans="1:105" x14ac:dyDescent="0.45">
      <c r="A48" t="s">
        <v>15</v>
      </c>
      <c r="B48" t="s">
        <v>11</v>
      </c>
      <c r="C48">
        <f t="shared" ref="C48:AH48" si="36">C10/$B$26*$B$28</f>
        <v>0</v>
      </c>
      <c r="D48">
        <f t="shared" si="36"/>
        <v>0</v>
      </c>
      <c r="E48">
        <f t="shared" si="36"/>
        <v>0</v>
      </c>
      <c r="F48">
        <f t="shared" si="36"/>
        <v>0</v>
      </c>
      <c r="G48">
        <f t="shared" si="36"/>
        <v>0</v>
      </c>
      <c r="H48">
        <f t="shared" si="36"/>
        <v>0</v>
      </c>
      <c r="I48">
        <f t="shared" si="36"/>
        <v>0</v>
      </c>
      <c r="J48">
        <f t="shared" si="36"/>
        <v>0</v>
      </c>
      <c r="K48">
        <f t="shared" si="36"/>
        <v>0</v>
      </c>
      <c r="L48">
        <f t="shared" si="36"/>
        <v>0</v>
      </c>
      <c r="M48">
        <f t="shared" si="36"/>
        <v>0</v>
      </c>
      <c r="N48">
        <f t="shared" si="36"/>
        <v>0</v>
      </c>
      <c r="O48">
        <f t="shared" si="36"/>
        <v>0</v>
      </c>
      <c r="P48">
        <f t="shared" si="36"/>
        <v>0</v>
      </c>
      <c r="Q48">
        <f t="shared" si="36"/>
        <v>0</v>
      </c>
      <c r="R48">
        <f t="shared" si="36"/>
        <v>0</v>
      </c>
      <c r="S48">
        <f t="shared" si="36"/>
        <v>-12.695299423192889</v>
      </c>
      <c r="T48">
        <f t="shared" si="36"/>
        <v>0</v>
      </c>
      <c r="U48">
        <f t="shared" si="36"/>
        <v>-16.088501273835799</v>
      </c>
      <c r="V48">
        <f t="shared" si="36"/>
        <v>-4.997999348056581</v>
      </c>
      <c r="W48">
        <f t="shared" si="36"/>
        <v>-9.5636204533927245</v>
      </c>
      <c r="X48">
        <f t="shared" si="36"/>
        <v>-3.2813538252554619</v>
      </c>
      <c r="Y48">
        <f t="shared" si="36"/>
        <v>0</v>
      </c>
      <c r="Z48">
        <f t="shared" si="36"/>
        <v>-40.11580485736166</v>
      </c>
      <c r="AA48">
        <f t="shared" si="36"/>
        <v>0</v>
      </c>
      <c r="AB48">
        <f t="shared" si="36"/>
        <v>0</v>
      </c>
      <c r="AC48">
        <f t="shared" si="36"/>
        <v>0</v>
      </c>
      <c r="AD48">
        <f t="shared" si="36"/>
        <v>0</v>
      </c>
      <c r="AE48">
        <f t="shared" si="36"/>
        <v>0</v>
      </c>
      <c r="AF48">
        <f t="shared" si="36"/>
        <v>0</v>
      </c>
      <c r="AG48">
        <f t="shared" si="36"/>
        <v>0</v>
      </c>
      <c r="AH48">
        <f t="shared" si="36"/>
        <v>0</v>
      </c>
      <c r="AI48">
        <f t="shared" ref="AI48:BN48" si="37">AI10/$B$26*$B$28</f>
        <v>0</v>
      </c>
      <c r="AJ48">
        <f t="shared" si="37"/>
        <v>0</v>
      </c>
      <c r="AK48">
        <f t="shared" si="37"/>
        <v>0</v>
      </c>
      <c r="AL48">
        <f t="shared" si="37"/>
        <v>0</v>
      </c>
      <c r="AM48">
        <f t="shared" si="37"/>
        <v>0</v>
      </c>
      <c r="AN48">
        <f t="shared" si="37"/>
        <v>0</v>
      </c>
      <c r="AO48">
        <f t="shared" si="37"/>
        <v>0</v>
      </c>
      <c r="AP48">
        <f t="shared" si="37"/>
        <v>-0.39068232955173432</v>
      </c>
      <c r="AQ48">
        <f t="shared" si="37"/>
        <v>0</v>
      </c>
      <c r="AR48">
        <f t="shared" si="37"/>
        <v>0</v>
      </c>
      <c r="AS48">
        <f t="shared" si="37"/>
        <v>0</v>
      </c>
      <c r="AT48">
        <f t="shared" si="37"/>
        <v>0</v>
      </c>
      <c r="AU48">
        <f t="shared" si="37"/>
        <v>0</v>
      </c>
      <c r="AV48">
        <f t="shared" si="37"/>
        <v>0</v>
      </c>
      <c r="AW48">
        <f t="shared" si="37"/>
        <v>0</v>
      </c>
      <c r="AX48">
        <f t="shared" si="37"/>
        <v>0</v>
      </c>
      <c r="AY48">
        <f t="shared" si="37"/>
        <v>0</v>
      </c>
      <c r="AZ48">
        <f t="shared" si="37"/>
        <v>0</v>
      </c>
      <c r="BA48">
        <f t="shared" si="37"/>
        <v>0</v>
      </c>
      <c r="BB48">
        <f t="shared" si="37"/>
        <v>0</v>
      </c>
      <c r="BC48">
        <f t="shared" si="37"/>
        <v>0</v>
      </c>
      <c r="BD48">
        <f t="shared" si="37"/>
        <v>0</v>
      </c>
      <c r="BE48">
        <f t="shared" si="37"/>
        <v>0</v>
      </c>
      <c r="BF48">
        <f t="shared" si="37"/>
        <v>0</v>
      </c>
      <c r="BG48">
        <f t="shared" si="37"/>
        <v>0</v>
      </c>
      <c r="BH48">
        <f t="shared" si="37"/>
        <v>0</v>
      </c>
      <c r="BI48">
        <f t="shared" si="37"/>
        <v>0</v>
      </c>
      <c r="BJ48">
        <f t="shared" si="37"/>
        <v>0</v>
      </c>
      <c r="BK48">
        <f t="shared" si="37"/>
        <v>0</v>
      </c>
      <c r="BL48">
        <f t="shared" si="37"/>
        <v>0</v>
      </c>
      <c r="BM48">
        <f t="shared" si="37"/>
        <v>8.9422579630108716E-17</v>
      </c>
      <c r="BN48">
        <f t="shared" si="37"/>
        <v>72.814108331975859</v>
      </c>
      <c r="BO48">
        <f t="shared" ref="BO48:CT48" si="38">BO10/$B$26*$B$28</f>
        <v>-3.2595662135693582E-17</v>
      </c>
      <c r="BP48">
        <f t="shared" si="38"/>
        <v>0</v>
      </c>
      <c r="BQ48">
        <f t="shared" si="38"/>
        <v>0</v>
      </c>
      <c r="BR48">
        <f t="shared" si="38"/>
        <v>0</v>
      </c>
      <c r="BS48">
        <f t="shared" si="38"/>
        <v>0</v>
      </c>
      <c r="BT48">
        <f t="shared" si="38"/>
        <v>0</v>
      </c>
      <c r="BU48">
        <f t="shared" si="38"/>
        <v>0</v>
      </c>
      <c r="BV48">
        <f t="shared" si="38"/>
        <v>0</v>
      </c>
      <c r="BW48">
        <f t="shared" si="38"/>
        <v>0</v>
      </c>
      <c r="BX48">
        <f t="shared" si="38"/>
        <v>0</v>
      </c>
      <c r="BY48">
        <f t="shared" si="38"/>
        <v>0</v>
      </c>
      <c r="BZ48">
        <f t="shared" si="38"/>
        <v>0</v>
      </c>
      <c r="CA48">
        <f t="shared" si="38"/>
        <v>0</v>
      </c>
      <c r="CB48">
        <f t="shared" si="38"/>
        <v>0</v>
      </c>
      <c r="CC48">
        <f t="shared" si="38"/>
        <v>0</v>
      </c>
      <c r="CD48">
        <f t="shared" si="38"/>
        <v>14.745124059037781</v>
      </c>
      <c r="CE48">
        <f t="shared" si="38"/>
        <v>0</v>
      </c>
      <c r="CF48">
        <f t="shared" si="38"/>
        <v>0</v>
      </c>
      <c r="CG48">
        <f t="shared" si="38"/>
        <v>0</v>
      </c>
      <c r="CH48">
        <f t="shared" si="38"/>
        <v>0</v>
      </c>
      <c r="CI48">
        <f t="shared" si="38"/>
        <v>0</v>
      </c>
      <c r="CJ48">
        <f t="shared" si="38"/>
        <v>0</v>
      </c>
      <c r="CK48">
        <f t="shared" si="38"/>
        <v>0</v>
      </c>
      <c r="CL48">
        <f t="shared" si="38"/>
        <v>0</v>
      </c>
      <c r="CM48">
        <f t="shared" si="38"/>
        <v>0</v>
      </c>
      <c r="CN48">
        <f t="shared" si="38"/>
        <v>0</v>
      </c>
      <c r="CO48">
        <f t="shared" si="38"/>
        <v>0</v>
      </c>
      <c r="CP48">
        <f t="shared" si="38"/>
        <v>0</v>
      </c>
      <c r="CQ48">
        <f t="shared" si="38"/>
        <v>-60.823562698890655</v>
      </c>
      <c r="CR48">
        <f t="shared" si="38"/>
        <v>0</v>
      </c>
      <c r="CS48">
        <f t="shared" si="38"/>
        <v>-0.59235234719409802</v>
      </c>
      <c r="CT48">
        <f t="shared" si="38"/>
        <v>0</v>
      </c>
      <c r="CU48">
        <f t="shared" ref="CU48:DA48" si="39">CU10/$B$26*$B$28</f>
        <v>0</v>
      </c>
      <c r="CV48">
        <f t="shared" si="39"/>
        <v>0</v>
      </c>
      <c r="CW48">
        <f t="shared" si="39"/>
        <v>0</v>
      </c>
      <c r="CX48">
        <f t="shared" si="39"/>
        <v>0</v>
      </c>
      <c r="CY48">
        <f t="shared" si="39"/>
        <v>0</v>
      </c>
      <c r="CZ48">
        <f t="shared" si="39"/>
        <v>-3.5063431809649661E-14</v>
      </c>
      <c r="DA48" s="14">
        <f t="shared" si="39"/>
        <v>-60.989944165718008</v>
      </c>
    </row>
    <row r="49" spans="2:105" x14ac:dyDescent="0.45">
      <c r="B49" t="s">
        <v>12</v>
      </c>
      <c r="C49">
        <f t="shared" ref="C49:AH49" si="40">C11/$B$25*$B$28</f>
        <v>0</v>
      </c>
      <c r="D49">
        <f t="shared" si="40"/>
        <v>0</v>
      </c>
      <c r="E49">
        <f t="shared" si="40"/>
        <v>0</v>
      </c>
      <c r="F49">
        <f t="shared" si="40"/>
        <v>0</v>
      </c>
      <c r="G49">
        <f t="shared" si="40"/>
        <v>0</v>
      </c>
      <c r="H49">
        <f t="shared" si="40"/>
        <v>0</v>
      </c>
      <c r="I49">
        <f t="shared" si="40"/>
        <v>0</v>
      </c>
      <c r="J49">
        <f t="shared" si="40"/>
        <v>0</v>
      </c>
      <c r="K49">
        <f t="shared" si="40"/>
        <v>0</v>
      </c>
      <c r="L49">
        <f t="shared" si="40"/>
        <v>0</v>
      </c>
      <c r="M49">
        <f t="shared" si="40"/>
        <v>0</v>
      </c>
      <c r="N49">
        <f t="shared" si="40"/>
        <v>0</v>
      </c>
      <c r="O49">
        <f t="shared" si="40"/>
        <v>0</v>
      </c>
      <c r="P49">
        <f t="shared" si="40"/>
        <v>0</v>
      </c>
      <c r="Q49">
        <f t="shared" si="40"/>
        <v>0</v>
      </c>
      <c r="R49">
        <f t="shared" si="40"/>
        <v>0</v>
      </c>
      <c r="S49">
        <f t="shared" si="40"/>
        <v>-12.886822705447388</v>
      </c>
      <c r="T49">
        <f t="shared" si="40"/>
        <v>0</v>
      </c>
      <c r="U49">
        <f t="shared" si="40"/>
        <v>-16.331214977737542</v>
      </c>
      <c r="V49">
        <f t="shared" si="40"/>
        <v>-5.7949832456129471</v>
      </c>
      <c r="W49">
        <f t="shared" si="40"/>
        <v>-9.7078987617068009</v>
      </c>
      <c r="X49">
        <f t="shared" si="40"/>
        <v>-3.33085685407034</v>
      </c>
      <c r="Y49">
        <f t="shared" si="40"/>
        <v>0</v>
      </c>
      <c r="Z49">
        <f t="shared" si="40"/>
        <v>-128.85742099862836</v>
      </c>
      <c r="AA49">
        <f t="shared" si="40"/>
        <v>0</v>
      </c>
      <c r="AB49">
        <f t="shared" si="40"/>
        <v>0</v>
      </c>
      <c r="AC49">
        <f t="shared" si="40"/>
        <v>0</v>
      </c>
      <c r="AD49">
        <f t="shared" si="40"/>
        <v>0</v>
      </c>
      <c r="AE49">
        <f t="shared" si="40"/>
        <v>0</v>
      </c>
      <c r="AF49">
        <f t="shared" si="40"/>
        <v>0</v>
      </c>
      <c r="AG49">
        <f t="shared" si="40"/>
        <v>0</v>
      </c>
      <c r="AH49">
        <f t="shared" si="40"/>
        <v>0</v>
      </c>
      <c r="AI49">
        <f t="shared" ref="AI49:BN49" si="41">AI11/$B$25*$B$28</f>
        <v>0</v>
      </c>
      <c r="AJ49">
        <f t="shared" si="41"/>
        <v>0</v>
      </c>
      <c r="AK49">
        <f t="shared" si="41"/>
        <v>0</v>
      </c>
      <c r="AL49">
        <f t="shared" si="41"/>
        <v>0</v>
      </c>
      <c r="AM49">
        <f t="shared" si="41"/>
        <v>0</v>
      </c>
      <c r="AN49">
        <f t="shared" si="41"/>
        <v>0</v>
      </c>
      <c r="AO49">
        <f t="shared" si="41"/>
        <v>0</v>
      </c>
      <c r="AP49">
        <f t="shared" si="41"/>
        <v>-1.5303263861115497</v>
      </c>
      <c r="AQ49">
        <f t="shared" si="41"/>
        <v>0</v>
      </c>
      <c r="AR49">
        <f t="shared" si="41"/>
        <v>0</v>
      </c>
      <c r="AS49">
        <f t="shared" si="41"/>
        <v>0</v>
      </c>
      <c r="AT49">
        <f t="shared" si="41"/>
        <v>0</v>
      </c>
      <c r="AU49">
        <f t="shared" si="41"/>
        <v>0</v>
      </c>
      <c r="AV49">
        <f t="shared" si="41"/>
        <v>0</v>
      </c>
      <c r="AW49">
        <f t="shared" si="41"/>
        <v>0</v>
      </c>
      <c r="AX49">
        <f t="shared" si="41"/>
        <v>0</v>
      </c>
      <c r="AY49">
        <f t="shared" si="41"/>
        <v>0</v>
      </c>
      <c r="AZ49">
        <f t="shared" si="41"/>
        <v>0</v>
      </c>
      <c r="BA49">
        <f t="shared" si="41"/>
        <v>0</v>
      </c>
      <c r="BB49">
        <f t="shared" si="41"/>
        <v>0</v>
      </c>
      <c r="BC49">
        <f t="shared" si="41"/>
        <v>0</v>
      </c>
      <c r="BD49">
        <f t="shared" si="41"/>
        <v>0</v>
      </c>
      <c r="BE49">
        <f t="shared" si="41"/>
        <v>0</v>
      </c>
      <c r="BF49">
        <f t="shared" si="41"/>
        <v>0</v>
      </c>
      <c r="BG49">
        <f t="shared" si="41"/>
        <v>0</v>
      </c>
      <c r="BH49">
        <f t="shared" si="41"/>
        <v>0</v>
      </c>
      <c r="BI49">
        <f t="shared" si="41"/>
        <v>0</v>
      </c>
      <c r="BJ49">
        <f t="shared" si="41"/>
        <v>0</v>
      </c>
      <c r="BK49">
        <f t="shared" si="41"/>
        <v>0</v>
      </c>
      <c r="BL49">
        <f t="shared" si="41"/>
        <v>0</v>
      </c>
      <c r="BM49">
        <f t="shared" si="41"/>
        <v>3.1120526612413463E-9</v>
      </c>
      <c r="BN49">
        <f t="shared" si="41"/>
        <v>73.912593620338455</v>
      </c>
      <c r="BO49">
        <f t="shared" ref="BO49:CT49" si="42">BO11/$B$25*$B$28</f>
        <v>0</v>
      </c>
      <c r="BP49">
        <f t="shared" si="42"/>
        <v>0</v>
      </c>
      <c r="BQ49">
        <f t="shared" si="42"/>
        <v>0</v>
      </c>
      <c r="BR49">
        <f t="shared" si="42"/>
        <v>0</v>
      </c>
      <c r="BS49">
        <f t="shared" si="42"/>
        <v>0</v>
      </c>
      <c r="BT49">
        <f t="shared" si="42"/>
        <v>0</v>
      </c>
      <c r="BU49">
        <f t="shared" si="42"/>
        <v>0</v>
      </c>
      <c r="BV49">
        <f t="shared" si="42"/>
        <v>0</v>
      </c>
      <c r="BW49">
        <f t="shared" si="42"/>
        <v>0</v>
      </c>
      <c r="BX49">
        <f t="shared" si="42"/>
        <v>0</v>
      </c>
      <c r="BY49">
        <f t="shared" si="42"/>
        <v>0</v>
      </c>
      <c r="BZ49">
        <f t="shared" si="42"/>
        <v>0</v>
      </c>
      <c r="CA49">
        <f t="shared" si="42"/>
        <v>0</v>
      </c>
      <c r="CB49">
        <f t="shared" si="42"/>
        <v>0</v>
      </c>
      <c r="CC49">
        <f t="shared" si="42"/>
        <v>0</v>
      </c>
      <c r="CD49">
        <f t="shared" si="42"/>
        <v>14.967571386157813</v>
      </c>
      <c r="CE49">
        <f t="shared" si="42"/>
        <v>0</v>
      </c>
      <c r="CF49">
        <f t="shared" si="42"/>
        <v>0</v>
      </c>
      <c r="CG49">
        <f t="shared" si="42"/>
        <v>0</v>
      </c>
      <c r="CH49">
        <f t="shared" si="42"/>
        <v>0</v>
      </c>
      <c r="CI49">
        <f t="shared" si="42"/>
        <v>0</v>
      </c>
      <c r="CJ49">
        <f t="shared" si="42"/>
        <v>0</v>
      </c>
      <c r="CK49">
        <f t="shared" si="42"/>
        <v>0</v>
      </c>
      <c r="CL49">
        <f t="shared" si="42"/>
        <v>0</v>
      </c>
      <c r="CM49">
        <f t="shared" si="42"/>
        <v>0</v>
      </c>
      <c r="CN49">
        <f t="shared" si="42"/>
        <v>0</v>
      </c>
      <c r="CO49">
        <f t="shared" si="42"/>
        <v>0</v>
      </c>
      <c r="CP49">
        <f t="shared" si="42"/>
        <v>0</v>
      </c>
      <c r="CQ49">
        <f t="shared" si="42"/>
        <v>-195.37355546511372</v>
      </c>
      <c r="CR49">
        <f t="shared" si="42"/>
        <v>0</v>
      </c>
      <c r="CS49">
        <f t="shared" si="42"/>
        <v>-2.3202800797935765</v>
      </c>
      <c r="CT49">
        <f t="shared" si="42"/>
        <v>0</v>
      </c>
      <c r="CU49">
        <f t="shared" ref="CU49:DA49" si="43">CU11/$B$25*$B$28</f>
        <v>0</v>
      </c>
      <c r="CV49">
        <f t="shared" si="43"/>
        <v>0</v>
      </c>
      <c r="CW49">
        <f t="shared" si="43"/>
        <v>0</v>
      </c>
      <c r="CX49">
        <f t="shared" si="43"/>
        <v>0</v>
      </c>
      <c r="CY49">
        <f t="shared" si="43"/>
        <v>0</v>
      </c>
      <c r="CZ49">
        <f t="shared" si="43"/>
        <v>-7.8117068369465394E-15</v>
      </c>
      <c r="DA49" s="14">
        <f t="shared" si="43"/>
        <v>-287.2531944646139</v>
      </c>
    </row>
    <row r="50" spans="2:105" x14ac:dyDescent="0.45">
      <c r="B50" t="s">
        <v>13</v>
      </c>
      <c r="C50">
        <f t="shared" ref="C50:AH50" si="44">C12/$B$27*$B$28</f>
        <v>0</v>
      </c>
      <c r="D50">
        <f t="shared" si="44"/>
        <v>0</v>
      </c>
      <c r="E50">
        <f t="shared" si="44"/>
        <v>0</v>
      </c>
      <c r="F50">
        <f t="shared" si="44"/>
        <v>0</v>
      </c>
      <c r="G50">
        <f t="shared" si="44"/>
        <v>0</v>
      </c>
      <c r="H50">
        <f t="shared" si="44"/>
        <v>0</v>
      </c>
      <c r="I50">
        <f t="shared" si="44"/>
        <v>0</v>
      </c>
      <c r="J50">
        <f t="shared" si="44"/>
        <v>0</v>
      </c>
      <c r="K50">
        <f t="shared" si="44"/>
        <v>0</v>
      </c>
      <c r="L50">
        <f t="shared" si="44"/>
        <v>0</v>
      </c>
      <c r="M50">
        <f t="shared" si="44"/>
        <v>0</v>
      </c>
      <c r="N50">
        <f t="shared" si="44"/>
        <v>0</v>
      </c>
      <c r="O50">
        <f t="shared" si="44"/>
        <v>0</v>
      </c>
      <c r="P50">
        <f t="shared" si="44"/>
        <v>0</v>
      </c>
      <c r="Q50">
        <f t="shared" si="44"/>
        <v>0</v>
      </c>
      <c r="R50">
        <f t="shared" si="44"/>
        <v>0</v>
      </c>
      <c r="S50">
        <f t="shared" si="44"/>
        <v>-12.695350161845244</v>
      </c>
      <c r="T50">
        <f t="shared" si="44"/>
        <v>-4.5948366372178771E-5</v>
      </c>
      <c r="U50">
        <f t="shared" si="44"/>
        <v>-16.088266315565658</v>
      </c>
      <c r="V50">
        <f t="shared" si="44"/>
        <v>-5.2500090013708283</v>
      </c>
      <c r="W50">
        <f t="shared" si="44"/>
        <v>-9.5634807852276591</v>
      </c>
      <c r="X50">
        <f t="shared" si="44"/>
        <v>-3.2813059040028971</v>
      </c>
      <c r="Y50">
        <f t="shared" si="44"/>
        <v>0</v>
      </c>
      <c r="Z50">
        <f t="shared" si="44"/>
        <v>-65.334249334891794</v>
      </c>
      <c r="AA50">
        <f t="shared" si="44"/>
        <v>0</v>
      </c>
      <c r="AB50">
        <f t="shared" si="44"/>
        <v>0</v>
      </c>
      <c r="AC50">
        <f t="shared" si="44"/>
        <v>0</v>
      </c>
      <c r="AD50">
        <f t="shared" si="44"/>
        <v>0</v>
      </c>
      <c r="AE50">
        <f t="shared" si="44"/>
        <v>0</v>
      </c>
      <c r="AF50">
        <f t="shared" si="44"/>
        <v>0</v>
      </c>
      <c r="AG50">
        <f t="shared" si="44"/>
        <v>0</v>
      </c>
      <c r="AH50">
        <f t="shared" si="44"/>
        <v>0</v>
      </c>
      <c r="AI50">
        <f t="shared" ref="AI50:BN50" si="45">AI12/$B$27*$B$28</f>
        <v>0</v>
      </c>
      <c r="AJ50">
        <f t="shared" si="45"/>
        <v>0</v>
      </c>
      <c r="AK50">
        <f t="shared" si="45"/>
        <v>0</v>
      </c>
      <c r="AL50">
        <f t="shared" si="45"/>
        <v>0</v>
      </c>
      <c r="AM50">
        <f t="shared" si="45"/>
        <v>0</v>
      </c>
      <c r="AN50">
        <f t="shared" si="45"/>
        <v>0</v>
      </c>
      <c r="AO50">
        <f t="shared" si="45"/>
        <v>0</v>
      </c>
      <c r="AP50">
        <f t="shared" si="45"/>
        <v>-0.78896563533576647</v>
      </c>
      <c r="AQ50">
        <f t="shared" si="45"/>
        <v>0</v>
      </c>
      <c r="AR50">
        <f t="shared" si="45"/>
        <v>0</v>
      </c>
      <c r="AS50">
        <f t="shared" si="45"/>
        <v>0</v>
      </c>
      <c r="AT50">
        <f t="shared" si="45"/>
        <v>0</v>
      </c>
      <c r="AU50">
        <f t="shared" si="45"/>
        <v>0</v>
      </c>
      <c r="AV50">
        <f t="shared" si="45"/>
        <v>0</v>
      </c>
      <c r="AW50">
        <f t="shared" si="45"/>
        <v>0</v>
      </c>
      <c r="AX50">
        <f t="shared" si="45"/>
        <v>0</v>
      </c>
      <c r="AY50">
        <f t="shared" si="45"/>
        <v>0</v>
      </c>
      <c r="AZ50">
        <f t="shared" si="45"/>
        <v>0</v>
      </c>
      <c r="BA50">
        <f t="shared" si="45"/>
        <v>0</v>
      </c>
      <c r="BB50">
        <f t="shared" si="45"/>
        <v>0</v>
      </c>
      <c r="BC50">
        <f t="shared" si="45"/>
        <v>0</v>
      </c>
      <c r="BD50">
        <f t="shared" si="45"/>
        <v>0</v>
      </c>
      <c r="BE50">
        <f t="shared" si="45"/>
        <v>0</v>
      </c>
      <c r="BF50">
        <f t="shared" si="45"/>
        <v>0</v>
      </c>
      <c r="BG50">
        <f t="shared" si="45"/>
        <v>0</v>
      </c>
      <c r="BH50">
        <f t="shared" si="45"/>
        <v>0</v>
      </c>
      <c r="BI50">
        <f t="shared" si="45"/>
        <v>0</v>
      </c>
      <c r="BJ50">
        <f t="shared" si="45"/>
        <v>0</v>
      </c>
      <c r="BK50">
        <f t="shared" si="45"/>
        <v>0</v>
      </c>
      <c r="BL50">
        <f t="shared" si="45"/>
        <v>0</v>
      </c>
      <c r="BM50">
        <f t="shared" si="45"/>
        <v>5.8225768447378659E-5</v>
      </c>
      <c r="BN50">
        <f t="shared" si="45"/>
        <v>72.81304494672851</v>
      </c>
      <c r="BO50">
        <f t="shared" ref="BO50:CT50" si="46">BO12/$B$27*$B$28</f>
        <v>6.4616633673429707E-5</v>
      </c>
      <c r="BP50">
        <f t="shared" si="46"/>
        <v>0</v>
      </c>
      <c r="BQ50">
        <f t="shared" si="46"/>
        <v>0</v>
      </c>
      <c r="BR50">
        <f t="shared" si="46"/>
        <v>0</v>
      </c>
      <c r="BS50">
        <f t="shared" si="46"/>
        <v>0</v>
      </c>
      <c r="BT50">
        <f t="shared" si="46"/>
        <v>0</v>
      </c>
      <c r="BU50">
        <f t="shared" si="46"/>
        <v>0</v>
      </c>
      <c r="BV50">
        <f t="shared" si="46"/>
        <v>0</v>
      </c>
      <c r="BW50">
        <f t="shared" si="46"/>
        <v>0</v>
      </c>
      <c r="BX50">
        <f t="shared" si="46"/>
        <v>0</v>
      </c>
      <c r="BY50">
        <f t="shared" si="46"/>
        <v>0</v>
      </c>
      <c r="BZ50">
        <f t="shared" si="46"/>
        <v>0</v>
      </c>
      <c r="CA50">
        <f t="shared" si="46"/>
        <v>0</v>
      </c>
      <c r="CB50">
        <f t="shared" si="46"/>
        <v>0</v>
      </c>
      <c r="CC50">
        <f t="shared" si="46"/>
        <v>0</v>
      </c>
      <c r="CD50">
        <f t="shared" si="46"/>
        <v>14.744775316961384</v>
      </c>
      <c r="CE50">
        <f t="shared" si="46"/>
        <v>0</v>
      </c>
      <c r="CF50">
        <f t="shared" si="46"/>
        <v>0</v>
      </c>
      <c r="CG50">
        <f t="shared" si="46"/>
        <v>0</v>
      </c>
      <c r="CH50">
        <f t="shared" si="46"/>
        <v>0</v>
      </c>
      <c r="CI50">
        <f t="shared" si="46"/>
        <v>0</v>
      </c>
      <c r="CJ50">
        <f t="shared" si="46"/>
        <v>0</v>
      </c>
      <c r="CK50">
        <f t="shared" si="46"/>
        <v>0</v>
      </c>
      <c r="CL50">
        <f t="shared" si="46"/>
        <v>0</v>
      </c>
      <c r="CM50">
        <f t="shared" si="46"/>
        <v>0</v>
      </c>
      <c r="CN50">
        <f t="shared" si="46"/>
        <v>0</v>
      </c>
      <c r="CO50">
        <f t="shared" si="46"/>
        <v>0</v>
      </c>
      <c r="CP50">
        <f t="shared" si="46"/>
        <v>0</v>
      </c>
      <c r="CQ50">
        <f t="shared" si="46"/>
        <v>-99.059755249470115</v>
      </c>
      <c r="CR50">
        <f t="shared" si="46"/>
        <v>0</v>
      </c>
      <c r="CS50">
        <f t="shared" si="46"/>
        <v>-1.1962292906435084</v>
      </c>
      <c r="CT50">
        <f t="shared" si="46"/>
        <v>0</v>
      </c>
      <c r="CU50">
        <f t="shared" ref="CU50:DA50" si="47">CU12/$B$27*$B$28</f>
        <v>0</v>
      </c>
      <c r="CV50">
        <f t="shared" si="47"/>
        <v>0</v>
      </c>
      <c r="CW50">
        <f t="shared" si="47"/>
        <v>0</v>
      </c>
      <c r="CX50">
        <f t="shared" si="47"/>
        <v>0</v>
      </c>
      <c r="CY50">
        <f t="shared" si="47"/>
        <v>0</v>
      </c>
      <c r="CZ50">
        <f t="shared" si="47"/>
        <v>5.8231870190191414E-5</v>
      </c>
      <c r="DA50" s="14">
        <f t="shared" si="47"/>
        <v>-125.69965628875767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D418-0BD1-4B62-81F6-48308136B454}">
  <dimension ref="A2:BL186"/>
  <sheetViews>
    <sheetView topLeftCell="AN112" zoomScale="115" zoomScaleNormal="115" workbookViewId="0">
      <selection activeCell="AO114" sqref="AO114"/>
    </sheetView>
  </sheetViews>
  <sheetFormatPr defaultRowHeight="14.25" x14ac:dyDescent="0.45"/>
  <cols>
    <col min="3" max="3" width="11.59765625" bestFit="1" customWidth="1"/>
  </cols>
  <sheetData>
    <row r="2" spans="1:40" x14ac:dyDescent="0.45">
      <c r="A2" t="s">
        <v>139</v>
      </c>
    </row>
    <row r="3" spans="1:40" x14ac:dyDescent="0.45">
      <c r="B3" s="1" t="s">
        <v>18</v>
      </c>
      <c r="C3" s="3" t="s">
        <v>143</v>
      </c>
      <c r="D3" s="3" t="s">
        <v>144</v>
      </c>
      <c r="E3" s="3" t="s">
        <v>145</v>
      </c>
      <c r="F3" s="3" t="s">
        <v>146</v>
      </c>
      <c r="G3" s="3" t="s">
        <v>179</v>
      </c>
      <c r="H3" s="3" t="s">
        <v>147</v>
      </c>
      <c r="I3" s="3" t="s">
        <v>148</v>
      </c>
      <c r="J3" s="3" t="s">
        <v>149</v>
      </c>
      <c r="K3" s="3" t="s">
        <v>150</v>
      </c>
      <c r="L3" s="3" t="s">
        <v>151</v>
      </c>
      <c r="M3" s="3" t="s">
        <v>152</v>
      </c>
      <c r="N3" s="3" t="s">
        <v>153</v>
      </c>
      <c r="O3" s="3" t="s">
        <v>154</v>
      </c>
      <c r="P3" s="3" t="s">
        <v>155</v>
      </c>
      <c r="Q3" s="3" t="s">
        <v>156</v>
      </c>
      <c r="R3" s="3" t="s">
        <v>157</v>
      </c>
      <c r="S3" s="3" t="s">
        <v>158</v>
      </c>
      <c r="T3" s="3" t="s">
        <v>159</v>
      </c>
      <c r="U3" s="3" t="s">
        <v>160</v>
      </c>
      <c r="V3" s="3" t="s">
        <v>161</v>
      </c>
      <c r="W3" s="3" t="s">
        <v>162</v>
      </c>
      <c r="X3" s="3" t="s">
        <v>163</v>
      </c>
      <c r="Y3" s="3" t="s">
        <v>164</v>
      </c>
      <c r="Z3" s="3" t="s">
        <v>165</v>
      </c>
      <c r="AA3" s="3" t="s">
        <v>166</v>
      </c>
      <c r="AB3" s="3" t="s">
        <v>167</v>
      </c>
      <c r="AC3" s="3" t="s">
        <v>168</v>
      </c>
      <c r="AD3" s="3" t="s">
        <v>169</v>
      </c>
      <c r="AE3" s="3" t="s">
        <v>170</v>
      </c>
      <c r="AF3" s="3" t="s">
        <v>171</v>
      </c>
      <c r="AG3" s="3" t="s">
        <v>172</v>
      </c>
      <c r="AH3" s="3" t="s">
        <v>173</v>
      </c>
      <c r="AI3" s="3" t="s">
        <v>174</v>
      </c>
      <c r="AJ3" s="3" t="s">
        <v>175</v>
      </c>
      <c r="AK3" s="3" t="s">
        <v>176</v>
      </c>
      <c r="AL3" s="3" t="s">
        <v>177</v>
      </c>
      <c r="AM3" s="3" t="s">
        <v>178</v>
      </c>
      <c r="AN3" s="3" t="s">
        <v>124</v>
      </c>
    </row>
    <row r="4" spans="1:40" x14ac:dyDescent="0.45">
      <c r="A4" t="s">
        <v>10</v>
      </c>
      <c r="B4" t="s">
        <v>11</v>
      </c>
      <c r="C4">
        <v>0</v>
      </c>
      <c r="D4">
        <v>0</v>
      </c>
      <c r="E4">
        <v>0.75761186836067984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16.185071615999998</v>
      </c>
      <c r="AD4">
        <v>0</v>
      </c>
      <c r="AE4">
        <v>-10.266552802071995</v>
      </c>
      <c r="AF4">
        <v>-9.2499897088199976</v>
      </c>
      <c r="AG4">
        <v>-5.4693635075799998</v>
      </c>
      <c r="AH4">
        <v>0.439110548799999</v>
      </c>
      <c r="AI4">
        <v>0</v>
      </c>
      <c r="AJ4">
        <v>0</v>
      </c>
      <c r="AK4">
        <v>0</v>
      </c>
      <c r="AL4">
        <v>0</v>
      </c>
      <c r="AM4">
        <v>0</v>
      </c>
      <c r="AN4">
        <v>-7.6041119853113166</v>
      </c>
    </row>
    <row r="5" spans="1:40" x14ac:dyDescent="0.45">
      <c r="B5" t="s">
        <v>12</v>
      </c>
      <c r="C5">
        <v>0</v>
      </c>
      <c r="D5">
        <v>0</v>
      </c>
      <c r="E5">
        <v>6.7536192162800629E-2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0.90863001600000004</v>
      </c>
      <c r="AD5">
        <v>0</v>
      </c>
      <c r="AE5">
        <v>-0.57636433487199989</v>
      </c>
      <c r="AF5">
        <v>-0.51929447681999996</v>
      </c>
      <c r="AG5">
        <v>-0.30705009958000001</v>
      </c>
      <c r="AH5">
        <v>2.4651668799999936E-2</v>
      </c>
      <c r="AI5">
        <v>0</v>
      </c>
      <c r="AJ5">
        <v>0</v>
      </c>
      <c r="AK5">
        <v>0</v>
      </c>
      <c r="AL5">
        <v>0</v>
      </c>
      <c r="AM5">
        <v>0</v>
      </c>
      <c r="AN5">
        <v>-0.40189103430919931</v>
      </c>
    </row>
    <row r="6" spans="1:40" x14ac:dyDescent="0.45">
      <c r="B6" t="s">
        <v>13</v>
      </c>
      <c r="C6">
        <v>0</v>
      </c>
      <c r="D6">
        <v>0</v>
      </c>
      <c r="E6">
        <v>4.9746051676720038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87.940586495999966</v>
      </c>
      <c r="AD6">
        <v>0</v>
      </c>
      <c r="AE6">
        <v>-55.782680245532006</v>
      </c>
      <c r="AF6">
        <v>-50.259247495170015</v>
      </c>
      <c r="AG6">
        <v>-29.717448648229993</v>
      </c>
      <c r="AH6">
        <v>2.3858800327999954</v>
      </c>
      <c r="AI6">
        <v>0</v>
      </c>
      <c r="AJ6">
        <v>0</v>
      </c>
      <c r="AK6">
        <v>0</v>
      </c>
      <c r="AL6">
        <v>-3.0999536271281158E-18</v>
      </c>
      <c r="AM6">
        <v>0</v>
      </c>
      <c r="AN6">
        <v>-40.45830469245999</v>
      </c>
    </row>
    <row r="8" spans="1:40" x14ac:dyDescent="0.45">
      <c r="A8" t="s">
        <v>14</v>
      </c>
      <c r="B8" t="s">
        <v>11</v>
      </c>
      <c r="C8">
        <v>0</v>
      </c>
      <c r="D8">
        <v>0</v>
      </c>
      <c r="E8">
        <v>0.39356460694061302</v>
      </c>
      <c r="F8">
        <v>0</v>
      </c>
      <c r="G8">
        <v>140.31473514688011</v>
      </c>
      <c r="H8">
        <v>0</v>
      </c>
      <c r="I8">
        <v>0</v>
      </c>
      <c r="J8">
        <v>0</v>
      </c>
      <c r="K8">
        <v>33.980904159999973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1.3722739851099428</v>
      </c>
      <c r="AE8">
        <v>0</v>
      </c>
      <c r="AF8">
        <v>0</v>
      </c>
      <c r="AG8">
        <v>0</v>
      </c>
      <c r="AH8">
        <v>6.1812380636183659E-16</v>
      </c>
      <c r="AI8">
        <v>0</v>
      </c>
      <c r="AJ8">
        <v>0</v>
      </c>
      <c r="AK8">
        <v>-62.777039359999961</v>
      </c>
      <c r="AL8">
        <v>0</v>
      </c>
      <c r="AM8">
        <v>-19.789062909772809</v>
      </c>
      <c r="AN8">
        <v>93.495375629157863</v>
      </c>
    </row>
    <row r="9" spans="1:40" x14ac:dyDescent="0.45">
      <c r="B9" t="s">
        <v>12</v>
      </c>
      <c r="C9">
        <v>0</v>
      </c>
      <c r="D9">
        <v>0</v>
      </c>
      <c r="E9">
        <v>3.5083736188467871E-2</v>
      </c>
      <c r="F9">
        <v>0</v>
      </c>
      <c r="G9">
        <v>7.8772700588800015</v>
      </c>
      <c r="H9">
        <v>0</v>
      </c>
      <c r="I9">
        <v>0</v>
      </c>
      <c r="J9">
        <v>0</v>
      </c>
      <c r="K9">
        <v>1.9076881599999989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0.23053676160396622</v>
      </c>
      <c r="AE9">
        <v>0</v>
      </c>
      <c r="AF9">
        <v>0</v>
      </c>
      <c r="AG9">
        <v>0</v>
      </c>
      <c r="AH9">
        <v>2.1492456170335572E-16</v>
      </c>
      <c r="AI9">
        <v>0</v>
      </c>
      <c r="AJ9">
        <v>0</v>
      </c>
      <c r="AK9">
        <v>-3.5243033599999971</v>
      </c>
      <c r="AL9">
        <v>0</v>
      </c>
      <c r="AM9">
        <v>-1.1109581084928006</v>
      </c>
      <c r="AN9">
        <v>5.4153172481796368</v>
      </c>
    </row>
    <row r="10" spans="1:40" x14ac:dyDescent="0.45">
      <c r="B10" t="s">
        <v>13</v>
      </c>
      <c r="C10">
        <v>0.1505801739895018</v>
      </c>
      <c r="D10">
        <v>0</v>
      </c>
      <c r="E10">
        <v>2.6309316530448723</v>
      </c>
      <c r="F10">
        <v>0</v>
      </c>
      <c r="G10">
        <v>732.51826087032964</v>
      </c>
      <c r="H10">
        <v>-36.84640362219514</v>
      </c>
      <c r="I10">
        <v>0</v>
      </c>
      <c r="J10">
        <v>5.2517989956868404E-18</v>
      </c>
      <c r="K10">
        <v>184.91951368130393</v>
      </c>
      <c r="L10">
        <v>0.57097391804168862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11.80282246844536</v>
      </c>
      <c r="AE10">
        <v>-1.9499739555188997</v>
      </c>
      <c r="AF10">
        <v>-0.19647246242872404</v>
      </c>
      <c r="AG10">
        <v>-0.42486345323007307</v>
      </c>
      <c r="AH10">
        <v>7.2933890930088438E-2</v>
      </c>
      <c r="AI10">
        <v>0</v>
      </c>
      <c r="AJ10">
        <v>0</v>
      </c>
      <c r="AK10">
        <v>-348.86240800598574</v>
      </c>
      <c r="AL10">
        <v>0</v>
      </c>
      <c r="AM10">
        <v>-103.98462373648201</v>
      </c>
      <c r="AN10">
        <v>440.40127142024443</v>
      </c>
    </row>
    <row r="12" spans="1:40" x14ac:dyDescent="0.45">
      <c r="A12" t="s">
        <v>15</v>
      </c>
      <c r="B12" t="s">
        <v>11</v>
      </c>
      <c r="C12">
        <v>55.292722517087988</v>
      </c>
      <c r="D12">
        <v>0</v>
      </c>
      <c r="E12">
        <v>0.39356460694061302</v>
      </c>
      <c r="F12">
        <v>5.2495053408000023E-2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2.2359466861417553E-18</v>
      </c>
      <c r="O12">
        <v>85.704230908799985</v>
      </c>
      <c r="P12">
        <v>0</v>
      </c>
      <c r="Q12">
        <v>0</v>
      </c>
      <c r="R12">
        <v>18.551903999999997</v>
      </c>
      <c r="S12">
        <v>-9.5218216855999902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1.5529867868026808</v>
      </c>
      <c r="AE12">
        <v>-2.4359213258503171E-17</v>
      </c>
      <c r="AF12">
        <v>-3.048410444093462E-17</v>
      </c>
      <c r="AG12">
        <v>-2.1556124242417175E-19</v>
      </c>
      <c r="AH12">
        <v>8.0524813483862091E-16</v>
      </c>
      <c r="AI12">
        <v>0</v>
      </c>
      <c r="AJ12">
        <v>0</v>
      </c>
      <c r="AK12">
        <v>-66.700604320000039</v>
      </c>
      <c r="AL12">
        <v>2.7796431822935117E-18</v>
      </c>
      <c r="AM12">
        <v>-8.0269793354016077</v>
      </c>
      <c r="AN12">
        <v>77.298498532037627</v>
      </c>
    </row>
    <row r="13" spans="1:40" x14ac:dyDescent="0.45">
      <c r="B13" t="s">
        <v>12</v>
      </c>
      <c r="C13">
        <v>3.1041337595661158</v>
      </c>
      <c r="D13">
        <v>0</v>
      </c>
      <c r="E13">
        <v>3.5083736189170642E-2</v>
      </c>
      <c r="F13">
        <v>2.9470726079999991E-3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3.5076562825508983E-12</v>
      </c>
      <c r="O13">
        <v>4.8114360353755474</v>
      </c>
      <c r="P13">
        <v>0</v>
      </c>
      <c r="Q13">
        <v>0</v>
      </c>
      <c r="R13">
        <v>1.0415039999999993</v>
      </c>
      <c r="S13">
        <v>-0.53455512558584217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0.27588699767228708</v>
      </c>
      <c r="AE13">
        <v>-3.8213678328629325E-11</v>
      </c>
      <c r="AF13">
        <v>-4.782214223751978E-11</v>
      </c>
      <c r="AG13">
        <v>-3.381631373189579E-13</v>
      </c>
      <c r="AH13">
        <v>1.6460168673280156E-12</v>
      </c>
      <c r="AI13">
        <v>0</v>
      </c>
      <c r="AJ13">
        <v>0</v>
      </c>
      <c r="AK13">
        <v>-3.7445723200000027</v>
      </c>
      <c r="AL13">
        <v>0</v>
      </c>
      <c r="AM13">
        <v>-0.45063466803927554</v>
      </c>
      <c r="AN13">
        <v>4.5412294877047836</v>
      </c>
    </row>
    <row r="14" spans="1:40" x14ac:dyDescent="0.45">
      <c r="B14" t="s">
        <v>13</v>
      </c>
      <c r="C14">
        <v>300.43517937442994</v>
      </c>
      <c r="D14">
        <v>1.1649521159351248E-4</v>
      </c>
      <c r="E14">
        <v>2.5842106972758776</v>
      </c>
      <c r="F14">
        <v>0.2852286288480001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6.5551347070591186E-6</v>
      </c>
      <c r="O14">
        <v>465.66442959626841</v>
      </c>
      <c r="P14">
        <v>0</v>
      </c>
      <c r="Q14">
        <v>0</v>
      </c>
      <c r="R14">
        <v>100.80062400000001</v>
      </c>
      <c r="S14">
        <v>-51.736229743510748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13.742768508508689</v>
      </c>
      <c r="AE14">
        <v>-7.1414012354203968E-5</v>
      </c>
      <c r="AF14">
        <v>-8.9370382698703043E-5</v>
      </c>
      <c r="AG14">
        <v>-6.319618399085069E-7</v>
      </c>
      <c r="AH14">
        <v>-7.2663468794125471E-6</v>
      </c>
      <c r="AI14">
        <v>-5.2661867921965925E-23</v>
      </c>
      <c r="AJ14">
        <v>0</v>
      </c>
      <c r="AK14">
        <v>-362.41361191999999</v>
      </c>
      <c r="AL14">
        <v>-2.5085698438021002E-5</v>
      </c>
      <c r="AM14">
        <v>-43.613701612212047</v>
      </c>
      <c r="AN14">
        <v>425.74882681155185</v>
      </c>
    </row>
    <row r="16" spans="1:40" x14ac:dyDescent="0.45">
      <c r="A16" t="s">
        <v>16</v>
      </c>
      <c r="B16" t="s">
        <v>11</v>
      </c>
      <c r="C16">
        <v>0</v>
      </c>
      <c r="D16">
        <v>0</v>
      </c>
      <c r="E16">
        <v>0.52283262834605049</v>
      </c>
      <c r="F16">
        <v>2.9163918560000009E-2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1.0245020828315032</v>
      </c>
      <c r="U16">
        <v>46.447245798369266</v>
      </c>
      <c r="V16">
        <v>0</v>
      </c>
      <c r="W16">
        <v>30.524785341120054</v>
      </c>
      <c r="X16">
        <v>-5.3089767237919974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1.5529867868026646</v>
      </c>
      <c r="AE16">
        <v>-9.3275113370564782</v>
      </c>
      <c r="AF16">
        <v>-13.497713682354284</v>
      </c>
      <c r="AG16">
        <v>-0.17378961886451297</v>
      </c>
      <c r="AH16">
        <v>0.11728506655808918</v>
      </c>
      <c r="AI16">
        <v>0</v>
      </c>
      <c r="AJ16">
        <v>0</v>
      </c>
      <c r="AK16">
        <v>0</v>
      </c>
      <c r="AL16">
        <v>-8.4708177788160005E-2</v>
      </c>
      <c r="AM16">
        <v>-3.4141015198148774</v>
      </c>
      <c r="AN16">
        <v>48.412000562917314</v>
      </c>
    </row>
    <row r="17" spans="1:40" x14ac:dyDescent="0.45">
      <c r="B17" t="s">
        <v>12</v>
      </c>
      <c r="C17">
        <v>-3.931846003979445E-16</v>
      </c>
      <c r="D17">
        <v>0</v>
      </c>
      <c r="E17">
        <v>4.8784938710093644E-2</v>
      </c>
      <c r="F17">
        <v>1.6372625599999995E-3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6.8385351398355138E-2</v>
      </c>
      <c r="U17">
        <v>2.3094093232530541</v>
      </c>
      <c r="V17">
        <v>0</v>
      </c>
      <c r="W17">
        <v>1.303648729600001</v>
      </c>
      <c r="X17">
        <v>-0.29879083353599972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0.2758869976722424</v>
      </c>
      <c r="AE17">
        <v>-0.51545568874808889</v>
      </c>
      <c r="AF17">
        <v>-0.80713148871130314</v>
      </c>
      <c r="AG17">
        <v>-1.1600429471640772E-2</v>
      </c>
      <c r="AH17">
        <v>7.6774079437751724E-3</v>
      </c>
      <c r="AI17">
        <v>0</v>
      </c>
      <c r="AJ17">
        <v>0</v>
      </c>
      <c r="AK17">
        <v>0</v>
      </c>
      <c r="AL17">
        <v>-4.9529528439591578E-3</v>
      </c>
      <c r="AM17">
        <v>-0.15536203021164685</v>
      </c>
      <c r="AN17">
        <v>2.2221365876148824</v>
      </c>
    </row>
    <row r="18" spans="1:40" x14ac:dyDescent="0.45">
      <c r="B18" t="s">
        <v>13</v>
      </c>
      <c r="C18">
        <v>0.3995851847852413</v>
      </c>
      <c r="D18">
        <v>1.6008866289943632E-2</v>
      </c>
      <c r="E18">
        <v>3.45131895916021</v>
      </c>
      <c r="F18">
        <v>0.15846034936000003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5.7040136350836113</v>
      </c>
      <c r="U18">
        <v>248.35372339069798</v>
      </c>
      <c r="V18">
        <v>0</v>
      </c>
      <c r="W18">
        <v>160.77140708011942</v>
      </c>
      <c r="X18">
        <v>-28.855164193095636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13.819042264464906</v>
      </c>
      <c r="AE18">
        <v>-50.593149939183945</v>
      </c>
      <c r="AF18">
        <v>-73.977499912527605</v>
      </c>
      <c r="AG18">
        <v>-0.96759037609706999</v>
      </c>
      <c r="AH18">
        <v>0.65215711455326875</v>
      </c>
      <c r="AI18">
        <v>0</v>
      </c>
      <c r="AJ18">
        <v>0</v>
      </c>
      <c r="AK18">
        <v>0</v>
      </c>
      <c r="AL18">
        <v>-0.46298293254543144</v>
      </c>
      <c r="AM18">
        <v>-18.077591822333527</v>
      </c>
      <c r="AN18">
        <v>260.39173766873125</v>
      </c>
    </row>
    <row r="20" spans="1:40" x14ac:dyDescent="0.45">
      <c r="A20" t="s">
        <v>17</v>
      </c>
      <c r="B20" t="s">
        <v>11</v>
      </c>
      <c r="C20">
        <v>0.24233725099347114</v>
      </c>
      <c r="D20">
        <v>1.4364077733154797E-2</v>
      </c>
      <c r="E20">
        <v>0.69608788118068832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3.6594148872791998</v>
      </c>
      <c r="Z20">
        <v>0.64235967599999999</v>
      </c>
      <c r="AA20">
        <v>-3.7054996937513343E-14</v>
      </c>
      <c r="AB20">
        <v>15.123402452667612</v>
      </c>
      <c r="AC20">
        <v>0</v>
      </c>
      <c r="AD20">
        <v>207.11410719999995</v>
      </c>
      <c r="AE20">
        <v>-2.2765415906418358</v>
      </c>
      <c r="AF20">
        <v>-0.97246217389023348</v>
      </c>
      <c r="AG20">
        <v>-0.56877942593198649</v>
      </c>
      <c r="AH20">
        <v>0.27367564953960027</v>
      </c>
      <c r="AI20">
        <v>0</v>
      </c>
      <c r="AJ20">
        <v>0</v>
      </c>
      <c r="AK20">
        <v>0</v>
      </c>
      <c r="AL20">
        <v>0</v>
      </c>
      <c r="AM20">
        <v>-8.5915946597920385</v>
      </c>
      <c r="AN20">
        <v>215.35637122513756</v>
      </c>
    </row>
    <row r="21" spans="1:40" x14ac:dyDescent="0.45">
      <c r="B21" t="s">
        <v>12</v>
      </c>
      <c r="C21">
        <v>1.3604814700351202E-2</v>
      </c>
      <c r="D21">
        <v>8.0639940867480013E-4</v>
      </c>
      <c r="E21">
        <v>6.2051727103138402E-2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0.20543957335919999</v>
      </c>
      <c r="Z21">
        <v>3.6062075999999985E-2</v>
      </c>
      <c r="AA21">
        <v>0</v>
      </c>
      <c r="AB21">
        <v>0.84902790290759966</v>
      </c>
      <c r="AC21">
        <v>0</v>
      </c>
      <c r="AD21">
        <v>11.627387200000003</v>
      </c>
      <c r="AE21">
        <v>-0.12780505832823597</v>
      </c>
      <c r="AF21">
        <v>-5.4594032178873597E-2</v>
      </c>
      <c r="AG21">
        <v>-3.1931280327122634E-2</v>
      </c>
      <c r="AH21">
        <v>1.5364152579600032E-2</v>
      </c>
      <c r="AI21">
        <v>0</v>
      </c>
      <c r="AJ21">
        <v>0</v>
      </c>
      <c r="AK21">
        <v>0</v>
      </c>
      <c r="AL21">
        <v>0</v>
      </c>
      <c r="AM21">
        <v>-0.48233217488361535</v>
      </c>
      <c r="AN21">
        <v>12.113081300340721</v>
      </c>
    </row>
    <row r="22" spans="1:40" x14ac:dyDescent="0.45">
      <c r="B22" t="s">
        <v>13</v>
      </c>
      <c r="C22">
        <v>1.366670348084942</v>
      </c>
      <c r="D22">
        <v>8.1006774810350943E-2</v>
      </c>
      <c r="E22">
        <v>4.5706267547987443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19.883139025208134</v>
      </c>
      <c r="Z22">
        <v>3.4906636979627064</v>
      </c>
      <c r="AA22">
        <v>3.7044963361298588</v>
      </c>
      <c r="AB22">
        <v>82.092151076782059</v>
      </c>
      <c r="AC22">
        <v>0</v>
      </c>
      <c r="AD22">
        <v>1125.3417034087029</v>
      </c>
      <c r="AE22">
        <v>-12.369407224293917</v>
      </c>
      <c r="AF22">
        <v>-5.2837956875099721</v>
      </c>
      <c r="AG22">
        <v>-3.0904176620684205</v>
      </c>
      <c r="AH22">
        <v>1.5062964501881944</v>
      </c>
      <c r="AI22">
        <v>4.5140473096396371E-10</v>
      </c>
      <c r="AJ22">
        <v>0</v>
      </c>
      <c r="AK22">
        <v>0</v>
      </c>
      <c r="AL22">
        <v>0</v>
      </c>
      <c r="AM22">
        <v>-46.636495259668358</v>
      </c>
      <c r="AN22">
        <v>1174.6566380395784</v>
      </c>
    </row>
    <row r="24" spans="1:40" x14ac:dyDescent="0.45">
      <c r="A24" t="s">
        <v>140</v>
      </c>
    </row>
    <row r="25" spans="1:40" x14ac:dyDescent="0.45">
      <c r="B25" s="1" t="s">
        <v>18</v>
      </c>
    </row>
    <row r="26" spans="1:40" x14ac:dyDescent="0.45">
      <c r="A26" t="s">
        <v>10</v>
      </c>
      <c r="B26" t="s">
        <v>11</v>
      </c>
      <c r="C26">
        <v>0</v>
      </c>
      <c r="D26">
        <v>0</v>
      </c>
      <c r="E26">
        <v>1.1540432199265198E-4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8.5224517728000007E-2</v>
      </c>
      <c r="AD26">
        <v>0</v>
      </c>
      <c r="AE26">
        <v>-1.3997467711919999E-3</v>
      </c>
      <c r="AF26">
        <v>-1.9094831979999999E-3</v>
      </c>
      <c r="AG26">
        <v>-1.0537156000000002E-3</v>
      </c>
      <c r="AH26">
        <v>5.8375030559999866E-5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8.1035351511360654E-2</v>
      </c>
    </row>
    <row r="27" spans="1:40" x14ac:dyDescent="0.45">
      <c r="B27" t="s">
        <v>12</v>
      </c>
      <c r="C27">
        <v>0</v>
      </c>
      <c r="D27">
        <v>0</v>
      </c>
      <c r="E27">
        <v>1.0287548007105601E-5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4.7845049279999999E-3</v>
      </c>
      <c r="AD27">
        <v>0</v>
      </c>
      <c r="AE27">
        <v>-7.8581791991999989E-5</v>
      </c>
      <c r="AF27">
        <v>-1.0719839799999999E-4</v>
      </c>
      <c r="AG27">
        <v>-5.9155599999999993E-5</v>
      </c>
      <c r="AH27">
        <v>3.2771745599999917E-6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4.5531338605751042E-3</v>
      </c>
    </row>
    <row r="28" spans="1:40" x14ac:dyDescent="0.45">
      <c r="B28" t="s">
        <v>13</v>
      </c>
      <c r="C28">
        <v>0</v>
      </c>
      <c r="D28">
        <v>0</v>
      </c>
      <c r="E28">
        <v>7.5776391650060647E-4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0.463062150768</v>
      </c>
      <c r="AD28">
        <v>0</v>
      </c>
      <c r="AE28">
        <v>-7.6054375862519997E-3</v>
      </c>
      <c r="AF28">
        <v>-1.0375058962999999E-2</v>
      </c>
      <c r="AG28">
        <v>-5.725298600000003E-3</v>
      </c>
      <c r="AH28">
        <v>3.1717712135999939E-4</v>
      </c>
      <c r="AI28">
        <v>0</v>
      </c>
      <c r="AJ28">
        <v>0</v>
      </c>
      <c r="AK28">
        <v>0</v>
      </c>
      <c r="AL28">
        <v>-2.9414692903628741E-19</v>
      </c>
      <c r="AM28">
        <v>0</v>
      </c>
      <c r="AN28">
        <v>0.44043129665660841</v>
      </c>
    </row>
    <row r="30" spans="1:40" x14ac:dyDescent="0.45">
      <c r="A30" t="s">
        <v>14</v>
      </c>
      <c r="B30" t="s">
        <v>11</v>
      </c>
      <c r="C30">
        <v>0</v>
      </c>
      <c r="D30">
        <v>0</v>
      </c>
      <c r="E30">
        <v>5.9950297139039963E-5</v>
      </c>
      <c r="F30">
        <v>0</v>
      </c>
      <c r="G30">
        <v>6.5028247816000057E-2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1.1238827730186592E-3</v>
      </c>
      <c r="AE30">
        <v>0</v>
      </c>
      <c r="AF30">
        <v>0</v>
      </c>
      <c r="AG30">
        <v>0</v>
      </c>
      <c r="AH30">
        <v>8.2172920201628587E-20</v>
      </c>
      <c r="AI30">
        <v>0</v>
      </c>
      <c r="AJ30">
        <v>0</v>
      </c>
      <c r="AK30">
        <v>0.34838522879999995</v>
      </c>
      <c r="AL30">
        <v>0</v>
      </c>
      <c r="AM30">
        <v>-3.7325840129338902E-3</v>
      </c>
      <c r="AN30">
        <v>0.4108647256732238</v>
      </c>
    </row>
    <row r="31" spans="1:40" x14ac:dyDescent="0.45">
      <c r="B31" t="s">
        <v>12</v>
      </c>
      <c r="C31">
        <v>0</v>
      </c>
      <c r="D31">
        <v>0</v>
      </c>
      <c r="E31">
        <v>5.3441807829119991E-6</v>
      </c>
      <c r="F31">
        <v>0</v>
      </c>
      <c r="G31">
        <v>3.6506862159999985E-3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1.8880799149846816E-4</v>
      </c>
      <c r="AE31">
        <v>0</v>
      </c>
      <c r="AF31">
        <v>0</v>
      </c>
      <c r="AG31">
        <v>0</v>
      </c>
      <c r="AH31">
        <v>2.8571911769859073E-20</v>
      </c>
      <c r="AI31">
        <v>0</v>
      </c>
      <c r="AJ31">
        <v>0</v>
      </c>
      <c r="AK31">
        <v>1.9558348800000007E-2</v>
      </c>
      <c r="AL31">
        <v>0</v>
      </c>
      <c r="AM31">
        <v>-2.0954728850508796E-4</v>
      </c>
      <c r="AN31">
        <v>2.3193639899776297E-2</v>
      </c>
    </row>
    <row r="32" spans="1:40" x14ac:dyDescent="0.45">
      <c r="B32" t="s">
        <v>13</v>
      </c>
      <c r="C32">
        <v>3.6359171390447765E-6</v>
      </c>
      <c r="D32">
        <v>0</v>
      </c>
      <c r="E32">
        <v>4.0076046364694051E-4</v>
      </c>
      <c r="F32">
        <v>0</v>
      </c>
      <c r="G32">
        <v>0.33948238677887665</v>
      </c>
      <c r="H32">
        <v>1.329772477126195E-6</v>
      </c>
      <c r="I32">
        <v>0</v>
      </c>
      <c r="J32">
        <v>3.347988553059622E-22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9.6664288540167561E-3</v>
      </c>
      <c r="AE32">
        <v>-2.6586039158101922E-4</v>
      </c>
      <c r="AF32">
        <v>-4.0557976569380787E-5</v>
      </c>
      <c r="AG32">
        <v>-8.1853262800680703E-5</v>
      </c>
      <c r="AH32">
        <v>9.6957773470451787E-6</v>
      </c>
      <c r="AI32">
        <v>0</v>
      </c>
      <c r="AJ32">
        <v>0</v>
      </c>
      <c r="AK32">
        <v>1.936034433479922</v>
      </c>
      <c r="AL32">
        <v>0</v>
      </c>
      <c r="AM32">
        <v>-1.9613427170321454E-2</v>
      </c>
      <c r="AN32">
        <v>2.2655969722421534</v>
      </c>
    </row>
    <row r="34" spans="1:40" x14ac:dyDescent="0.45">
      <c r="A34" t="s">
        <v>15</v>
      </c>
      <c r="B34" t="s">
        <v>11</v>
      </c>
      <c r="C34">
        <v>1.3351011101789755E-3</v>
      </c>
      <c r="D34">
        <v>0</v>
      </c>
      <c r="E34">
        <v>5.9950297139039963E-5</v>
      </c>
      <c r="F34">
        <v>2.5220825279999987E-4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9.713716735099478E-24</v>
      </c>
      <c r="O34">
        <v>0.19241292752639985</v>
      </c>
      <c r="P34">
        <v>0</v>
      </c>
      <c r="Q34">
        <v>0</v>
      </c>
      <c r="R34">
        <v>0</v>
      </c>
      <c r="S34">
        <v>1.1634330248800008E-2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1.27188529065739E-3</v>
      </c>
      <c r="AE34">
        <v>-3.3211469092610866E-21</v>
      </c>
      <c r="AF34">
        <v>-6.2928594591341899E-21</v>
      </c>
      <c r="AG34">
        <v>-4.1529557065084E-23</v>
      </c>
      <c r="AH34">
        <v>1.0704908959269233E-19</v>
      </c>
      <c r="AI34">
        <v>0</v>
      </c>
      <c r="AJ34">
        <v>0</v>
      </c>
      <c r="AK34">
        <v>0.3701593056000001</v>
      </c>
      <c r="AL34">
        <v>2.6375346351414917E-19</v>
      </c>
      <c r="AM34">
        <v>-1.5140370656295363E-3</v>
      </c>
      <c r="AN34">
        <v>0.57561167126034574</v>
      </c>
    </row>
    <row r="35" spans="1:40" x14ac:dyDescent="0.45">
      <c r="B35" t="s">
        <v>12</v>
      </c>
      <c r="C35">
        <v>7.4952583990776876E-5</v>
      </c>
      <c r="D35">
        <v>0</v>
      </c>
      <c r="E35">
        <v>5.3441807830190496E-6</v>
      </c>
      <c r="F35">
        <v>1.4158972800000009E-5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1.5238457939972249E-17</v>
      </c>
      <c r="O35">
        <v>1.0802062901162637E-2</v>
      </c>
      <c r="P35">
        <v>0</v>
      </c>
      <c r="Q35">
        <v>0</v>
      </c>
      <c r="R35">
        <v>0</v>
      </c>
      <c r="S35">
        <v>6.53151368782702E-4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2.2594951689540403E-4</v>
      </c>
      <c r="AE35">
        <v>-5.2100713732338024E-15</v>
      </c>
      <c r="AF35">
        <v>-9.8719652636845005E-15</v>
      </c>
      <c r="AG35">
        <v>-6.5149769739036851E-17</v>
      </c>
      <c r="AH35">
        <v>2.1882026108261964E-16</v>
      </c>
      <c r="AI35">
        <v>0</v>
      </c>
      <c r="AJ35">
        <v>0</v>
      </c>
      <c r="AK35">
        <v>2.078074559999999E-2</v>
      </c>
      <c r="AL35">
        <v>0</v>
      </c>
      <c r="AM35">
        <v>-8.4998049946392388E-5</v>
      </c>
      <c r="AN35">
        <v>3.2471367074453229E-2</v>
      </c>
    </row>
    <row r="36" spans="1:40" x14ac:dyDescent="0.45">
      <c r="B36" t="s">
        <v>13</v>
      </c>
      <c r="C36">
        <v>7.2543243171948905E-3</v>
      </c>
      <c r="D36">
        <v>2.1973155897268685E-8</v>
      </c>
      <c r="E36">
        <v>3.9364362658492815E-4</v>
      </c>
      <c r="F36">
        <v>1.3703579568000003E-3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2.8477745958543258E-11</v>
      </c>
      <c r="O36">
        <v>1.04545429313606</v>
      </c>
      <c r="P36">
        <v>0</v>
      </c>
      <c r="Q36">
        <v>0</v>
      </c>
      <c r="R36">
        <v>0</v>
      </c>
      <c r="S36">
        <v>6.3214414482690995E-2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1.125523106018717E-2</v>
      </c>
      <c r="AE36">
        <v>-9.7366209610774461E-9</v>
      </c>
      <c r="AF36">
        <v>-1.8448803678050032E-8</v>
      </c>
      <c r="AG36">
        <v>-1.2175238460442669E-10</v>
      </c>
      <c r="AH36">
        <v>-9.6598276289296048E-10</v>
      </c>
      <c r="AI36">
        <v>-2.4506438545124356E-26</v>
      </c>
      <c r="AJ36">
        <v>0</v>
      </c>
      <c r="AK36">
        <v>2.0112377136000008</v>
      </c>
      <c r="AL36">
        <v>-2.3803198517876797E-6</v>
      </c>
      <c r="AM36">
        <v>-8.2263524111703765E-3</v>
      </c>
      <c r="AN36">
        <v>3.1319512381769696</v>
      </c>
    </row>
    <row r="38" spans="1:40" x14ac:dyDescent="0.45">
      <c r="A38" t="s">
        <v>16</v>
      </c>
      <c r="B38" t="s">
        <v>11</v>
      </c>
      <c r="C38">
        <v>0</v>
      </c>
      <c r="D38">
        <v>0</v>
      </c>
      <c r="E38">
        <v>7.9641235188764397E-5</v>
      </c>
      <c r="F38">
        <v>1.4011569600000016E-4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4.450787261084866E-6</v>
      </c>
      <c r="U38">
        <v>0.10427891647288867</v>
      </c>
      <c r="V38">
        <v>0</v>
      </c>
      <c r="W38">
        <v>0</v>
      </c>
      <c r="X38">
        <v>6.4869979537596781E-2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1.2718852906573768E-3</v>
      </c>
      <c r="AE38">
        <v>-1.2717174039826283E-3</v>
      </c>
      <c r="AF38">
        <v>-2.7863444500154052E-3</v>
      </c>
      <c r="AG38">
        <v>-3.3481927515294705E-5</v>
      </c>
      <c r="AH38">
        <v>1.5591789728737415E-5</v>
      </c>
      <c r="AI38">
        <v>0</v>
      </c>
      <c r="AJ38">
        <v>0</v>
      </c>
      <c r="AK38">
        <v>0</v>
      </c>
      <c r="AL38">
        <v>-8.037749385216E-3</v>
      </c>
      <c r="AM38">
        <v>-6.439628197402403E-4</v>
      </c>
      <c r="AN38">
        <v>0.15788732482285184</v>
      </c>
    </row>
    <row r="39" spans="1:40" x14ac:dyDescent="0.45">
      <c r="B39" t="s">
        <v>12</v>
      </c>
      <c r="C39">
        <v>-9.4938569236546745E-21</v>
      </c>
      <c r="D39">
        <v>0</v>
      </c>
      <c r="E39">
        <v>7.4312362443233793E-6</v>
      </c>
      <c r="F39">
        <v>7.8660959999999931E-6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2.9708934315428776E-7</v>
      </c>
      <c r="U39">
        <v>5.1848650610338371E-3</v>
      </c>
      <c r="V39">
        <v>0</v>
      </c>
      <c r="W39">
        <v>0</v>
      </c>
      <c r="X39">
        <v>3.6509022860544012E-3</v>
      </c>
      <c r="Y39">
        <v>0</v>
      </c>
      <c r="Z39">
        <v>0</v>
      </c>
      <c r="AA39">
        <v>0</v>
      </c>
      <c r="AB39">
        <v>0</v>
      </c>
      <c r="AC39">
        <v>0</v>
      </c>
      <c r="AD39">
        <v>2.2594951689536741E-4</v>
      </c>
      <c r="AE39">
        <v>-7.0277477740344455E-5</v>
      </c>
      <c r="AF39">
        <v>-1.6661683577889815E-4</v>
      </c>
      <c r="AG39">
        <v>-2.2349133466859526E-6</v>
      </c>
      <c r="AH39">
        <v>1.0206289158031325E-6</v>
      </c>
      <c r="AI39">
        <v>0</v>
      </c>
      <c r="AJ39">
        <v>0</v>
      </c>
      <c r="AK39">
        <v>0</v>
      </c>
      <c r="AL39">
        <v>-4.6997343959039858E-4</v>
      </c>
      <c r="AM39">
        <v>-2.9304158202385653E-5</v>
      </c>
      <c r="AN39">
        <v>8.3399250898281724E-3</v>
      </c>
    </row>
    <row r="40" spans="1:40" x14ac:dyDescent="0.45">
      <c r="B40" t="s">
        <v>13</v>
      </c>
      <c r="C40">
        <v>9.6484057852816833E-6</v>
      </c>
      <c r="D40">
        <v>3.0195688725376787E-6</v>
      </c>
      <c r="E40">
        <v>5.2572714485598618E-4</v>
      </c>
      <c r="F40">
        <v>7.6130997600000049E-4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2.4780185076753907E-5</v>
      </c>
      <c r="U40">
        <v>0.55758004015167673</v>
      </c>
      <c r="V40">
        <v>0</v>
      </c>
      <c r="W40">
        <v>0</v>
      </c>
      <c r="X40">
        <v>0.35257903888927394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1.1317698731572597E-2</v>
      </c>
      <c r="AE40">
        <v>-6.8978945160164187E-3</v>
      </c>
      <c r="AF40">
        <v>-1.5271237867251434E-2</v>
      </c>
      <c r="AG40">
        <v>-1.8641384363835632E-4</v>
      </c>
      <c r="AH40">
        <v>8.6697282941631035E-5</v>
      </c>
      <c r="AI40">
        <v>0</v>
      </c>
      <c r="AJ40">
        <v>0</v>
      </c>
      <c r="AK40">
        <v>0</v>
      </c>
      <c r="AL40">
        <v>-4.393130484684668E-2</v>
      </c>
      <c r="AM40">
        <v>-3.4097688473699035E-3</v>
      </c>
      <c r="AN40">
        <v>0.85319134041493216</v>
      </c>
    </row>
    <row r="42" spans="1:40" x14ac:dyDescent="0.45">
      <c r="A42" t="s">
        <v>17</v>
      </c>
      <c r="B42" t="s">
        <v>11</v>
      </c>
      <c r="C42">
        <v>5.8514885523879612E-6</v>
      </c>
      <c r="D42">
        <v>2.7093312680731074E-6</v>
      </c>
      <c r="E42">
        <v>1.0603259179239152E-4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1.0132378678799996E-4</v>
      </c>
      <c r="Z42">
        <v>0</v>
      </c>
      <c r="AA42">
        <v>0</v>
      </c>
      <c r="AB42">
        <v>0.11149175582999996</v>
      </c>
      <c r="AC42">
        <v>0</v>
      </c>
      <c r="AD42">
        <v>7.6052879503999998E-2</v>
      </c>
      <c r="AE42">
        <v>-3.1038478079439596E-4</v>
      </c>
      <c r="AF42">
        <v>-2.0074618893504005E-4</v>
      </c>
      <c r="AG42">
        <v>-1.0957979904480003E-4</v>
      </c>
      <c r="AH42">
        <v>3.6382237796520043E-5</v>
      </c>
      <c r="AI42">
        <v>0</v>
      </c>
      <c r="AJ42">
        <v>0</v>
      </c>
      <c r="AK42">
        <v>0</v>
      </c>
      <c r="AL42">
        <v>0</v>
      </c>
      <c r="AM42">
        <v>-1.6205339797525603E-3</v>
      </c>
      <c r="AN42">
        <v>0.18555569002167052</v>
      </c>
    </row>
    <row r="43" spans="1:40" x14ac:dyDescent="0.45">
      <c r="B43" t="s">
        <v>12</v>
      </c>
      <c r="C43">
        <v>3.2850260184972246E-7</v>
      </c>
      <c r="D43">
        <v>1.5210187337230802E-7</v>
      </c>
      <c r="E43">
        <v>9.4521189462168849E-6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5.6883179879999982E-6</v>
      </c>
      <c r="Z43">
        <v>0</v>
      </c>
      <c r="AA43">
        <v>0</v>
      </c>
      <c r="AB43">
        <v>6.2591478299999963E-3</v>
      </c>
      <c r="AC43">
        <v>0</v>
      </c>
      <c r="AD43">
        <v>4.269609104000001E-3</v>
      </c>
      <c r="AE43">
        <v>-1.7425003424796E-5</v>
      </c>
      <c r="AF43">
        <v>-1.126989223104E-5</v>
      </c>
      <c r="AG43">
        <v>-6.151810564799998E-6</v>
      </c>
      <c r="AH43">
        <v>2.0424990445200044E-6</v>
      </c>
      <c r="AI43">
        <v>0</v>
      </c>
      <c r="AJ43">
        <v>0</v>
      </c>
      <c r="AK43">
        <v>0</v>
      </c>
      <c r="AL43">
        <v>0</v>
      </c>
      <c r="AM43">
        <v>-9.0976787183041249E-5</v>
      </c>
      <c r="AN43">
        <v>1.0420596981050278E-2</v>
      </c>
    </row>
    <row r="44" spans="1:40" x14ac:dyDescent="0.45">
      <c r="B44" t="s">
        <v>13</v>
      </c>
      <c r="C44">
        <v>3.2999697173764527E-5</v>
      </c>
      <c r="D44">
        <v>1.5279379017342411E-5</v>
      </c>
      <c r="E44">
        <v>6.9622732133323671E-4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5.5053471697609155E-4</v>
      </c>
      <c r="Z44">
        <v>0</v>
      </c>
      <c r="AA44">
        <v>0</v>
      </c>
      <c r="AB44">
        <v>0.60519437289706146</v>
      </c>
      <c r="AC44">
        <v>0</v>
      </c>
      <c r="AD44">
        <v>0.41322862130063642</v>
      </c>
      <c r="AE44">
        <v>-1.6864509594953911E-3</v>
      </c>
      <c r="AF44">
        <v>-1.0907384121027553E-3</v>
      </c>
      <c r="AG44">
        <v>-5.9539310132229143E-4</v>
      </c>
      <c r="AH44">
        <v>2.0024593249342445E-4</v>
      </c>
      <c r="AI44">
        <v>2.1006323426922222E-13</v>
      </c>
      <c r="AJ44">
        <v>0</v>
      </c>
      <c r="AK44">
        <v>0</v>
      </c>
      <c r="AL44">
        <v>0</v>
      </c>
      <c r="AM44">
        <v>-8.7965073141254412E-3</v>
      </c>
      <c r="AN44">
        <v>1.0077491914578562</v>
      </c>
    </row>
    <row r="46" spans="1:40" x14ac:dyDescent="0.45">
      <c r="A46" t="s">
        <v>141</v>
      </c>
    </row>
    <row r="47" spans="1:40" x14ac:dyDescent="0.45">
      <c r="B47" s="1" t="s">
        <v>18</v>
      </c>
    </row>
    <row r="48" spans="1:40" x14ac:dyDescent="0.45">
      <c r="A48" t="s">
        <v>10</v>
      </c>
      <c r="B48" t="s">
        <v>11</v>
      </c>
      <c r="C48">
        <v>0</v>
      </c>
      <c r="D48">
        <v>0</v>
      </c>
      <c r="E48">
        <v>0.72454426933201221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16.185071615999998</v>
      </c>
      <c r="AD48">
        <v>0</v>
      </c>
      <c r="AE48">
        <v>0</v>
      </c>
      <c r="AF48">
        <v>0</v>
      </c>
      <c r="AG48">
        <v>0</v>
      </c>
      <c r="AH48">
        <v>0.47391977919999889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17.383535664532008</v>
      </c>
    </row>
    <row r="49" spans="1:40" x14ac:dyDescent="0.45">
      <c r="B49" t="s">
        <v>12</v>
      </c>
      <c r="C49">
        <v>0</v>
      </c>
      <c r="D49">
        <v>0</v>
      </c>
      <c r="E49">
        <v>6.4588429838017047E-2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0.90863001600000004</v>
      </c>
      <c r="AD49">
        <v>0</v>
      </c>
      <c r="AE49">
        <v>0</v>
      </c>
      <c r="AF49">
        <v>0</v>
      </c>
      <c r="AG49">
        <v>0</v>
      </c>
      <c r="AH49">
        <v>2.6605859199999929E-2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0.999824305038017</v>
      </c>
    </row>
    <row r="50" spans="1:40" x14ac:dyDescent="0.45">
      <c r="B50" t="s">
        <v>13</v>
      </c>
      <c r="C50">
        <v>0</v>
      </c>
      <c r="D50">
        <v>0</v>
      </c>
      <c r="E50">
        <v>4.7574778286211297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87.940586495999966</v>
      </c>
      <c r="AD50">
        <v>0</v>
      </c>
      <c r="AE50">
        <v>0</v>
      </c>
      <c r="AF50">
        <v>0</v>
      </c>
      <c r="AG50">
        <v>0</v>
      </c>
      <c r="AH50">
        <v>2.5750138351999965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95.273078159821068</v>
      </c>
    </row>
    <row r="52" spans="1:40" x14ac:dyDescent="0.45">
      <c r="A52" t="s">
        <v>14</v>
      </c>
      <c r="B52" t="s">
        <v>11</v>
      </c>
      <c r="C52">
        <v>0</v>
      </c>
      <c r="D52">
        <v>0</v>
      </c>
      <c r="E52">
        <v>0.37638663341922701</v>
      </c>
      <c r="F52">
        <v>0</v>
      </c>
      <c r="G52">
        <v>140.31473514688011</v>
      </c>
      <c r="H52">
        <v>0</v>
      </c>
      <c r="I52">
        <v>0</v>
      </c>
      <c r="J52">
        <v>0</v>
      </c>
      <c r="K52">
        <v>33.980904159999973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1.1884003350095518</v>
      </c>
      <c r="AE52">
        <v>0</v>
      </c>
      <c r="AF52">
        <v>0</v>
      </c>
      <c r="AG52">
        <v>0</v>
      </c>
      <c r="AH52">
        <v>6.6712379975797371E-16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175.86042627530887</v>
      </c>
    </row>
    <row r="53" spans="1:40" x14ac:dyDescent="0.45">
      <c r="B53" t="s">
        <v>12</v>
      </c>
      <c r="C53">
        <v>0</v>
      </c>
      <c r="D53">
        <v>0</v>
      </c>
      <c r="E53">
        <v>3.3552431084684184E-2</v>
      </c>
      <c r="F53">
        <v>0</v>
      </c>
      <c r="G53">
        <v>7.8772700588800015</v>
      </c>
      <c r="H53">
        <v>0</v>
      </c>
      <c r="I53">
        <v>0</v>
      </c>
      <c r="J53">
        <v>0</v>
      </c>
      <c r="K53">
        <v>1.9076881599999989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0.19964669424249187</v>
      </c>
      <c r="AE53">
        <v>0</v>
      </c>
      <c r="AF53">
        <v>0</v>
      </c>
      <c r="AG53">
        <v>0</v>
      </c>
      <c r="AH53">
        <v>2.3196209042453121E-16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10.018157344207177</v>
      </c>
    </row>
    <row r="54" spans="1:40" x14ac:dyDescent="0.45">
      <c r="B54" t="s">
        <v>13</v>
      </c>
      <c r="C54">
        <v>2.9857624501182709E-2</v>
      </c>
      <c r="D54">
        <v>0</v>
      </c>
      <c r="E54">
        <v>2.5160989839593619</v>
      </c>
      <c r="F54">
        <v>0</v>
      </c>
      <c r="G54">
        <v>732.51826087032964</v>
      </c>
      <c r="H54">
        <v>-36.84640362219514</v>
      </c>
      <c r="I54">
        <v>0</v>
      </c>
      <c r="J54">
        <v>5.2517989956868404E-18</v>
      </c>
      <c r="K54">
        <v>184.91951368130393</v>
      </c>
      <c r="L54">
        <v>0.57097391804168862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10.221339417459681</v>
      </c>
      <c r="AE54">
        <v>0</v>
      </c>
      <c r="AF54">
        <v>0</v>
      </c>
      <c r="AG54">
        <v>0</v>
      </c>
      <c r="AH54">
        <v>7.8715516127414842E-2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894.00835638952776</v>
      </c>
    </row>
    <row r="56" spans="1:40" x14ac:dyDescent="0.45">
      <c r="A56" t="s">
        <v>15</v>
      </c>
      <c r="B56" t="s">
        <v>11</v>
      </c>
      <c r="C56">
        <v>10.963656787104004</v>
      </c>
      <c r="D56">
        <v>0</v>
      </c>
      <c r="E56">
        <v>0.37638663341922701</v>
      </c>
      <c r="F56">
        <v>0.11077390699199996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2.2359466861417553E-18</v>
      </c>
      <c r="O56">
        <v>85.84970258439995</v>
      </c>
      <c r="P56">
        <v>0</v>
      </c>
      <c r="Q56">
        <v>0</v>
      </c>
      <c r="R56">
        <v>18.551903999999997</v>
      </c>
      <c r="S56">
        <v>10.826606386400007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1.3448990782652281</v>
      </c>
      <c r="AE56">
        <v>0</v>
      </c>
      <c r="AF56">
        <v>0</v>
      </c>
      <c r="AG56">
        <v>0</v>
      </c>
      <c r="AH56">
        <v>8.6908187313383669E-16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128.02392937658038</v>
      </c>
    </row>
    <row r="57" spans="1:40" x14ac:dyDescent="0.45">
      <c r="B57" t="s">
        <v>12</v>
      </c>
      <c r="C57">
        <v>0.61549975497459086</v>
      </c>
      <c r="D57">
        <v>0</v>
      </c>
      <c r="E57">
        <v>3.3552431085356285E-2</v>
      </c>
      <c r="F57">
        <v>6.2188477920000042E-3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3.5076562825508983E-12</v>
      </c>
      <c r="O57">
        <v>4.8196028161130444</v>
      </c>
      <c r="P57">
        <v>0</v>
      </c>
      <c r="Q57">
        <v>0</v>
      </c>
      <c r="R57">
        <v>1.0415039999999993</v>
      </c>
      <c r="S57">
        <v>0.60780574638390261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0.23892036431212962</v>
      </c>
      <c r="AE57">
        <v>0</v>
      </c>
      <c r="AF57">
        <v>0</v>
      </c>
      <c r="AG57">
        <v>0</v>
      </c>
      <c r="AH57">
        <v>1.7765001375060771E-12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7.3631039606663089</v>
      </c>
    </row>
    <row r="58" spans="1:40" x14ac:dyDescent="0.45">
      <c r="B58" t="s">
        <v>13</v>
      </c>
      <c r="C58">
        <v>59.571459741656206</v>
      </c>
      <c r="D58">
        <v>1.9741380407776801E-4</v>
      </c>
      <c r="E58">
        <v>2.4714172647653534</v>
      </c>
      <c r="F58">
        <v>0.60188317855200013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6.5551347070591186E-6</v>
      </c>
      <c r="O58">
        <v>466.45483380528293</v>
      </c>
      <c r="P58">
        <v>0</v>
      </c>
      <c r="Q58">
        <v>0</v>
      </c>
      <c r="R58">
        <v>100.80062400000001</v>
      </c>
      <c r="S58">
        <v>58.825696788298529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11.901348328892187</v>
      </c>
      <c r="AE58">
        <v>0</v>
      </c>
      <c r="AF58">
        <v>0</v>
      </c>
      <c r="AG58">
        <v>0</v>
      </c>
      <c r="AH58">
        <v>-7.8423657051570315E-6</v>
      </c>
      <c r="AI58">
        <v>-4.3187567237701339E-23</v>
      </c>
      <c r="AJ58">
        <v>0</v>
      </c>
      <c r="AK58">
        <v>0</v>
      </c>
      <c r="AL58">
        <v>0</v>
      </c>
      <c r="AM58">
        <v>0</v>
      </c>
      <c r="AN58">
        <v>700.62745923402019</v>
      </c>
    </row>
    <row r="60" spans="1:40" x14ac:dyDescent="0.45">
      <c r="A60" t="s">
        <v>16</v>
      </c>
      <c r="B60" t="s">
        <v>11</v>
      </c>
      <c r="C60">
        <v>0</v>
      </c>
      <c r="D60">
        <v>0</v>
      </c>
      <c r="E60">
        <v>0.50001247407541938</v>
      </c>
      <c r="F60">
        <v>6.1541059440000039E-2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1.0245020828315032</v>
      </c>
      <c r="U60">
        <v>46.526366683226776</v>
      </c>
      <c r="V60">
        <v>0</v>
      </c>
      <c r="W60">
        <v>30.524785341120054</v>
      </c>
      <c r="X60">
        <v>6.0364710872479979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1.3448990782652142</v>
      </c>
      <c r="AE60">
        <v>0</v>
      </c>
      <c r="AF60">
        <v>0</v>
      </c>
      <c r="AG60">
        <v>0</v>
      </c>
      <c r="AH60">
        <v>0.12658250410646232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86.145160310313443</v>
      </c>
    </row>
    <row r="61" spans="1:40" x14ac:dyDescent="0.45">
      <c r="B61" t="s">
        <v>12</v>
      </c>
      <c r="C61">
        <v>-7.7962176874279996E-17</v>
      </c>
      <c r="D61">
        <v>0</v>
      </c>
      <c r="E61">
        <v>4.6655615161620027E-2</v>
      </c>
      <c r="F61">
        <v>3.4549154400000028E-3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6.8385351398355138E-2</v>
      </c>
      <c r="U61">
        <v>2.3133433026745087</v>
      </c>
      <c r="V61">
        <v>0</v>
      </c>
      <c r="W61">
        <v>1.303648729600001</v>
      </c>
      <c r="X61">
        <v>0.33973443878399995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0.23892036431209088</v>
      </c>
      <c r="AE61">
        <v>0</v>
      </c>
      <c r="AF61">
        <v>0</v>
      </c>
      <c r="AG61">
        <v>0</v>
      </c>
      <c r="AH61">
        <v>8.2860124574221025E-3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4.3224287298279975</v>
      </c>
    </row>
    <row r="62" spans="1:40" x14ac:dyDescent="0.45">
      <c r="B62" t="s">
        <v>13</v>
      </c>
      <c r="C62">
        <v>7.923130972331871E-2</v>
      </c>
      <c r="D62">
        <v>2.7128764779599902E-2</v>
      </c>
      <c r="E62">
        <v>3.3006787220840756</v>
      </c>
      <c r="F62">
        <v>0.33437954364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5.7040136350836113</v>
      </c>
      <c r="U62">
        <v>248.77678327325026</v>
      </c>
      <c r="V62">
        <v>0</v>
      </c>
      <c r="W62">
        <v>160.77140708011942</v>
      </c>
      <c r="X62">
        <v>32.809216056423601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11.967402016504391</v>
      </c>
      <c r="AE62">
        <v>0</v>
      </c>
      <c r="AF62">
        <v>0</v>
      </c>
      <c r="AG62">
        <v>0</v>
      </c>
      <c r="AH62">
        <v>0.70385500092726083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464.47409540253557</v>
      </c>
    </row>
    <row r="64" spans="1:40" x14ac:dyDescent="0.45">
      <c r="A64" t="s">
        <v>17</v>
      </c>
      <c r="B64" t="s">
        <v>11</v>
      </c>
      <c r="C64">
        <v>4.8051575789229597E-2</v>
      </c>
      <c r="D64">
        <v>2.4341491710967195E-2</v>
      </c>
      <c r="E64">
        <v>0.66570562886275175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3.6594148872791998</v>
      </c>
      <c r="Z64">
        <v>0.64235967599999999</v>
      </c>
      <c r="AA64">
        <v>-3.7054996937513343E-14</v>
      </c>
      <c r="AB64">
        <v>7.1032636436580026</v>
      </c>
      <c r="AC64">
        <v>0</v>
      </c>
      <c r="AD64">
        <v>0.60556737170597064</v>
      </c>
      <c r="AE64">
        <v>0</v>
      </c>
      <c r="AF64">
        <v>0</v>
      </c>
      <c r="AG64">
        <v>0</v>
      </c>
      <c r="AH64">
        <v>0.29537050238640028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13.044074777392485</v>
      </c>
    </row>
    <row r="65" spans="1:40" x14ac:dyDescent="0.45">
      <c r="B65" t="s">
        <v>12</v>
      </c>
      <c r="C65">
        <v>2.6976157482696008E-3</v>
      </c>
      <c r="D65">
        <v>1.3665314882472003E-3</v>
      </c>
      <c r="E65">
        <v>5.9343346048703803E-2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0.20543957335919999</v>
      </c>
      <c r="Z65">
        <v>3.6062075999999985E-2</v>
      </c>
      <c r="AA65">
        <v>0</v>
      </c>
      <c r="AB65">
        <v>0.3987772628580003</v>
      </c>
      <c r="AC65">
        <v>0</v>
      </c>
      <c r="AD65">
        <v>3.3996555819890806E-2</v>
      </c>
      <c r="AE65">
        <v>0</v>
      </c>
      <c r="AF65">
        <v>0</v>
      </c>
      <c r="AG65">
        <v>0</v>
      </c>
      <c r="AH65">
        <v>1.6582101746400034E-2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0.75426506306871177</v>
      </c>
    </row>
    <row r="66" spans="1:40" x14ac:dyDescent="0.45">
      <c r="B66" t="s">
        <v>13</v>
      </c>
      <c r="C66">
        <v>0.27098872971727167</v>
      </c>
      <c r="D66">
        <v>0.13727478883151858</v>
      </c>
      <c r="E66">
        <v>4.3711319222211849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19.883139025208134</v>
      </c>
      <c r="Z66">
        <v>3.4906636979627064</v>
      </c>
      <c r="AA66">
        <v>3.7044963361298588</v>
      </c>
      <c r="AB66">
        <v>38.55760593546389</v>
      </c>
      <c r="AC66">
        <v>0</v>
      </c>
      <c r="AD66">
        <v>3.2903128947477547</v>
      </c>
      <c r="AE66">
        <v>0</v>
      </c>
      <c r="AF66">
        <v>0</v>
      </c>
      <c r="AG66">
        <v>0</v>
      </c>
      <c r="AH66">
        <v>1.6257037846933466</v>
      </c>
      <c r="AI66">
        <v>3.7019332847840409E-10</v>
      </c>
      <c r="AJ66">
        <v>0</v>
      </c>
      <c r="AK66">
        <v>0</v>
      </c>
      <c r="AL66">
        <v>0</v>
      </c>
      <c r="AM66">
        <v>0</v>
      </c>
      <c r="AN66">
        <v>75.331317115345868</v>
      </c>
    </row>
    <row r="68" spans="1:40" x14ac:dyDescent="0.45">
      <c r="A68" t="s">
        <v>142</v>
      </c>
    </row>
    <row r="69" spans="1:40" x14ac:dyDescent="0.45">
      <c r="B69" s="1" t="s">
        <v>18</v>
      </c>
    </row>
    <row r="70" spans="1:40" x14ac:dyDescent="0.45">
      <c r="A70" t="s">
        <v>10</v>
      </c>
      <c r="B70" t="s">
        <v>11</v>
      </c>
      <c r="C70">
        <v>0</v>
      </c>
      <c r="D70">
        <v>0</v>
      </c>
      <c r="E70">
        <v>1.007068773291319E-4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8.5224517728000007E-2</v>
      </c>
      <c r="AD70">
        <v>0</v>
      </c>
      <c r="AE70">
        <v>0</v>
      </c>
      <c r="AF70">
        <v>0</v>
      </c>
      <c r="AG70">
        <v>0</v>
      </c>
      <c r="AH70">
        <v>1.5380877497439966E-4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8.5479033380303535E-2</v>
      </c>
    </row>
    <row r="71" spans="1:40" x14ac:dyDescent="0.45">
      <c r="B71" t="s">
        <v>12</v>
      </c>
      <c r="C71">
        <v>0</v>
      </c>
      <c r="D71">
        <v>0</v>
      </c>
      <c r="E71">
        <v>8.9773659883821708E-6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4.7845049279999999E-3</v>
      </c>
      <c r="AD71">
        <v>0</v>
      </c>
      <c r="AE71">
        <v>0</v>
      </c>
      <c r="AF71">
        <v>0</v>
      </c>
      <c r="AG71">
        <v>0</v>
      </c>
      <c r="AH71">
        <v>8.634825534399977E-6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4.8021171195227821E-3</v>
      </c>
    </row>
    <row r="72" spans="1:40" x14ac:dyDescent="0.45">
      <c r="B72" t="s">
        <v>13</v>
      </c>
      <c r="C72">
        <v>0</v>
      </c>
      <c r="D72">
        <v>0</v>
      </c>
      <c r="E72">
        <v>6.612580574610373E-4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0.463062150768</v>
      </c>
      <c r="AD72">
        <v>0</v>
      </c>
      <c r="AE72">
        <v>0</v>
      </c>
      <c r="AF72">
        <v>0</v>
      </c>
      <c r="AG72">
        <v>0</v>
      </c>
      <c r="AH72">
        <v>8.357104744663986E-4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0.46455911929992738</v>
      </c>
    </row>
    <row r="74" spans="1:40" x14ac:dyDescent="0.45">
      <c r="A74" t="s">
        <v>14</v>
      </c>
      <c r="B74" t="s">
        <v>11</v>
      </c>
      <c r="C74">
        <v>0</v>
      </c>
      <c r="D74">
        <v>0</v>
      </c>
      <c r="E74">
        <v>5.231526095019837E-5</v>
      </c>
      <c r="F74">
        <v>0</v>
      </c>
      <c r="G74">
        <v>6.5028247816000057E-2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1.1354714475264392E-3</v>
      </c>
      <c r="AE74">
        <v>0</v>
      </c>
      <c r="AF74">
        <v>0</v>
      </c>
      <c r="AG74">
        <v>0</v>
      </c>
      <c r="AH74">
        <v>2.1651236960451573E-19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6.6216034524476705E-2</v>
      </c>
    </row>
    <row r="75" spans="1:40" x14ac:dyDescent="0.45">
      <c r="B75" t="s">
        <v>12</v>
      </c>
      <c r="C75">
        <v>0</v>
      </c>
      <c r="D75">
        <v>0</v>
      </c>
      <c r="E75">
        <v>4.6635667472115163E-6</v>
      </c>
      <c r="F75">
        <v>0</v>
      </c>
      <c r="G75">
        <v>3.6506862159999985E-3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1.9075484432909439E-4</v>
      </c>
      <c r="AE75">
        <v>0</v>
      </c>
      <c r="AF75">
        <v>0</v>
      </c>
      <c r="AG75">
        <v>0</v>
      </c>
      <c r="AH75">
        <v>7.5282371689411329E-20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3.8461046270763044E-3</v>
      </c>
    </row>
    <row r="76" spans="1:40" x14ac:dyDescent="0.45">
      <c r="B76" t="s">
        <v>13</v>
      </c>
      <c r="C76">
        <v>5.1451737122546082E-7</v>
      </c>
      <c r="D76">
        <v>0</v>
      </c>
      <c r="E76">
        <v>3.4972117295076866E-4</v>
      </c>
      <c r="F76">
        <v>0</v>
      </c>
      <c r="G76">
        <v>0.33948238677887665</v>
      </c>
      <c r="H76">
        <v>1.329772477126195E-6</v>
      </c>
      <c r="I76">
        <v>0</v>
      </c>
      <c r="J76">
        <v>3.347988553059622E-22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9.7661021476476689E-3</v>
      </c>
      <c r="AE76">
        <v>0</v>
      </c>
      <c r="AF76">
        <v>0</v>
      </c>
      <c r="AG76">
        <v>0</v>
      </c>
      <c r="AH76">
        <v>2.5546806945835319E-5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0.34962560119626945</v>
      </c>
    </row>
    <row r="78" spans="1:40" x14ac:dyDescent="0.45">
      <c r="A78" t="s">
        <v>15</v>
      </c>
      <c r="B78" t="s">
        <v>11</v>
      </c>
      <c r="C78">
        <v>1.889296942861438E-4</v>
      </c>
      <c r="D78">
        <v>0</v>
      </c>
      <c r="E78">
        <v>5.231526095019837E-5</v>
      </c>
      <c r="F78">
        <v>3.0276707328000003E-4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9.713716735099478E-24</v>
      </c>
      <c r="O78">
        <v>0.1917269708760001</v>
      </c>
      <c r="P78">
        <v>0</v>
      </c>
      <c r="Q78">
        <v>0</v>
      </c>
      <c r="R78">
        <v>0</v>
      </c>
      <c r="S78">
        <v>0.12286722599199988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1.2850000611641682E-3</v>
      </c>
      <c r="AE78">
        <v>0</v>
      </c>
      <c r="AF78">
        <v>0</v>
      </c>
      <c r="AG78">
        <v>0</v>
      </c>
      <c r="AH78">
        <v>2.8205705717709864E-19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0.3164232089576805</v>
      </c>
    </row>
    <row r="79" spans="1:40" x14ac:dyDescent="0.45">
      <c r="B79" t="s">
        <v>12</v>
      </c>
      <c r="C79">
        <v>1.06065141219422E-5</v>
      </c>
      <c r="D79">
        <v>0</v>
      </c>
      <c r="E79">
        <v>4.6635667473049322E-6</v>
      </c>
      <c r="F79">
        <v>1.6997345279999999E-5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1.5238457939972249E-17</v>
      </c>
      <c r="O79">
        <v>1.0763553290710009E-2</v>
      </c>
      <c r="P79">
        <v>0</v>
      </c>
      <c r="Q79">
        <v>0</v>
      </c>
      <c r="R79">
        <v>0</v>
      </c>
      <c r="S79">
        <v>6.8977667918173197E-3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2.282793465443255E-4</v>
      </c>
      <c r="AE79">
        <v>0</v>
      </c>
      <c r="AF79">
        <v>0</v>
      </c>
      <c r="AG79">
        <v>0</v>
      </c>
      <c r="AH79">
        <v>5.7655603729582196E-16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1.7921866855221492E-2</v>
      </c>
    </row>
    <row r="80" spans="1:40" x14ac:dyDescent="0.45">
      <c r="B80" t="s">
        <v>13</v>
      </c>
      <c r="C80">
        <v>1.0265569139676933E-3</v>
      </c>
      <c r="D80">
        <v>2.5027977303464469E-8</v>
      </c>
      <c r="E80">
        <v>3.435107085192797E-4</v>
      </c>
      <c r="F80">
        <v>1.6450661836800004E-3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2.8477745958543258E-11</v>
      </c>
      <c r="O80">
        <v>1.0417272237843007</v>
      </c>
      <c r="P80">
        <v>0</v>
      </c>
      <c r="Q80">
        <v>0</v>
      </c>
      <c r="R80">
        <v>0</v>
      </c>
      <c r="S80">
        <v>0.66759148005084834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1.1371286944659918E-2</v>
      </c>
      <c r="AE80">
        <v>0</v>
      </c>
      <c r="AF80">
        <v>0</v>
      </c>
      <c r="AG80">
        <v>0</v>
      </c>
      <c r="AH80">
        <v>-2.5452085246317773E-9</v>
      </c>
      <c r="AI80">
        <v>-1.3223038115850459E-26</v>
      </c>
      <c r="AJ80">
        <v>0</v>
      </c>
      <c r="AK80">
        <v>0</v>
      </c>
      <c r="AL80">
        <v>0</v>
      </c>
      <c r="AM80">
        <v>0</v>
      </c>
      <c r="AN80">
        <v>1.7237051470972229</v>
      </c>
    </row>
    <row r="82" spans="1:64" x14ac:dyDescent="0.45">
      <c r="A82" t="s">
        <v>16</v>
      </c>
      <c r="B82" t="s">
        <v>11</v>
      </c>
      <c r="C82">
        <v>0</v>
      </c>
      <c r="D82">
        <v>0</v>
      </c>
      <c r="E82">
        <v>6.9498437874849407E-5</v>
      </c>
      <c r="F82">
        <v>1.6820392960000007E-4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4.450787261084866E-6</v>
      </c>
      <c r="U82">
        <v>0.10390670069188089</v>
      </c>
      <c r="V82">
        <v>0</v>
      </c>
      <c r="W82">
        <v>0</v>
      </c>
      <c r="X82">
        <v>6.8505719225440034E-2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1.285000061164155E-3</v>
      </c>
      <c r="AE82">
        <v>0</v>
      </c>
      <c r="AF82">
        <v>0</v>
      </c>
      <c r="AG82">
        <v>0</v>
      </c>
      <c r="AH82">
        <v>4.1081847064227641E-5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0.17398065498028525</v>
      </c>
    </row>
    <row r="83" spans="1:64" x14ac:dyDescent="0.45">
      <c r="B83" t="s">
        <v>12</v>
      </c>
      <c r="C83">
        <v>-1.3434723950922492E-21</v>
      </c>
      <c r="D83">
        <v>0</v>
      </c>
      <c r="E83">
        <v>6.4848229593041053E-6</v>
      </c>
      <c r="F83">
        <v>9.4429695999999973E-6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2.9708934315428776E-7</v>
      </c>
      <c r="U83">
        <v>5.1663580735872034E-3</v>
      </c>
      <c r="V83">
        <v>0</v>
      </c>
      <c r="W83">
        <v>0</v>
      </c>
      <c r="X83">
        <v>3.8555228275199993E-3</v>
      </c>
      <c r="Y83">
        <v>0</v>
      </c>
      <c r="Z83">
        <v>0</v>
      </c>
      <c r="AA83">
        <v>0</v>
      </c>
      <c r="AB83">
        <v>0</v>
      </c>
      <c r="AC83">
        <v>0</v>
      </c>
      <c r="AD83">
        <v>2.2827934654428851E-4</v>
      </c>
      <c r="AE83">
        <v>0</v>
      </c>
      <c r="AF83">
        <v>0</v>
      </c>
      <c r="AG83">
        <v>0</v>
      </c>
      <c r="AH83">
        <v>2.6891923094032181E-6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9.2690743218633524E-3</v>
      </c>
    </row>
    <row r="84" spans="1:64" x14ac:dyDescent="0.45">
      <c r="B84" t="s">
        <v>13</v>
      </c>
      <c r="C84">
        <v>1.3653425508106788E-6</v>
      </c>
      <c r="D84">
        <v>3.4393649033143563E-6</v>
      </c>
      <c r="E84">
        <v>4.5877258469555096E-4</v>
      </c>
      <c r="F84">
        <v>9.1392565759999995E-4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2.4780185076753907E-5</v>
      </c>
      <c r="U84">
        <v>0.55558979996565172</v>
      </c>
      <c r="V84">
        <v>0</v>
      </c>
      <c r="W84">
        <v>0</v>
      </c>
      <c r="X84">
        <v>0.37233988379671551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1.1434398737948732E-2</v>
      </c>
      <c r="AE84">
        <v>0</v>
      </c>
      <c r="AF84">
        <v>0</v>
      </c>
      <c r="AG84">
        <v>0</v>
      </c>
      <c r="AH84">
        <v>2.284333345085827E-4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0.94099479896965077</v>
      </c>
    </row>
    <row r="86" spans="1:64" x14ac:dyDescent="0.45">
      <c r="A86" t="s">
        <v>17</v>
      </c>
      <c r="B86" t="s">
        <v>11</v>
      </c>
      <c r="C86">
        <v>8.2804211223622545E-7</v>
      </c>
      <c r="D86">
        <v>3.0859964677777192E-6</v>
      </c>
      <c r="E86">
        <v>9.2528694161092139E-5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1.0132378678799996E-4</v>
      </c>
      <c r="Z86">
        <v>0</v>
      </c>
      <c r="AA86">
        <v>0</v>
      </c>
      <c r="AB86">
        <v>1.143834390438011E-3</v>
      </c>
      <c r="AC86">
        <v>0</v>
      </c>
      <c r="AD86">
        <v>1.7667460841970796E-4</v>
      </c>
      <c r="AE86">
        <v>0</v>
      </c>
      <c r="AF86">
        <v>0</v>
      </c>
      <c r="AG86">
        <v>0</v>
      </c>
      <c r="AH86">
        <v>9.5861319002794919E-5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1.6141368373896198E-3</v>
      </c>
    </row>
    <row r="87" spans="1:64" x14ac:dyDescent="0.45">
      <c r="B87" t="s">
        <v>12</v>
      </c>
      <c r="C87">
        <v>4.6486289065665613E-8</v>
      </c>
      <c r="D87">
        <v>1.7324785990572003E-7</v>
      </c>
      <c r="E87">
        <v>8.2483339166243328E-6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5.6883179879999982E-6</v>
      </c>
      <c r="Z87">
        <v>0</v>
      </c>
      <c r="AA87">
        <v>0</v>
      </c>
      <c r="AB87">
        <v>6.4214869426812031E-5</v>
      </c>
      <c r="AC87">
        <v>0</v>
      </c>
      <c r="AD87">
        <v>9.9185135589080009E-6</v>
      </c>
      <c r="AE87">
        <v>0</v>
      </c>
      <c r="AF87">
        <v>0</v>
      </c>
      <c r="AG87">
        <v>0</v>
      </c>
      <c r="AH87">
        <v>5.3816550143148118E-6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9.3671424053630553E-5</v>
      </c>
    </row>
    <row r="88" spans="1:64" x14ac:dyDescent="0.45">
      <c r="B88" t="s">
        <v>13</v>
      </c>
      <c r="C88">
        <v>4.6697756829360149E-6</v>
      </c>
      <c r="D88">
        <v>1.7403597054741299E-5</v>
      </c>
      <c r="E88">
        <v>6.0755852321683988E-4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5.5053471697609155E-4</v>
      </c>
      <c r="Z88">
        <v>0</v>
      </c>
      <c r="AA88">
        <v>0</v>
      </c>
      <c r="AB88">
        <v>6.2089087346937129E-3</v>
      </c>
      <c r="AC88">
        <v>0</v>
      </c>
      <c r="AD88">
        <v>9.5995056771342824E-4</v>
      </c>
      <c r="AE88">
        <v>0</v>
      </c>
      <c r="AF88">
        <v>0</v>
      </c>
      <c r="AG88">
        <v>0</v>
      </c>
      <c r="AH88">
        <v>5.2761568216676236E-4</v>
      </c>
      <c r="AI88">
        <v>1.1334466851909735E-13</v>
      </c>
      <c r="AJ88">
        <v>0</v>
      </c>
      <c r="AK88">
        <v>0</v>
      </c>
      <c r="AL88">
        <v>0</v>
      </c>
      <c r="AM88">
        <v>0</v>
      </c>
      <c r="AN88">
        <v>8.8766415976178469E-3</v>
      </c>
    </row>
    <row r="92" spans="1:64" x14ac:dyDescent="0.45">
      <c r="B92" t="s">
        <v>123</v>
      </c>
    </row>
    <row r="93" spans="1:64" x14ac:dyDescent="0.45">
      <c r="A93" t="s">
        <v>121</v>
      </c>
      <c r="B93">
        <f>75*120</f>
        <v>9000</v>
      </c>
    </row>
    <row r="94" spans="1:64" x14ac:dyDescent="0.45">
      <c r="A94" t="s">
        <v>122</v>
      </c>
      <c r="B94">
        <f>1356.1*120</f>
        <v>162732</v>
      </c>
    </row>
    <row r="95" spans="1:64" x14ac:dyDescent="0.45">
      <c r="A95" t="s">
        <v>13</v>
      </c>
      <c r="B95">
        <v>884207.17930607987</v>
      </c>
    </row>
    <row r="96" spans="1:64" x14ac:dyDescent="0.45">
      <c r="A96" t="s">
        <v>124</v>
      </c>
      <c r="B96">
        <v>1000000</v>
      </c>
      <c r="BL96" t="s">
        <v>9</v>
      </c>
    </row>
    <row r="100" spans="1:40" x14ac:dyDescent="0.45">
      <c r="A100" t="s">
        <v>139</v>
      </c>
    </row>
    <row r="101" spans="1:40" x14ac:dyDescent="0.45">
      <c r="B101" s="1" t="s">
        <v>18</v>
      </c>
      <c r="C101" s="3" t="s">
        <v>143</v>
      </c>
      <c r="D101" s="3" t="s">
        <v>144</v>
      </c>
      <c r="E101" s="3" t="s">
        <v>145</v>
      </c>
      <c r="F101" s="3" t="s">
        <v>146</v>
      </c>
      <c r="G101" s="3" t="s">
        <v>185</v>
      </c>
      <c r="H101" s="3" t="s">
        <v>186</v>
      </c>
      <c r="I101" s="3" t="s">
        <v>282</v>
      </c>
      <c r="J101" s="3" t="s">
        <v>187</v>
      </c>
      <c r="K101" s="3" t="s">
        <v>188</v>
      </c>
      <c r="L101" s="3" t="s">
        <v>189</v>
      </c>
      <c r="M101" s="3" t="s">
        <v>190</v>
      </c>
      <c r="N101" s="3" t="s">
        <v>153</v>
      </c>
      <c r="O101" s="3" t="s">
        <v>154</v>
      </c>
      <c r="P101" s="3" t="s">
        <v>155</v>
      </c>
      <c r="Q101" s="3" t="s">
        <v>156</v>
      </c>
      <c r="R101" s="3" t="s">
        <v>157</v>
      </c>
      <c r="S101" s="3" t="s">
        <v>158</v>
      </c>
      <c r="T101" s="3" t="s">
        <v>159</v>
      </c>
      <c r="U101" s="3" t="s">
        <v>160</v>
      </c>
      <c r="V101" s="3" t="s">
        <v>161</v>
      </c>
      <c r="W101" s="3" t="s">
        <v>162</v>
      </c>
      <c r="X101" s="3" t="s">
        <v>163</v>
      </c>
      <c r="Y101" s="3" t="s">
        <v>164</v>
      </c>
      <c r="Z101" s="3" t="s">
        <v>165</v>
      </c>
      <c r="AA101" s="3" t="s">
        <v>166</v>
      </c>
      <c r="AB101" s="3" t="s">
        <v>167</v>
      </c>
      <c r="AC101" s="3" t="s">
        <v>168</v>
      </c>
      <c r="AD101" s="3" t="s">
        <v>169</v>
      </c>
      <c r="AE101" s="3" t="s">
        <v>170</v>
      </c>
      <c r="AF101" s="3" t="s">
        <v>171</v>
      </c>
      <c r="AG101" s="3" t="s">
        <v>172</v>
      </c>
      <c r="AH101" s="3" t="s">
        <v>184</v>
      </c>
      <c r="AI101" s="3" t="s">
        <v>183</v>
      </c>
      <c r="AJ101" s="3" t="s">
        <v>175</v>
      </c>
      <c r="AK101" s="3" t="s">
        <v>176</v>
      </c>
      <c r="AL101" s="3" t="s">
        <v>177</v>
      </c>
      <c r="AM101" s="3" t="s">
        <v>178</v>
      </c>
      <c r="AN101" s="3" t="s">
        <v>124</v>
      </c>
    </row>
    <row r="102" spans="1:40" x14ac:dyDescent="0.45">
      <c r="A102" t="s">
        <v>14</v>
      </c>
      <c r="B102" t="s">
        <v>11</v>
      </c>
      <c r="C102">
        <f t="shared" ref="C102:AN102" si="0">C8*$B$96/$B$94/1000</f>
        <v>0</v>
      </c>
      <c r="D102">
        <f t="shared" si="0"/>
        <v>0</v>
      </c>
      <c r="E102">
        <f t="shared" si="0"/>
        <v>2.4184831928607342E-3</v>
      </c>
      <c r="F102">
        <f t="shared" si="0"/>
        <v>0</v>
      </c>
      <c r="G102">
        <f t="shared" si="0"/>
        <v>0.86224427369466439</v>
      </c>
      <c r="H102">
        <f t="shared" si="0"/>
        <v>0</v>
      </c>
      <c r="I102">
        <f t="shared" si="0"/>
        <v>0</v>
      </c>
      <c r="J102">
        <f t="shared" si="0"/>
        <v>0</v>
      </c>
      <c r="K102">
        <f t="shared" si="0"/>
        <v>0.20881513261067261</v>
      </c>
      <c r="L102">
        <f t="shared" si="0"/>
        <v>0</v>
      </c>
      <c r="M102">
        <f t="shared" si="0"/>
        <v>0</v>
      </c>
      <c r="N102">
        <f t="shared" si="0"/>
        <v>0</v>
      </c>
      <c r="O102">
        <f t="shared" si="0"/>
        <v>0</v>
      </c>
      <c r="P102">
        <f t="shared" si="0"/>
        <v>0</v>
      </c>
      <c r="Q102">
        <f t="shared" si="0"/>
        <v>0</v>
      </c>
      <c r="R102">
        <f t="shared" si="0"/>
        <v>0</v>
      </c>
      <c r="S102">
        <f t="shared" si="0"/>
        <v>0</v>
      </c>
      <c r="T102">
        <f t="shared" si="0"/>
        <v>0</v>
      </c>
      <c r="U102">
        <f t="shared" si="0"/>
        <v>0</v>
      </c>
      <c r="V102">
        <f t="shared" si="0"/>
        <v>0</v>
      </c>
      <c r="W102">
        <f t="shared" si="0"/>
        <v>0</v>
      </c>
      <c r="X102">
        <f t="shared" si="0"/>
        <v>0</v>
      </c>
      <c r="Y102">
        <f t="shared" si="0"/>
        <v>0</v>
      </c>
      <c r="Z102">
        <f t="shared" si="0"/>
        <v>0</v>
      </c>
      <c r="AA102">
        <f t="shared" si="0"/>
        <v>0</v>
      </c>
      <c r="AB102">
        <f t="shared" si="0"/>
        <v>0</v>
      </c>
      <c r="AC102">
        <f t="shared" si="0"/>
        <v>0</v>
      </c>
      <c r="AD102">
        <f t="shared" si="0"/>
        <v>8.4327236506030936E-3</v>
      </c>
      <c r="AE102">
        <f t="shared" si="0"/>
        <v>0</v>
      </c>
      <c r="AF102">
        <f t="shared" si="0"/>
        <v>0</v>
      </c>
      <c r="AG102">
        <f t="shared" si="0"/>
        <v>0</v>
      </c>
      <c r="AH102">
        <f t="shared" si="0"/>
        <v>3.7984158393053401E-18</v>
      </c>
      <c r="AI102">
        <f t="shared" si="0"/>
        <v>0</v>
      </c>
      <c r="AJ102">
        <f t="shared" si="0"/>
        <v>0</v>
      </c>
      <c r="AK102">
        <f t="shared" si="0"/>
        <v>-0.3857694820932574</v>
      </c>
      <c r="AL102">
        <f t="shared" si="0"/>
        <v>0</v>
      </c>
      <c r="AM102">
        <f t="shared" si="0"/>
        <v>-0.12160523381862699</v>
      </c>
      <c r="AN102">
        <f t="shared" si="0"/>
        <v>0.57453589723691634</v>
      </c>
    </row>
    <row r="103" spans="1:40" x14ac:dyDescent="0.45">
      <c r="B103" t="s">
        <v>12</v>
      </c>
      <c r="C103">
        <f t="shared" ref="C103:AN103" si="1">C9*$B$96/$B$93/1000</f>
        <v>0</v>
      </c>
      <c r="D103">
        <f t="shared" si="1"/>
        <v>0</v>
      </c>
      <c r="E103">
        <f t="shared" si="1"/>
        <v>3.8981929098297632E-3</v>
      </c>
      <c r="F103">
        <f t="shared" si="1"/>
        <v>0</v>
      </c>
      <c r="G103">
        <f t="shared" si="1"/>
        <v>0.87525222876444453</v>
      </c>
      <c r="H103">
        <f t="shared" si="1"/>
        <v>0</v>
      </c>
      <c r="I103">
        <f t="shared" si="1"/>
        <v>0</v>
      </c>
      <c r="J103">
        <f t="shared" si="1"/>
        <v>0</v>
      </c>
      <c r="K103">
        <f t="shared" si="1"/>
        <v>0.21196535111111098</v>
      </c>
      <c r="L103">
        <f t="shared" si="1"/>
        <v>0</v>
      </c>
      <c r="M103">
        <f t="shared" si="1"/>
        <v>0</v>
      </c>
      <c r="N103">
        <f t="shared" si="1"/>
        <v>0</v>
      </c>
      <c r="O103">
        <f t="shared" si="1"/>
        <v>0</v>
      </c>
      <c r="P103">
        <f t="shared" si="1"/>
        <v>0</v>
      </c>
      <c r="Q103">
        <f t="shared" si="1"/>
        <v>0</v>
      </c>
      <c r="R103">
        <f t="shared" si="1"/>
        <v>0</v>
      </c>
      <c r="S103">
        <f t="shared" si="1"/>
        <v>0</v>
      </c>
      <c r="T103">
        <f t="shared" si="1"/>
        <v>0</v>
      </c>
      <c r="U103">
        <f t="shared" si="1"/>
        <v>0</v>
      </c>
      <c r="V103">
        <f t="shared" si="1"/>
        <v>0</v>
      </c>
      <c r="W103">
        <f t="shared" si="1"/>
        <v>0</v>
      </c>
      <c r="X103">
        <f t="shared" si="1"/>
        <v>0</v>
      </c>
      <c r="Y103">
        <f t="shared" si="1"/>
        <v>0</v>
      </c>
      <c r="Z103">
        <f t="shared" si="1"/>
        <v>0</v>
      </c>
      <c r="AA103">
        <f t="shared" si="1"/>
        <v>0</v>
      </c>
      <c r="AB103">
        <f t="shared" si="1"/>
        <v>0</v>
      </c>
      <c r="AC103">
        <f t="shared" si="1"/>
        <v>0</v>
      </c>
      <c r="AD103">
        <f t="shared" si="1"/>
        <v>2.5615195733774025E-2</v>
      </c>
      <c r="AE103">
        <f t="shared" si="1"/>
        <v>0</v>
      </c>
      <c r="AF103">
        <f t="shared" si="1"/>
        <v>0</v>
      </c>
      <c r="AG103">
        <f t="shared" si="1"/>
        <v>0</v>
      </c>
      <c r="AH103">
        <f t="shared" si="1"/>
        <v>2.3880506855928413E-17</v>
      </c>
      <c r="AI103">
        <f t="shared" si="1"/>
        <v>0</v>
      </c>
      <c r="AJ103">
        <f t="shared" si="1"/>
        <v>0</v>
      </c>
      <c r="AK103">
        <f t="shared" si="1"/>
        <v>-0.3915892622222219</v>
      </c>
      <c r="AL103">
        <f t="shared" si="1"/>
        <v>0</v>
      </c>
      <c r="AM103">
        <f t="shared" si="1"/>
        <v>-0.12343978983253343</v>
      </c>
      <c r="AN103">
        <f t="shared" si="1"/>
        <v>0.60170191646440407</v>
      </c>
    </row>
    <row r="104" spans="1:40" x14ac:dyDescent="0.45">
      <c r="B104" t="s">
        <v>13</v>
      </c>
      <c r="C104">
        <f t="shared" ref="C104:AN104" si="2">C10*$B$96/$B$95/1000</f>
        <v>1.7029965093438414E-4</v>
      </c>
      <c r="D104">
        <f t="shared" si="2"/>
        <v>0</v>
      </c>
      <c r="E104">
        <f t="shared" si="2"/>
        <v>2.9754696802050517E-3</v>
      </c>
      <c r="F104">
        <f t="shared" si="2"/>
        <v>0</v>
      </c>
      <c r="G104">
        <f t="shared" si="2"/>
        <v>0.82844640714770623</v>
      </c>
      <c r="H104">
        <f t="shared" si="2"/>
        <v>-4.1671685646244086E-2</v>
      </c>
      <c r="I104">
        <f t="shared" si="2"/>
        <v>0</v>
      </c>
      <c r="J104">
        <f t="shared" si="2"/>
        <v>5.9395570615117818E-21</v>
      </c>
      <c r="K104">
        <f t="shared" si="2"/>
        <v>0.20913595592655962</v>
      </c>
      <c r="L104">
        <f t="shared" si="2"/>
        <v>6.4574675642170803E-4</v>
      </c>
      <c r="M104">
        <f t="shared" si="2"/>
        <v>0</v>
      </c>
      <c r="N104">
        <f t="shared" si="2"/>
        <v>0</v>
      </c>
      <c r="O104">
        <f t="shared" si="2"/>
        <v>0</v>
      </c>
      <c r="P104">
        <f t="shared" si="2"/>
        <v>0</v>
      </c>
      <c r="Q104">
        <f t="shared" si="2"/>
        <v>0</v>
      </c>
      <c r="R104">
        <f t="shared" si="2"/>
        <v>0</v>
      </c>
      <c r="S104">
        <f t="shared" si="2"/>
        <v>0</v>
      </c>
      <c r="T104">
        <f t="shared" si="2"/>
        <v>0</v>
      </c>
      <c r="U104">
        <f t="shared" si="2"/>
        <v>0</v>
      </c>
      <c r="V104">
        <f t="shared" si="2"/>
        <v>0</v>
      </c>
      <c r="W104">
        <f t="shared" si="2"/>
        <v>0</v>
      </c>
      <c r="X104">
        <f t="shared" si="2"/>
        <v>0</v>
      </c>
      <c r="Y104">
        <f t="shared" si="2"/>
        <v>0</v>
      </c>
      <c r="Z104">
        <f t="shared" si="2"/>
        <v>0</v>
      </c>
      <c r="AA104">
        <f t="shared" si="2"/>
        <v>0</v>
      </c>
      <c r="AB104">
        <f t="shared" si="2"/>
        <v>0</v>
      </c>
      <c r="AC104">
        <f t="shared" si="2"/>
        <v>0</v>
      </c>
      <c r="AD104">
        <f t="shared" si="2"/>
        <v>1.3348480700765334E-2</v>
      </c>
      <c r="AE104">
        <f t="shared" si="2"/>
        <v>-2.205336035666694E-3</v>
      </c>
      <c r="AF104">
        <f t="shared" si="2"/>
        <v>-2.2220184027787963E-4</v>
      </c>
      <c r="AG104">
        <f t="shared" si="2"/>
        <v>-4.8050215285913334E-4</v>
      </c>
      <c r="AH104">
        <f t="shared" si="2"/>
        <v>8.2485069830949E-5</v>
      </c>
      <c r="AI104">
        <f t="shared" si="2"/>
        <v>0</v>
      </c>
      <c r="AJ104">
        <f t="shared" si="2"/>
        <v>0</v>
      </c>
      <c r="AK104">
        <f t="shared" si="2"/>
        <v>-0.39454826444608909</v>
      </c>
      <c r="AL104">
        <f t="shared" si="2"/>
        <v>0</v>
      </c>
      <c r="AM104">
        <f t="shared" si="2"/>
        <v>-0.11760210295746351</v>
      </c>
      <c r="AN104">
        <f t="shared" si="2"/>
        <v>0.49807475185382294</v>
      </c>
    </row>
    <row r="106" spans="1:40" x14ac:dyDescent="0.45">
      <c r="A106" t="s">
        <v>10</v>
      </c>
      <c r="B106" t="s">
        <v>11</v>
      </c>
      <c r="C106">
        <f t="shared" ref="C106:AN106" si="3">C4*$B$96/$B$94/1000</f>
        <v>0</v>
      </c>
      <c r="D106">
        <f t="shared" si="3"/>
        <v>0</v>
      </c>
      <c r="E106">
        <f t="shared" si="3"/>
        <v>4.6555801462569123E-3</v>
      </c>
      <c r="F106">
        <f t="shared" si="3"/>
        <v>0</v>
      </c>
      <c r="G106">
        <f t="shared" si="3"/>
        <v>0</v>
      </c>
      <c r="H106">
        <f t="shared" si="3"/>
        <v>0</v>
      </c>
      <c r="I106">
        <f t="shared" si="3"/>
        <v>0</v>
      </c>
      <c r="J106">
        <f t="shared" si="3"/>
        <v>0</v>
      </c>
      <c r="K106">
        <f t="shared" si="3"/>
        <v>0</v>
      </c>
      <c r="L106">
        <f t="shared" si="3"/>
        <v>0</v>
      </c>
      <c r="M106">
        <f t="shared" si="3"/>
        <v>0</v>
      </c>
      <c r="N106">
        <f t="shared" si="3"/>
        <v>0</v>
      </c>
      <c r="O106">
        <f t="shared" si="3"/>
        <v>0</v>
      </c>
      <c r="P106">
        <f t="shared" si="3"/>
        <v>0</v>
      </c>
      <c r="Q106">
        <f t="shared" si="3"/>
        <v>0</v>
      </c>
      <c r="R106">
        <f t="shared" si="3"/>
        <v>0</v>
      </c>
      <c r="S106">
        <f t="shared" si="3"/>
        <v>0</v>
      </c>
      <c r="T106">
        <f t="shared" si="3"/>
        <v>0</v>
      </c>
      <c r="U106">
        <f t="shared" si="3"/>
        <v>0</v>
      </c>
      <c r="V106">
        <f t="shared" si="3"/>
        <v>0</v>
      </c>
      <c r="W106">
        <f t="shared" si="3"/>
        <v>0</v>
      </c>
      <c r="X106">
        <f t="shared" si="3"/>
        <v>0</v>
      </c>
      <c r="Y106">
        <f t="shared" si="3"/>
        <v>0</v>
      </c>
      <c r="Z106">
        <f t="shared" si="3"/>
        <v>0</v>
      </c>
      <c r="AA106">
        <f t="shared" si="3"/>
        <v>0</v>
      </c>
      <c r="AB106">
        <f t="shared" si="3"/>
        <v>0</v>
      </c>
      <c r="AC106">
        <f t="shared" si="3"/>
        <v>9.9458444657473638E-2</v>
      </c>
      <c r="AD106">
        <f t="shared" si="3"/>
        <v>0</v>
      </c>
      <c r="AE106">
        <f t="shared" si="3"/>
        <v>-6.3088715200894693E-2</v>
      </c>
      <c r="AF106">
        <f t="shared" si="3"/>
        <v>-5.6841860905169225E-2</v>
      </c>
      <c r="AG106">
        <f t="shared" si="3"/>
        <v>-3.3609637364378248E-2</v>
      </c>
      <c r="AH106">
        <f t="shared" si="3"/>
        <v>2.6983663250006082E-3</v>
      </c>
      <c r="AI106">
        <f t="shared" si="3"/>
        <v>0</v>
      </c>
      <c r="AJ106">
        <f t="shared" si="3"/>
        <v>0</v>
      </c>
      <c r="AK106">
        <f t="shared" si="3"/>
        <v>0</v>
      </c>
      <c r="AL106">
        <f t="shared" si="3"/>
        <v>0</v>
      </c>
      <c r="AM106">
        <f t="shared" si="3"/>
        <v>0</v>
      </c>
      <c r="AN106">
        <f t="shared" si="3"/>
        <v>-4.6727822341711009E-2</v>
      </c>
    </row>
    <row r="107" spans="1:40" x14ac:dyDescent="0.45">
      <c r="B107" t="s">
        <v>12</v>
      </c>
      <c r="C107">
        <f t="shared" ref="C107:AN107" si="4">C5*$B$96/$B$93/1000</f>
        <v>0</v>
      </c>
      <c r="D107">
        <f t="shared" si="4"/>
        <v>0</v>
      </c>
      <c r="E107">
        <f t="shared" si="4"/>
        <v>7.5040213514222919E-3</v>
      </c>
      <c r="F107">
        <f t="shared" si="4"/>
        <v>0</v>
      </c>
      <c r="G107">
        <f t="shared" si="4"/>
        <v>0</v>
      </c>
      <c r="H107">
        <f t="shared" si="4"/>
        <v>0</v>
      </c>
      <c r="I107">
        <f t="shared" si="4"/>
        <v>0</v>
      </c>
      <c r="J107">
        <f t="shared" si="4"/>
        <v>0</v>
      </c>
      <c r="K107">
        <f t="shared" si="4"/>
        <v>0</v>
      </c>
      <c r="L107">
        <f t="shared" si="4"/>
        <v>0</v>
      </c>
      <c r="M107">
        <f t="shared" si="4"/>
        <v>0</v>
      </c>
      <c r="N107">
        <f t="shared" si="4"/>
        <v>0</v>
      </c>
      <c r="O107">
        <f t="shared" si="4"/>
        <v>0</v>
      </c>
      <c r="P107">
        <f t="shared" si="4"/>
        <v>0</v>
      </c>
      <c r="Q107">
        <f t="shared" si="4"/>
        <v>0</v>
      </c>
      <c r="R107">
        <f t="shared" si="4"/>
        <v>0</v>
      </c>
      <c r="S107">
        <f t="shared" si="4"/>
        <v>0</v>
      </c>
      <c r="T107">
        <f t="shared" si="4"/>
        <v>0</v>
      </c>
      <c r="U107">
        <f t="shared" si="4"/>
        <v>0</v>
      </c>
      <c r="V107">
        <f t="shared" si="4"/>
        <v>0</v>
      </c>
      <c r="W107">
        <f t="shared" si="4"/>
        <v>0</v>
      </c>
      <c r="X107">
        <f t="shared" si="4"/>
        <v>0</v>
      </c>
      <c r="Y107">
        <f t="shared" si="4"/>
        <v>0</v>
      </c>
      <c r="Z107">
        <f t="shared" si="4"/>
        <v>0</v>
      </c>
      <c r="AA107">
        <f t="shared" si="4"/>
        <v>0</v>
      </c>
      <c r="AB107">
        <f t="shared" si="4"/>
        <v>0</v>
      </c>
      <c r="AC107">
        <f t="shared" si="4"/>
        <v>0.10095889066666668</v>
      </c>
      <c r="AD107">
        <f t="shared" si="4"/>
        <v>0</v>
      </c>
      <c r="AE107">
        <f t="shared" si="4"/>
        <v>-6.4040481652444442E-2</v>
      </c>
      <c r="AF107">
        <f t="shared" si="4"/>
        <v>-5.769938631333333E-2</v>
      </c>
      <c r="AG107">
        <f t="shared" si="4"/>
        <v>-3.4116677731111114E-2</v>
      </c>
      <c r="AH107">
        <f t="shared" si="4"/>
        <v>2.7390743111111041E-3</v>
      </c>
      <c r="AI107">
        <f t="shared" si="4"/>
        <v>0</v>
      </c>
      <c r="AJ107">
        <f t="shared" si="4"/>
        <v>0</v>
      </c>
      <c r="AK107">
        <f t="shared" si="4"/>
        <v>0</v>
      </c>
      <c r="AL107">
        <f t="shared" si="4"/>
        <v>0</v>
      </c>
      <c r="AM107">
        <f t="shared" si="4"/>
        <v>0</v>
      </c>
      <c r="AN107">
        <f t="shared" si="4"/>
        <v>-4.4654559367688813E-2</v>
      </c>
    </row>
    <row r="108" spans="1:40" x14ac:dyDescent="0.45">
      <c r="B108" t="s">
        <v>13</v>
      </c>
      <c r="C108">
        <f t="shared" ref="C108:AN108" si="5">C6*$B$96/$B$95/1000</f>
        <v>0</v>
      </c>
      <c r="D108">
        <f t="shared" si="5"/>
        <v>0</v>
      </c>
      <c r="E108">
        <f t="shared" si="5"/>
        <v>5.6260628550607811E-3</v>
      </c>
      <c r="F108">
        <f t="shared" si="5"/>
        <v>0</v>
      </c>
      <c r="G108">
        <f t="shared" si="5"/>
        <v>0</v>
      </c>
      <c r="H108">
        <f t="shared" si="5"/>
        <v>0</v>
      </c>
      <c r="I108">
        <f t="shared" si="5"/>
        <v>0</v>
      </c>
      <c r="J108">
        <f t="shared" si="5"/>
        <v>0</v>
      </c>
      <c r="K108">
        <f t="shared" si="5"/>
        <v>0</v>
      </c>
      <c r="L108">
        <f t="shared" si="5"/>
        <v>0</v>
      </c>
      <c r="M108">
        <f t="shared" si="5"/>
        <v>0</v>
      </c>
      <c r="N108">
        <f t="shared" si="5"/>
        <v>0</v>
      </c>
      <c r="O108">
        <f t="shared" si="5"/>
        <v>0</v>
      </c>
      <c r="P108">
        <f t="shared" si="5"/>
        <v>0</v>
      </c>
      <c r="Q108">
        <f t="shared" si="5"/>
        <v>0</v>
      </c>
      <c r="R108">
        <f t="shared" si="5"/>
        <v>0</v>
      </c>
      <c r="S108">
        <f t="shared" si="5"/>
        <v>0</v>
      </c>
      <c r="T108">
        <f t="shared" si="5"/>
        <v>0</v>
      </c>
      <c r="U108">
        <f t="shared" si="5"/>
        <v>0</v>
      </c>
      <c r="V108">
        <f t="shared" si="5"/>
        <v>0</v>
      </c>
      <c r="W108">
        <f t="shared" si="5"/>
        <v>0</v>
      </c>
      <c r="X108">
        <f t="shared" si="5"/>
        <v>0</v>
      </c>
      <c r="Y108">
        <f t="shared" si="5"/>
        <v>0</v>
      </c>
      <c r="Z108">
        <f t="shared" si="5"/>
        <v>0</v>
      </c>
      <c r="AA108">
        <f t="shared" si="5"/>
        <v>0</v>
      </c>
      <c r="AB108">
        <f t="shared" si="5"/>
        <v>0</v>
      </c>
      <c r="AC108">
        <f t="shared" si="5"/>
        <v>9.9456992155407709E-2</v>
      </c>
      <c r="AD108">
        <f t="shared" si="5"/>
        <v>0</v>
      </c>
      <c r="AE108">
        <f t="shared" si="5"/>
        <v>-6.3087793846358375E-2</v>
      </c>
      <c r="AF108">
        <f t="shared" si="5"/>
        <v>-5.6841030780380164E-2</v>
      </c>
      <c r="AG108">
        <f t="shared" si="5"/>
        <v>-3.360914652553721E-2</v>
      </c>
      <c r="AH108">
        <f t="shared" si="5"/>
        <v>2.6983269177619875E-3</v>
      </c>
      <c r="AI108">
        <f t="shared" si="5"/>
        <v>0</v>
      </c>
      <c r="AJ108">
        <f t="shared" si="5"/>
        <v>0</v>
      </c>
      <c r="AK108">
        <f t="shared" si="5"/>
        <v>0</v>
      </c>
      <c r="AL108">
        <f t="shared" si="5"/>
        <v>-3.5059132064059229E-21</v>
      </c>
      <c r="AM108">
        <f t="shared" si="5"/>
        <v>0</v>
      </c>
      <c r="AN108">
        <f t="shared" si="5"/>
        <v>-4.575658922404522E-2</v>
      </c>
    </row>
    <row r="110" spans="1:40" x14ac:dyDescent="0.45">
      <c r="A110" t="s">
        <v>16</v>
      </c>
      <c r="B110" t="s">
        <v>11</v>
      </c>
      <c r="C110">
        <f t="shared" ref="C110:AN110" si="6">C16*$B$96/$B$94/1000</f>
        <v>0</v>
      </c>
      <c r="D110">
        <f t="shared" si="6"/>
        <v>0</v>
      </c>
      <c r="E110">
        <f t="shared" si="6"/>
        <v>3.2128446055235019E-3</v>
      </c>
      <c r="F110">
        <f t="shared" si="6"/>
        <v>1.7921440503404376E-4</v>
      </c>
      <c r="G110">
        <f t="shared" si="6"/>
        <v>0</v>
      </c>
      <c r="H110">
        <f t="shared" si="6"/>
        <v>0</v>
      </c>
      <c r="I110">
        <f t="shared" si="6"/>
        <v>0</v>
      </c>
      <c r="J110">
        <f t="shared" si="6"/>
        <v>0</v>
      </c>
      <c r="K110">
        <f t="shared" si="6"/>
        <v>0</v>
      </c>
      <c r="L110">
        <f t="shared" si="6"/>
        <v>0</v>
      </c>
      <c r="M110">
        <f t="shared" si="6"/>
        <v>0</v>
      </c>
      <c r="N110">
        <f t="shared" si="6"/>
        <v>0</v>
      </c>
      <c r="O110">
        <f t="shared" si="6"/>
        <v>0</v>
      </c>
      <c r="P110">
        <f t="shared" si="6"/>
        <v>0</v>
      </c>
      <c r="Q110">
        <f t="shared" si="6"/>
        <v>0</v>
      </c>
      <c r="R110">
        <f t="shared" si="6"/>
        <v>0</v>
      </c>
      <c r="S110">
        <f t="shared" si="6"/>
        <v>0</v>
      </c>
      <c r="T110">
        <f t="shared" si="6"/>
        <v>6.2956399652895761E-3</v>
      </c>
      <c r="U110">
        <f t="shared" si="6"/>
        <v>0.28542171053246607</v>
      </c>
      <c r="V110">
        <f t="shared" si="6"/>
        <v>0</v>
      </c>
      <c r="W110">
        <f t="shared" si="6"/>
        <v>0.18757703058476546</v>
      </c>
      <c r="X110">
        <f t="shared" si="6"/>
        <v>-3.262404888892164E-2</v>
      </c>
      <c r="Y110">
        <f t="shared" si="6"/>
        <v>0</v>
      </c>
      <c r="Z110">
        <f t="shared" si="6"/>
        <v>0</v>
      </c>
      <c r="AA110">
        <f t="shared" si="6"/>
        <v>0</v>
      </c>
      <c r="AB110">
        <f t="shared" si="6"/>
        <v>0</v>
      </c>
      <c r="AC110">
        <f t="shared" si="6"/>
        <v>0</v>
      </c>
      <c r="AD110">
        <f t="shared" si="6"/>
        <v>9.5432169874558465E-3</v>
      </c>
      <c r="AE110">
        <f t="shared" si="6"/>
        <v>-5.7318236960502408E-2</v>
      </c>
      <c r="AF110">
        <f t="shared" si="6"/>
        <v>-8.2944434299057859E-2</v>
      </c>
      <c r="AG110">
        <f t="shared" si="6"/>
        <v>-1.0679498738079356E-3</v>
      </c>
      <c r="AH110">
        <f t="shared" si="6"/>
        <v>7.2072528180130014E-4</v>
      </c>
      <c r="AI110">
        <f t="shared" si="6"/>
        <v>0</v>
      </c>
      <c r="AJ110">
        <f t="shared" si="6"/>
        <v>0</v>
      </c>
      <c r="AK110">
        <f t="shared" si="6"/>
        <v>0</v>
      </c>
      <c r="AL110">
        <f t="shared" si="6"/>
        <v>-5.2053792608804659E-4</v>
      </c>
      <c r="AM110">
        <f t="shared" si="6"/>
        <v>-2.0979902660907979E-2</v>
      </c>
      <c r="AN110">
        <f t="shared" si="6"/>
        <v>0.29749527175304991</v>
      </c>
    </row>
    <row r="111" spans="1:40" x14ac:dyDescent="0.45">
      <c r="B111" t="s">
        <v>12</v>
      </c>
      <c r="C111">
        <f t="shared" ref="C111:AN111" si="7">C17*$B$96/$B$93/1000</f>
        <v>-4.3687177821993834E-17</v>
      </c>
      <c r="D111">
        <f t="shared" si="7"/>
        <v>0</v>
      </c>
      <c r="E111">
        <f t="shared" si="7"/>
        <v>5.4205487455659604E-3</v>
      </c>
      <c r="F111">
        <f t="shared" si="7"/>
        <v>1.8191806222222215E-4</v>
      </c>
      <c r="G111">
        <f t="shared" si="7"/>
        <v>0</v>
      </c>
      <c r="H111">
        <f t="shared" si="7"/>
        <v>0</v>
      </c>
      <c r="I111">
        <f t="shared" si="7"/>
        <v>0</v>
      </c>
      <c r="J111">
        <f t="shared" si="7"/>
        <v>0</v>
      </c>
      <c r="K111">
        <f t="shared" si="7"/>
        <v>0</v>
      </c>
      <c r="L111">
        <f t="shared" si="7"/>
        <v>0</v>
      </c>
      <c r="M111">
        <f t="shared" si="7"/>
        <v>0</v>
      </c>
      <c r="N111">
        <f t="shared" si="7"/>
        <v>0</v>
      </c>
      <c r="O111">
        <f t="shared" si="7"/>
        <v>0</v>
      </c>
      <c r="P111">
        <f t="shared" si="7"/>
        <v>0</v>
      </c>
      <c r="Q111">
        <f t="shared" si="7"/>
        <v>0</v>
      </c>
      <c r="R111">
        <f t="shared" si="7"/>
        <v>0</v>
      </c>
      <c r="S111">
        <f t="shared" si="7"/>
        <v>0</v>
      </c>
      <c r="T111">
        <f t="shared" si="7"/>
        <v>7.5983723775950151E-3</v>
      </c>
      <c r="U111">
        <f t="shared" si="7"/>
        <v>0.256601035917006</v>
      </c>
      <c r="V111">
        <f t="shared" si="7"/>
        <v>0</v>
      </c>
      <c r="W111">
        <f t="shared" si="7"/>
        <v>0.14484985884444457</v>
      </c>
      <c r="X111">
        <f t="shared" si="7"/>
        <v>-3.3198981503999969E-2</v>
      </c>
      <c r="Y111">
        <f t="shared" si="7"/>
        <v>0</v>
      </c>
      <c r="Z111">
        <f t="shared" si="7"/>
        <v>0</v>
      </c>
      <c r="AA111">
        <f t="shared" si="7"/>
        <v>0</v>
      </c>
      <c r="AB111">
        <f t="shared" si="7"/>
        <v>0</v>
      </c>
      <c r="AC111">
        <f t="shared" si="7"/>
        <v>0</v>
      </c>
      <c r="AD111">
        <f t="shared" si="7"/>
        <v>3.065411085247138E-2</v>
      </c>
      <c r="AE111">
        <f t="shared" si="7"/>
        <v>-5.7272854305343207E-2</v>
      </c>
      <c r="AF111">
        <f t="shared" si="7"/>
        <v>-8.9681276523478112E-2</v>
      </c>
      <c r="AG111">
        <f t="shared" si="7"/>
        <v>-1.288936607960086E-3</v>
      </c>
      <c r="AH111">
        <f t="shared" si="7"/>
        <v>8.5304532708613018E-4</v>
      </c>
      <c r="AI111">
        <f t="shared" si="7"/>
        <v>0</v>
      </c>
      <c r="AJ111">
        <f t="shared" si="7"/>
        <v>0</v>
      </c>
      <c r="AK111">
        <f t="shared" si="7"/>
        <v>0</v>
      </c>
      <c r="AL111">
        <f t="shared" si="7"/>
        <v>-5.5032809377323982E-4</v>
      </c>
      <c r="AM111">
        <f t="shared" si="7"/>
        <v>-1.7262447801294094E-2</v>
      </c>
      <c r="AN111">
        <f t="shared" si="7"/>
        <v>0.24690406529054246</v>
      </c>
    </row>
    <row r="112" spans="1:40" x14ac:dyDescent="0.45">
      <c r="B112" t="s">
        <v>13</v>
      </c>
      <c r="C112">
        <f t="shared" ref="C112:AN112" si="8">C18*$B$96/$B$95/1000</f>
        <v>4.5191352675832513E-4</v>
      </c>
      <c r="D112">
        <f t="shared" si="8"/>
        <v>1.8105333981236486E-5</v>
      </c>
      <c r="E112">
        <f t="shared" si="8"/>
        <v>3.9032921694537506E-3</v>
      </c>
      <c r="F112">
        <f t="shared" si="8"/>
        <v>1.7921178776715959E-4</v>
      </c>
      <c r="G112">
        <f t="shared" si="8"/>
        <v>0</v>
      </c>
      <c r="H112">
        <f t="shared" si="8"/>
        <v>0</v>
      </c>
      <c r="I112">
        <f t="shared" si="8"/>
        <v>0</v>
      </c>
      <c r="J112">
        <f t="shared" si="8"/>
        <v>0</v>
      </c>
      <c r="K112">
        <f t="shared" si="8"/>
        <v>0</v>
      </c>
      <c r="L112">
        <f t="shared" si="8"/>
        <v>0</v>
      </c>
      <c r="M112">
        <f t="shared" si="8"/>
        <v>0</v>
      </c>
      <c r="N112">
        <f t="shared" si="8"/>
        <v>0</v>
      </c>
      <c r="O112">
        <f t="shared" si="8"/>
        <v>0</v>
      </c>
      <c r="P112">
        <f t="shared" si="8"/>
        <v>0</v>
      </c>
      <c r="Q112">
        <f t="shared" si="8"/>
        <v>0</v>
      </c>
      <c r="R112">
        <f t="shared" si="8"/>
        <v>0</v>
      </c>
      <c r="S112">
        <f t="shared" si="8"/>
        <v>0</v>
      </c>
      <c r="T112">
        <f t="shared" si="8"/>
        <v>6.4509922205789874E-3</v>
      </c>
      <c r="U112">
        <f t="shared" si="8"/>
        <v>0.28087729799435063</v>
      </c>
      <c r="V112">
        <f t="shared" si="8"/>
        <v>0</v>
      </c>
      <c r="W112">
        <f t="shared" si="8"/>
        <v>0.18182549389193131</v>
      </c>
      <c r="X112">
        <f t="shared" si="8"/>
        <v>-3.2633940176487804E-2</v>
      </c>
      <c r="Y112">
        <f t="shared" si="8"/>
        <v>0</v>
      </c>
      <c r="Z112">
        <f t="shared" si="8"/>
        <v>0</v>
      </c>
      <c r="AA112">
        <f t="shared" si="8"/>
        <v>0</v>
      </c>
      <c r="AB112">
        <f t="shared" si="8"/>
        <v>0</v>
      </c>
      <c r="AC112">
        <f t="shared" si="8"/>
        <v>0</v>
      </c>
      <c r="AD112">
        <f t="shared" si="8"/>
        <v>1.5628737911074192E-2</v>
      </c>
      <c r="AE112">
        <f t="shared" si="8"/>
        <v>-5.7218659973886574E-2</v>
      </c>
      <c r="AF112">
        <f t="shared" si="8"/>
        <v>-8.366534636213277E-2</v>
      </c>
      <c r="AG112">
        <f t="shared" si="8"/>
        <v>-1.0943027819073226E-3</v>
      </c>
      <c r="AH112">
        <f t="shared" si="8"/>
        <v>7.3756143335669078E-4</v>
      </c>
      <c r="AI112">
        <f t="shared" si="8"/>
        <v>0</v>
      </c>
      <c r="AJ112">
        <f t="shared" si="8"/>
        <v>0</v>
      </c>
      <c r="AK112">
        <f t="shared" si="8"/>
        <v>0</v>
      </c>
      <c r="AL112">
        <f t="shared" si="8"/>
        <v>-5.2361363194175536E-4</v>
      </c>
      <c r="AM112">
        <f t="shared" si="8"/>
        <v>-2.0444972903885156E-2</v>
      </c>
      <c r="AN112">
        <f t="shared" si="8"/>
        <v>0.2944917704390107</v>
      </c>
    </row>
    <row r="113" spans="1:41" x14ac:dyDescent="0.45">
      <c r="AO113" t="s">
        <v>292</v>
      </c>
    </row>
    <row r="114" spans="1:41" x14ac:dyDescent="0.45">
      <c r="A114" t="s">
        <v>17</v>
      </c>
      <c r="B114" t="s">
        <v>11</v>
      </c>
      <c r="C114">
        <f t="shared" ref="C114:AN114" si="9">C20*$B$96/$B$94/1000</f>
        <v>1.4891800690304991E-3</v>
      </c>
      <c r="D114">
        <f t="shared" si="9"/>
        <v>8.8268304532327973E-5</v>
      </c>
      <c r="E114">
        <f t="shared" si="9"/>
        <v>4.2775107611329561E-3</v>
      </c>
      <c r="F114">
        <f t="shared" si="9"/>
        <v>0</v>
      </c>
      <c r="G114">
        <f t="shared" si="9"/>
        <v>0</v>
      </c>
      <c r="H114">
        <f t="shared" si="9"/>
        <v>0</v>
      </c>
      <c r="I114">
        <f t="shared" si="9"/>
        <v>0</v>
      </c>
      <c r="J114">
        <f t="shared" si="9"/>
        <v>0</v>
      </c>
      <c r="K114">
        <f t="shared" si="9"/>
        <v>0</v>
      </c>
      <c r="L114">
        <f t="shared" si="9"/>
        <v>0</v>
      </c>
      <c r="M114">
        <f t="shared" si="9"/>
        <v>0</v>
      </c>
      <c r="N114">
        <f t="shared" si="9"/>
        <v>0</v>
      </c>
      <c r="O114">
        <f t="shared" si="9"/>
        <v>0</v>
      </c>
      <c r="P114">
        <f t="shared" si="9"/>
        <v>0</v>
      </c>
      <c r="Q114">
        <f t="shared" si="9"/>
        <v>0</v>
      </c>
      <c r="R114">
        <f t="shared" si="9"/>
        <v>0</v>
      </c>
      <c r="S114">
        <f t="shared" si="9"/>
        <v>0</v>
      </c>
      <c r="T114">
        <f t="shared" si="9"/>
        <v>0</v>
      </c>
      <c r="U114">
        <f t="shared" si="9"/>
        <v>0</v>
      </c>
      <c r="V114">
        <f t="shared" si="9"/>
        <v>0</v>
      </c>
      <c r="W114">
        <f t="shared" si="9"/>
        <v>0</v>
      </c>
      <c r="X114">
        <f t="shared" si="9"/>
        <v>0</v>
      </c>
      <c r="Y114">
        <f t="shared" si="9"/>
        <v>2.2487371182552909E-2</v>
      </c>
      <c r="Z114">
        <f t="shared" si="9"/>
        <v>3.9473470245557111E-3</v>
      </c>
      <c r="AA114">
        <f t="shared" si="9"/>
        <v>-2.2770565677010881E-16</v>
      </c>
      <c r="AB114">
        <f t="shared" si="9"/>
        <v>9.2934410273748325E-2</v>
      </c>
      <c r="AC114">
        <f t="shared" si="9"/>
        <v>0</v>
      </c>
      <c r="AD114">
        <f t="shared" si="9"/>
        <v>1.2727312833370201</v>
      </c>
      <c r="AE114">
        <f t="shared" si="9"/>
        <v>-1.3989513990130003E-2</v>
      </c>
      <c r="AF114">
        <f t="shared" si="9"/>
        <v>-5.9758509321475401E-3</v>
      </c>
      <c r="AG114">
        <f t="shared" si="9"/>
        <v>-3.4951910253176173E-3</v>
      </c>
      <c r="AH114">
        <f t="shared" si="9"/>
        <v>1.6817568120566348E-3</v>
      </c>
      <c r="AI114">
        <f t="shared" si="9"/>
        <v>0</v>
      </c>
      <c r="AJ114">
        <f t="shared" si="9"/>
        <v>0</v>
      </c>
      <c r="AK114">
        <f t="shared" si="9"/>
        <v>0</v>
      </c>
      <c r="AL114">
        <f t="shared" si="9"/>
        <v>0</v>
      </c>
      <c r="AM114">
        <f t="shared" si="9"/>
        <v>-5.2795975344689661E-2</v>
      </c>
      <c r="AN114">
        <f t="shared" si="9"/>
        <v>1.3233805964723444</v>
      </c>
      <c r="AO114">
        <f>AD114/AN114</f>
        <v>0.96172732676424522</v>
      </c>
    </row>
    <row r="115" spans="1:41" x14ac:dyDescent="0.45">
      <c r="B115" t="s">
        <v>12</v>
      </c>
      <c r="C115">
        <f t="shared" ref="C115:AN115" si="10">C21*$B$96/$B$93/1000</f>
        <v>1.5116460778168003E-3</v>
      </c>
      <c r="D115">
        <f t="shared" si="10"/>
        <v>8.9599934297200024E-5</v>
      </c>
      <c r="E115">
        <f t="shared" si="10"/>
        <v>6.8946363447931558E-3</v>
      </c>
      <c r="F115">
        <f t="shared" si="10"/>
        <v>0</v>
      </c>
      <c r="G115">
        <f t="shared" si="10"/>
        <v>0</v>
      </c>
      <c r="H115">
        <f t="shared" si="10"/>
        <v>0</v>
      </c>
      <c r="I115">
        <f t="shared" si="10"/>
        <v>0</v>
      </c>
      <c r="J115">
        <f t="shared" si="10"/>
        <v>0</v>
      </c>
      <c r="K115">
        <f t="shared" si="10"/>
        <v>0</v>
      </c>
      <c r="L115">
        <f t="shared" si="10"/>
        <v>0</v>
      </c>
      <c r="M115">
        <f t="shared" si="10"/>
        <v>0</v>
      </c>
      <c r="N115">
        <f t="shared" si="10"/>
        <v>0</v>
      </c>
      <c r="O115">
        <f t="shared" si="10"/>
        <v>0</v>
      </c>
      <c r="P115">
        <f t="shared" si="10"/>
        <v>0</v>
      </c>
      <c r="Q115">
        <f t="shared" si="10"/>
        <v>0</v>
      </c>
      <c r="R115">
        <f t="shared" si="10"/>
        <v>0</v>
      </c>
      <c r="S115">
        <f t="shared" si="10"/>
        <v>0</v>
      </c>
      <c r="T115">
        <f t="shared" si="10"/>
        <v>0</v>
      </c>
      <c r="U115">
        <f t="shared" si="10"/>
        <v>0</v>
      </c>
      <c r="V115">
        <f t="shared" si="10"/>
        <v>0</v>
      </c>
      <c r="W115">
        <f t="shared" si="10"/>
        <v>0</v>
      </c>
      <c r="X115">
        <f t="shared" si="10"/>
        <v>0</v>
      </c>
      <c r="Y115">
        <f t="shared" si="10"/>
        <v>2.2826619262133335E-2</v>
      </c>
      <c r="Z115">
        <f t="shared" si="10"/>
        <v>4.006897333333332E-3</v>
      </c>
      <c r="AA115">
        <f t="shared" si="10"/>
        <v>0</v>
      </c>
      <c r="AB115">
        <f t="shared" si="10"/>
        <v>9.4336433656399959E-2</v>
      </c>
      <c r="AC115">
        <f t="shared" si="10"/>
        <v>0</v>
      </c>
      <c r="AD115">
        <f t="shared" si="10"/>
        <v>1.2919319111111116</v>
      </c>
      <c r="AE115">
        <f t="shared" si="10"/>
        <v>-1.4200562036470663E-2</v>
      </c>
      <c r="AF115">
        <f t="shared" si="10"/>
        <v>-6.0660035754303999E-3</v>
      </c>
      <c r="AG115">
        <f t="shared" si="10"/>
        <v>-3.5479200363469593E-3</v>
      </c>
      <c r="AH115">
        <f t="shared" si="10"/>
        <v>1.7071280644000036E-3</v>
      </c>
      <c r="AI115">
        <f t="shared" si="10"/>
        <v>0</v>
      </c>
      <c r="AJ115">
        <f t="shared" si="10"/>
        <v>0</v>
      </c>
      <c r="AK115">
        <f t="shared" si="10"/>
        <v>0</v>
      </c>
      <c r="AL115">
        <f t="shared" si="10"/>
        <v>0</v>
      </c>
      <c r="AM115">
        <f t="shared" si="10"/>
        <v>-5.3592463875957258E-2</v>
      </c>
      <c r="AN115">
        <f t="shared" si="10"/>
        <v>1.3458979222600802</v>
      </c>
    </row>
    <row r="116" spans="1:41" x14ac:dyDescent="0.45">
      <c r="B116" t="s">
        <v>13</v>
      </c>
      <c r="C116">
        <f t="shared" ref="C116:AN116" si="11">C22*$B$96/$B$95/1000</f>
        <v>1.5456449348867491E-3</v>
      </c>
      <c r="D116">
        <f t="shared" si="11"/>
        <v>9.161515163666115E-5</v>
      </c>
      <c r="E116">
        <f t="shared" si="11"/>
        <v>5.1691807777287466E-3</v>
      </c>
      <c r="F116">
        <f t="shared" si="11"/>
        <v>0</v>
      </c>
      <c r="G116">
        <f t="shared" si="11"/>
        <v>0</v>
      </c>
      <c r="H116">
        <f t="shared" si="11"/>
        <v>0</v>
      </c>
      <c r="I116">
        <f t="shared" si="11"/>
        <v>0</v>
      </c>
      <c r="J116">
        <f t="shared" si="11"/>
        <v>0</v>
      </c>
      <c r="K116">
        <f t="shared" si="11"/>
        <v>0</v>
      </c>
      <c r="L116">
        <f t="shared" si="11"/>
        <v>0</v>
      </c>
      <c r="M116">
        <f t="shared" si="11"/>
        <v>0</v>
      </c>
      <c r="N116">
        <f t="shared" si="11"/>
        <v>0</v>
      </c>
      <c r="O116">
        <f t="shared" si="11"/>
        <v>0</v>
      </c>
      <c r="P116">
        <f t="shared" si="11"/>
        <v>0</v>
      </c>
      <c r="Q116">
        <f t="shared" si="11"/>
        <v>0</v>
      </c>
      <c r="R116">
        <f t="shared" si="11"/>
        <v>0</v>
      </c>
      <c r="S116">
        <f t="shared" si="11"/>
        <v>0</v>
      </c>
      <c r="T116">
        <f t="shared" si="11"/>
        <v>0</v>
      </c>
      <c r="U116">
        <f t="shared" si="11"/>
        <v>0</v>
      </c>
      <c r="V116">
        <f t="shared" si="11"/>
        <v>0</v>
      </c>
      <c r="W116">
        <f t="shared" si="11"/>
        <v>0</v>
      </c>
      <c r="X116">
        <f t="shared" si="11"/>
        <v>0</v>
      </c>
      <c r="Y116">
        <f t="shared" si="11"/>
        <v>2.2486968541481755E-2</v>
      </c>
      <c r="Z116">
        <f t="shared" si="11"/>
        <v>3.9477893639159965E-3</v>
      </c>
      <c r="AA116">
        <f t="shared" si="11"/>
        <v>4.1896248105982624E-3</v>
      </c>
      <c r="AB116">
        <f t="shared" si="11"/>
        <v>9.2842665155928122E-2</v>
      </c>
      <c r="AC116">
        <f t="shared" si="11"/>
        <v>0</v>
      </c>
      <c r="AD116">
        <f t="shared" si="11"/>
        <v>1.2727126964653961</v>
      </c>
      <c r="AE116">
        <f t="shared" si="11"/>
        <v>-1.3989263504964242E-2</v>
      </c>
      <c r="AF116">
        <f t="shared" si="11"/>
        <v>-5.9757439332902276E-3</v>
      </c>
      <c r="AG116">
        <f t="shared" si="11"/>
        <v>-3.4951284431933255E-3</v>
      </c>
      <c r="AH116">
        <f t="shared" si="11"/>
        <v>1.7035560052456556E-3</v>
      </c>
      <c r="AI116">
        <f t="shared" si="11"/>
        <v>5.1051918772953552E-13</v>
      </c>
      <c r="AJ116">
        <f t="shared" si="11"/>
        <v>0</v>
      </c>
      <c r="AK116">
        <f t="shared" si="11"/>
        <v>0</v>
      </c>
      <c r="AL116">
        <f t="shared" si="11"/>
        <v>0</v>
      </c>
      <c r="AM116">
        <f t="shared" si="11"/>
        <v>-5.2743855004964313E-2</v>
      </c>
      <c r="AN116">
        <f t="shared" si="11"/>
        <v>1.3284857503209162</v>
      </c>
    </row>
    <row r="118" spans="1:41" x14ac:dyDescent="0.45">
      <c r="A118" t="s">
        <v>15</v>
      </c>
      <c r="B118" t="s">
        <v>11</v>
      </c>
      <c r="C118">
        <f t="shared" ref="C118:AN118" si="12">C12*$B$96/$B$94/1000</f>
        <v>0.33977780963232795</v>
      </c>
      <c r="D118">
        <f t="shared" si="12"/>
        <v>0</v>
      </c>
      <c r="E118">
        <f t="shared" si="12"/>
        <v>2.4184831928607342E-3</v>
      </c>
      <c r="F118">
        <f t="shared" si="12"/>
        <v>3.2258592906127883E-4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1.3740055343397459E-20</v>
      </c>
      <c r="O118">
        <f t="shared" si="12"/>
        <v>0.52665874510729294</v>
      </c>
      <c r="P118">
        <f t="shared" si="12"/>
        <v>0</v>
      </c>
      <c r="Q118">
        <f t="shared" si="12"/>
        <v>0</v>
      </c>
      <c r="R118">
        <f t="shared" si="12"/>
        <v>0.11400280215323352</v>
      </c>
      <c r="S118">
        <f t="shared" si="12"/>
        <v>-5.8512288213750152E-2</v>
      </c>
      <c r="T118">
        <f t="shared" si="12"/>
        <v>0</v>
      </c>
      <c r="U118">
        <f t="shared" si="12"/>
        <v>0</v>
      </c>
      <c r="V118">
        <f t="shared" si="12"/>
        <v>0</v>
      </c>
      <c r="W118">
        <f t="shared" si="12"/>
        <v>0</v>
      </c>
      <c r="X118">
        <f t="shared" si="12"/>
        <v>0</v>
      </c>
      <c r="Y118">
        <f t="shared" si="12"/>
        <v>0</v>
      </c>
      <c r="Z118">
        <f t="shared" si="12"/>
        <v>0</v>
      </c>
      <c r="AA118">
        <f t="shared" si="12"/>
        <v>0</v>
      </c>
      <c r="AB118">
        <f t="shared" si="12"/>
        <v>0</v>
      </c>
      <c r="AC118">
        <f t="shared" si="12"/>
        <v>0</v>
      </c>
      <c r="AD118">
        <f t="shared" si="12"/>
        <v>9.5432169874559436E-3</v>
      </c>
      <c r="AE118">
        <f t="shared" si="12"/>
        <v>-1.4968914078671171E-19</v>
      </c>
      <c r="AF118">
        <f t="shared" si="12"/>
        <v>-1.8732704348827903E-19</v>
      </c>
      <c r="AG118">
        <f t="shared" si="12"/>
        <v>-1.3246395449215382E-21</v>
      </c>
      <c r="AH118">
        <f t="shared" si="12"/>
        <v>4.9483084755218454E-18</v>
      </c>
      <c r="AI118">
        <f t="shared" si="12"/>
        <v>0</v>
      </c>
      <c r="AJ118">
        <f t="shared" si="12"/>
        <v>0</v>
      </c>
      <c r="AK118">
        <f t="shared" si="12"/>
        <v>-0.40988007472408644</v>
      </c>
      <c r="AL118">
        <f t="shared" si="12"/>
        <v>1.7081109937157483E-20</v>
      </c>
      <c r="AM118">
        <f t="shared" si="12"/>
        <v>-4.9326373026826978E-2</v>
      </c>
      <c r="AN118">
        <f t="shared" si="12"/>
        <v>0.4750049070375687</v>
      </c>
    </row>
    <row r="119" spans="1:41" x14ac:dyDescent="0.45">
      <c r="B119" t="s">
        <v>12</v>
      </c>
      <c r="C119">
        <f t="shared" ref="C119:AN119" si="13">C13*$B$96/$B$93/1000</f>
        <v>0.34490375106290172</v>
      </c>
      <c r="D119">
        <f t="shared" si="13"/>
        <v>0</v>
      </c>
      <c r="E119">
        <f t="shared" si="13"/>
        <v>3.8981929099078491E-3</v>
      </c>
      <c r="F119">
        <f t="shared" si="13"/>
        <v>3.274525119999999E-4</v>
      </c>
      <c r="G119">
        <f t="shared" si="13"/>
        <v>0</v>
      </c>
      <c r="H119">
        <f t="shared" si="13"/>
        <v>0</v>
      </c>
      <c r="I119">
        <f t="shared" si="13"/>
        <v>0</v>
      </c>
      <c r="J119">
        <f t="shared" si="13"/>
        <v>0</v>
      </c>
      <c r="K119">
        <f t="shared" si="13"/>
        <v>0</v>
      </c>
      <c r="L119">
        <f t="shared" si="13"/>
        <v>0</v>
      </c>
      <c r="M119">
        <f t="shared" si="13"/>
        <v>0</v>
      </c>
      <c r="N119">
        <f t="shared" si="13"/>
        <v>3.8973958695009981E-13</v>
      </c>
      <c r="O119">
        <f t="shared" si="13"/>
        <v>0.53460400393061636</v>
      </c>
      <c r="P119">
        <f t="shared" si="13"/>
        <v>0</v>
      </c>
      <c r="Q119">
        <f t="shared" si="13"/>
        <v>0</v>
      </c>
      <c r="R119">
        <f t="shared" si="13"/>
        <v>0.11572266666666658</v>
      </c>
      <c r="S119">
        <f t="shared" si="13"/>
        <v>-5.9395013953982466E-2</v>
      </c>
      <c r="T119">
        <f t="shared" si="13"/>
        <v>0</v>
      </c>
      <c r="U119">
        <f t="shared" si="13"/>
        <v>0</v>
      </c>
      <c r="V119">
        <f t="shared" si="13"/>
        <v>0</v>
      </c>
      <c r="W119">
        <f t="shared" si="13"/>
        <v>0</v>
      </c>
      <c r="X119">
        <f t="shared" si="13"/>
        <v>0</v>
      </c>
      <c r="Y119">
        <f t="shared" si="13"/>
        <v>0</v>
      </c>
      <c r="Z119">
        <f t="shared" si="13"/>
        <v>0</v>
      </c>
      <c r="AA119">
        <f t="shared" si="13"/>
        <v>0</v>
      </c>
      <c r="AB119">
        <f t="shared" si="13"/>
        <v>0</v>
      </c>
      <c r="AC119">
        <f t="shared" si="13"/>
        <v>0</v>
      </c>
      <c r="AD119">
        <f t="shared" si="13"/>
        <v>3.0654110852476348E-2</v>
      </c>
      <c r="AE119">
        <f t="shared" si="13"/>
        <v>-4.245964258736591E-12</v>
      </c>
      <c r="AF119">
        <f t="shared" si="13"/>
        <v>-5.31357135972442E-12</v>
      </c>
      <c r="AG119">
        <f t="shared" si="13"/>
        <v>-3.7573681924328654E-14</v>
      </c>
      <c r="AH119">
        <f t="shared" si="13"/>
        <v>1.8289076303644619E-13</v>
      </c>
      <c r="AI119">
        <f t="shared" si="13"/>
        <v>0</v>
      </c>
      <c r="AJ119">
        <f t="shared" si="13"/>
        <v>0</v>
      </c>
      <c r="AK119">
        <f t="shared" si="13"/>
        <v>-0.41606359111111141</v>
      </c>
      <c r="AL119">
        <f t="shared" si="13"/>
        <v>0</v>
      </c>
      <c r="AM119">
        <f t="shared" si="13"/>
        <v>-5.0070518671030621E-2</v>
      </c>
      <c r="AN119">
        <f t="shared" si="13"/>
        <v>0.50458105418942045</v>
      </c>
    </row>
    <row r="120" spans="1:41" x14ac:dyDescent="0.45">
      <c r="B120" t="s">
        <v>13</v>
      </c>
      <c r="C120">
        <f t="shared" ref="C120:AN120" si="14">C14*$B$96/$B$95/1000</f>
        <v>0.33977916760437249</v>
      </c>
      <c r="D120">
        <f t="shared" si="14"/>
        <v>1.3175103563956265E-7</v>
      </c>
      <c r="E120">
        <f t="shared" si="14"/>
        <v>2.9226303040243914E-3</v>
      </c>
      <c r="F120">
        <f t="shared" si="14"/>
        <v>3.2258121798088736E-4</v>
      </c>
      <c r="G120">
        <f t="shared" si="14"/>
        <v>0</v>
      </c>
      <c r="H120">
        <f t="shared" si="14"/>
        <v>0</v>
      </c>
      <c r="I120">
        <f t="shared" si="14"/>
        <v>0</v>
      </c>
      <c r="J120">
        <f t="shared" si="14"/>
        <v>0</v>
      </c>
      <c r="K120">
        <f t="shared" si="14"/>
        <v>0</v>
      </c>
      <c r="L120">
        <f t="shared" si="14"/>
        <v>0</v>
      </c>
      <c r="M120">
        <f t="shared" si="14"/>
        <v>0</v>
      </c>
      <c r="N120">
        <f t="shared" si="14"/>
        <v>7.413573267074744E-9</v>
      </c>
      <c r="O120">
        <f t="shared" si="14"/>
        <v>0.52664628889545873</v>
      </c>
      <c r="P120">
        <f t="shared" si="14"/>
        <v>0</v>
      </c>
      <c r="Q120">
        <f t="shared" si="14"/>
        <v>0</v>
      </c>
      <c r="R120">
        <f t="shared" si="14"/>
        <v>0.11400113724377096</v>
      </c>
      <c r="S120">
        <f t="shared" si="14"/>
        <v>-5.8511433693756033E-2</v>
      </c>
      <c r="T120">
        <f t="shared" si="14"/>
        <v>0</v>
      </c>
      <c r="U120">
        <f t="shared" si="14"/>
        <v>0</v>
      </c>
      <c r="V120">
        <f t="shared" si="14"/>
        <v>0</v>
      </c>
      <c r="W120">
        <f t="shared" si="14"/>
        <v>0</v>
      </c>
      <c r="X120">
        <f t="shared" si="14"/>
        <v>0</v>
      </c>
      <c r="Y120">
        <f t="shared" si="14"/>
        <v>0</v>
      </c>
      <c r="Z120">
        <f t="shared" si="14"/>
        <v>0</v>
      </c>
      <c r="AA120">
        <f t="shared" si="14"/>
        <v>0</v>
      </c>
      <c r="AB120">
        <f t="shared" si="14"/>
        <v>0</v>
      </c>
      <c r="AC120">
        <f t="shared" si="14"/>
        <v>0</v>
      </c>
      <c r="AD120">
        <f t="shared" si="14"/>
        <v>1.5542475598641855E-2</v>
      </c>
      <c r="AE120">
        <f t="shared" si="14"/>
        <v>-8.0766153030163395E-8</v>
      </c>
      <c r="AF120">
        <f t="shared" si="14"/>
        <v>-1.0107402969611755E-7</v>
      </c>
      <c r="AG120">
        <f t="shared" si="14"/>
        <v>-7.1472145295683582E-10</v>
      </c>
      <c r="AH120">
        <f t="shared" si="14"/>
        <v>-8.2179234114736866E-9</v>
      </c>
      <c r="AI120">
        <f t="shared" si="14"/>
        <v>-5.9558290358255884E-26</v>
      </c>
      <c r="AJ120">
        <f t="shared" si="14"/>
        <v>0</v>
      </c>
      <c r="AK120">
        <f t="shared" si="14"/>
        <v>-0.40987408879038945</v>
      </c>
      <c r="AL120">
        <f t="shared" si="14"/>
        <v>-2.8370837768709476E-8</v>
      </c>
      <c r="AM120">
        <f t="shared" si="14"/>
        <v>-4.9325206391605869E-2</v>
      </c>
      <c r="AN120">
        <f t="shared" si="14"/>
        <v>0.48150347200944105</v>
      </c>
    </row>
    <row r="122" spans="1:41" x14ac:dyDescent="0.45">
      <c r="A122" t="s">
        <v>140</v>
      </c>
    </row>
    <row r="124" spans="1:41" x14ac:dyDescent="0.45">
      <c r="A124" t="s">
        <v>14</v>
      </c>
      <c r="B124" t="s">
        <v>11</v>
      </c>
      <c r="C124">
        <f t="shared" ref="C124:AN124" si="15">C30*$B$96/$B$94</f>
        <v>0</v>
      </c>
      <c r="D124">
        <f t="shared" si="15"/>
        <v>0</v>
      </c>
      <c r="E124">
        <f t="shared" si="15"/>
        <v>3.6839894513088982E-4</v>
      </c>
      <c r="F124">
        <f t="shared" si="15"/>
        <v>0</v>
      </c>
      <c r="G124">
        <f t="shared" si="15"/>
        <v>0.39960332212472072</v>
      </c>
      <c r="H124">
        <f t="shared" si="15"/>
        <v>0</v>
      </c>
      <c r="I124">
        <f t="shared" si="15"/>
        <v>0</v>
      </c>
      <c r="J124">
        <f t="shared" si="15"/>
        <v>0</v>
      </c>
      <c r="K124">
        <f t="shared" si="15"/>
        <v>0</v>
      </c>
      <c r="L124">
        <f t="shared" si="15"/>
        <v>0</v>
      </c>
      <c r="M124">
        <f t="shared" si="15"/>
        <v>0</v>
      </c>
      <c r="N124">
        <f t="shared" si="15"/>
        <v>0</v>
      </c>
      <c r="O124">
        <f t="shared" si="15"/>
        <v>0</v>
      </c>
      <c r="P124">
        <f t="shared" si="15"/>
        <v>0</v>
      </c>
      <c r="Q124">
        <f t="shared" si="15"/>
        <v>0</v>
      </c>
      <c r="R124">
        <f t="shared" si="15"/>
        <v>0</v>
      </c>
      <c r="S124">
        <f t="shared" si="15"/>
        <v>0</v>
      </c>
      <c r="T124">
        <f t="shared" si="15"/>
        <v>0</v>
      </c>
      <c r="U124">
        <f t="shared" si="15"/>
        <v>0</v>
      </c>
      <c r="V124">
        <f t="shared" si="15"/>
        <v>0</v>
      </c>
      <c r="W124">
        <f t="shared" si="15"/>
        <v>0</v>
      </c>
      <c r="X124">
        <f t="shared" si="15"/>
        <v>0</v>
      </c>
      <c r="Y124">
        <f t="shared" si="15"/>
        <v>0</v>
      </c>
      <c r="Z124">
        <f t="shared" si="15"/>
        <v>0</v>
      </c>
      <c r="AA124">
        <f t="shared" si="15"/>
        <v>0</v>
      </c>
      <c r="AB124">
        <f t="shared" si="15"/>
        <v>0</v>
      </c>
      <c r="AC124">
        <f t="shared" si="15"/>
        <v>0</v>
      </c>
      <c r="AD124">
        <f t="shared" si="15"/>
        <v>6.9063415494104372E-3</v>
      </c>
      <c r="AE124">
        <f t="shared" si="15"/>
        <v>0</v>
      </c>
      <c r="AF124">
        <f t="shared" si="15"/>
        <v>0</v>
      </c>
      <c r="AG124">
        <f t="shared" si="15"/>
        <v>0</v>
      </c>
      <c r="AH124">
        <f t="shared" si="15"/>
        <v>5.0495858344780741E-19</v>
      </c>
      <c r="AI124">
        <f t="shared" si="15"/>
        <v>0</v>
      </c>
      <c r="AJ124">
        <f t="shared" si="15"/>
        <v>0</v>
      </c>
      <c r="AK124">
        <f t="shared" si="15"/>
        <v>2.1408526214880905</v>
      </c>
      <c r="AL124">
        <f t="shared" si="15"/>
        <v>0</v>
      </c>
      <c r="AM124">
        <f t="shared" si="15"/>
        <v>-2.2937000792308152E-2</v>
      </c>
      <c r="AN124">
        <f t="shared" si="15"/>
        <v>2.5247936833150444</v>
      </c>
    </row>
    <row r="125" spans="1:41" x14ac:dyDescent="0.45">
      <c r="B125" t="s">
        <v>12</v>
      </c>
      <c r="C125">
        <f t="shared" ref="C125:AN125" si="16">C31*$B$96/$B$93</f>
        <v>0</v>
      </c>
      <c r="D125">
        <f t="shared" si="16"/>
        <v>0</v>
      </c>
      <c r="E125">
        <f t="shared" si="16"/>
        <v>5.937978647679999E-4</v>
      </c>
      <c r="F125">
        <f t="shared" si="16"/>
        <v>0</v>
      </c>
      <c r="G125">
        <f t="shared" si="16"/>
        <v>0.40563180177777763</v>
      </c>
      <c r="H125">
        <f t="shared" si="16"/>
        <v>0</v>
      </c>
      <c r="I125">
        <f t="shared" si="16"/>
        <v>0</v>
      </c>
      <c r="J125">
        <f t="shared" si="16"/>
        <v>0</v>
      </c>
      <c r="K125">
        <f t="shared" si="16"/>
        <v>0</v>
      </c>
      <c r="L125">
        <f t="shared" si="16"/>
        <v>0</v>
      </c>
      <c r="M125">
        <f t="shared" si="16"/>
        <v>0</v>
      </c>
      <c r="N125">
        <f t="shared" si="16"/>
        <v>0</v>
      </c>
      <c r="O125">
        <f t="shared" si="16"/>
        <v>0</v>
      </c>
      <c r="P125">
        <f t="shared" si="16"/>
        <v>0</v>
      </c>
      <c r="Q125">
        <f t="shared" si="16"/>
        <v>0</v>
      </c>
      <c r="R125">
        <f t="shared" si="16"/>
        <v>0</v>
      </c>
      <c r="S125">
        <f t="shared" si="16"/>
        <v>0</v>
      </c>
      <c r="T125">
        <f t="shared" si="16"/>
        <v>0</v>
      </c>
      <c r="U125">
        <f t="shared" si="16"/>
        <v>0</v>
      </c>
      <c r="V125">
        <f t="shared" si="16"/>
        <v>0</v>
      </c>
      <c r="W125">
        <f t="shared" si="16"/>
        <v>0</v>
      </c>
      <c r="X125">
        <f t="shared" si="16"/>
        <v>0</v>
      </c>
      <c r="Y125">
        <f t="shared" si="16"/>
        <v>0</v>
      </c>
      <c r="Z125">
        <f t="shared" si="16"/>
        <v>0</v>
      </c>
      <c r="AA125">
        <f t="shared" si="16"/>
        <v>0</v>
      </c>
      <c r="AB125">
        <f t="shared" si="16"/>
        <v>0</v>
      </c>
      <c r="AC125">
        <f t="shared" si="16"/>
        <v>0</v>
      </c>
      <c r="AD125">
        <f t="shared" si="16"/>
        <v>2.0978665722052019E-2</v>
      </c>
      <c r="AE125">
        <f t="shared" si="16"/>
        <v>0</v>
      </c>
      <c r="AF125">
        <f t="shared" si="16"/>
        <v>0</v>
      </c>
      <c r="AG125">
        <f t="shared" si="16"/>
        <v>0</v>
      </c>
      <c r="AH125">
        <f t="shared" si="16"/>
        <v>3.1746568633176747E-18</v>
      </c>
      <c r="AI125">
        <f t="shared" si="16"/>
        <v>0</v>
      </c>
      <c r="AJ125">
        <f t="shared" si="16"/>
        <v>0</v>
      </c>
      <c r="AK125">
        <f t="shared" si="16"/>
        <v>2.1731498666666673</v>
      </c>
      <c r="AL125">
        <f t="shared" si="16"/>
        <v>0</v>
      </c>
      <c r="AM125">
        <f t="shared" si="16"/>
        <v>-2.3283032056120884E-2</v>
      </c>
      <c r="AN125">
        <f t="shared" si="16"/>
        <v>2.5770710999751438</v>
      </c>
    </row>
    <row r="126" spans="1:41" x14ac:dyDescent="0.45">
      <c r="B126" t="s">
        <v>13</v>
      </c>
      <c r="C126">
        <f t="shared" ref="C126:AN126" si="17">C32*$B$96/$B$95</f>
        <v>4.1120647107821732E-6</v>
      </c>
      <c r="D126">
        <f t="shared" si="17"/>
        <v>0</v>
      </c>
      <c r="E126">
        <f t="shared" si="17"/>
        <v>4.5324271621663908E-4</v>
      </c>
      <c r="F126">
        <f t="shared" si="17"/>
        <v>0</v>
      </c>
      <c r="G126">
        <f t="shared" si="17"/>
        <v>0.38393986694984794</v>
      </c>
      <c r="H126">
        <f t="shared" si="17"/>
        <v>1.5039150419133577E-6</v>
      </c>
      <c r="I126">
        <f t="shared" si="17"/>
        <v>0</v>
      </c>
      <c r="J126">
        <f t="shared" si="17"/>
        <v>3.7864299582899812E-22</v>
      </c>
      <c r="K126">
        <f t="shared" si="17"/>
        <v>0</v>
      </c>
      <c r="L126">
        <f t="shared" si="17"/>
        <v>0</v>
      </c>
      <c r="M126">
        <f t="shared" si="17"/>
        <v>0</v>
      </c>
      <c r="N126">
        <f t="shared" si="17"/>
        <v>0</v>
      </c>
      <c r="O126">
        <f t="shared" si="17"/>
        <v>0</v>
      </c>
      <c r="P126">
        <f t="shared" si="17"/>
        <v>0</v>
      </c>
      <c r="Q126">
        <f t="shared" si="17"/>
        <v>0</v>
      </c>
      <c r="R126">
        <f t="shared" si="17"/>
        <v>0</v>
      </c>
      <c r="S126">
        <f t="shared" si="17"/>
        <v>0</v>
      </c>
      <c r="T126">
        <f t="shared" si="17"/>
        <v>0</v>
      </c>
      <c r="U126">
        <f t="shared" si="17"/>
        <v>0</v>
      </c>
      <c r="V126">
        <f t="shared" si="17"/>
        <v>0</v>
      </c>
      <c r="W126">
        <f t="shared" si="17"/>
        <v>0</v>
      </c>
      <c r="X126">
        <f t="shared" si="17"/>
        <v>0</v>
      </c>
      <c r="Y126">
        <f t="shared" si="17"/>
        <v>0</v>
      </c>
      <c r="Z126">
        <f t="shared" si="17"/>
        <v>0</v>
      </c>
      <c r="AA126">
        <f t="shared" si="17"/>
        <v>0</v>
      </c>
      <c r="AB126">
        <f t="shared" si="17"/>
        <v>0</v>
      </c>
      <c r="AC126">
        <f t="shared" si="17"/>
        <v>0</v>
      </c>
      <c r="AD126">
        <f t="shared" si="17"/>
        <v>1.0932312109932094E-2</v>
      </c>
      <c r="AE126">
        <f t="shared" si="17"/>
        <v>-3.0067658101313397E-4</v>
      </c>
      <c r="AF126">
        <f t="shared" si="17"/>
        <v>-4.5869313797260079E-5</v>
      </c>
      <c r="AG126">
        <f t="shared" si="17"/>
        <v>-9.2572492868604186E-5</v>
      </c>
      <c r="AH126">
        <f t="shared" si="17"/>
        <v>1.0965503983641439E-5</v>
      </c>
      <c r="AI126">
        <f t="shared" si="17"/>
        <v>0</v>
      </c>
      <c r="AJ126">
        <f t="shared" si="17"/>
        <v>0</v>
      </c>
      <c r="AK126">
        <f t="shared" si="17"/>
        <v>2.1895710403520012</v>
      </c>
      <c r="AL126">
        <f t="shared" si="17"/>
        <v>0</v>
      </c>
      <c r="AM126">
        <f t="shared" si="17"/>
        <v>-2.2181936122384741E-2</v>
      </c>
      <c r="AN126">
        <f t="shared" si="17"/>
        <v>2.5622919891016709</v>
      </c>
    </row>
    <row r="128" spans="1:41" x14ac:dyDescent="0.45">
      <c r="A128" t="s">
        <v>10</v>
      </c>
      <c r="B128" t="s">
        <v>11</v>
      </c>
      <c r="C128">
        <f t="shared" ref="C128:AN128" si="18">C26*$B$96/$B$94</f>
        <v>0</v>
      </c>
      <c r="D128">
        <f t="shared" si="18"/>
        <v>0</v>
      </c>
      <c r="E128">
        <f t="shared" si="18"/>
        <v>7.0916796937696316E-4</v>
      </c>
      <c r="F128">
        <f t="shared" si="18"/>
        <v>0</v>
      </c>
      <c r="G128">
        <f t="shared" si="18"/>
        <v>0</v>
      </c>
      <c r="H128">
        <f t="shared" si="18"/>
        <v>0</v>
      </c>
      <c r="I128">
        <f t="shared" si="18"/>
        <v>0</v>
      </c>
      <c r="J128">
        <f t="shared" si="18"/>
        <v>0</v>
      </c>
      <c r="K128">
        <f t="shared" si="18"/>
        <v>0</v>
      </c>
      <c r="L128">
        <f t="shared" si="18"/>
        <v>0</v>
      </c>
      <c r="M128">
        <f t="shared" si="18"/>
        <v>0</v>
      </c>
      <c r="N128">
        <f t="shared" si="18"/>
        <v>0</v>
      </c>
      <c r="O128">
        <f t="shared" si="18"/>
        <v>0</v>
      </c>
      <c r="P128">
        <f t="shared" si="18"/>
        <v>0</v>
      </c>
      <c r="Q128">
        <f t="shared" si="18"/>
        <v>0</v>
      </c>
      <c r="R128">
        <f t="shared" si="18"/>
        <v>0</v>
      </c>
      <c r="S128">
        <f t="shared" si="18"/>
        <v>0</v>
      </c>
      <c r="T128">
        <f t="shared" si="18"/>
        <v>0</v>
      </c>
      <c r="U128">
        <f t="shared" si="18"/>
        <v>0</v>
      </c>
      <c r="V128">
        <f t="shared" si="18"/>
        <v>0</v>
      </c>
      <c r="W128">
        <f t="shared" si="18"/>
        <v>0</v>
      </c>
      <c r="X128">
        <f t="shared" si="18"/>
        <v>0</v>
      </c>
      <c r="Y128">
        <f t="shared" si="18"/>
        <v>0</v>
      </c>
      <c r="Z128">
        <f t="shared" si="18"/>
        <v>0</v>
      </c>
      <c r="AA128">
        <f t="shared" si="18"/>
        <v>0</v>
      </c>
      <c r="AB128">
        <f t="shared" si="18"/>
        <v>0</v>
      </c>
      <c r="AC128">
        <f t="shared" si="18"/>
        <v>0.52371087264950966</v>
      </c>
      <c r="AD128">
        <f t="shared" si="18"/>
        <v>0</v>
      </c>
      <c r="AE128">
        <f t="shared" si="18"/>
        <v>-8.60154592330949E-3</v>
      </c>
      <c r="AF128">
        <f t="shared" si="18"/>
        <v>-1.1733913415923112E-2</v>
      </c>
      <c r="AG128">
        <f t="shared" si="18"/>
        <v>-6.4751591573876076E-3</v>
      </c>
      <c r="AH128">
        <f t="shared" si="18"/>
        <v>3.5871881719637112E-4</v>
      </c>
      <c r="AI128">
        <f t="shared" si="18"/>
        <v>0</v>
      </c>
      <c r="AJ128">
        <f t="shared" si="18"/>
        <v>0</v>
      </c>
      <c r="AK128">
        <f t="shared" si="18"/>
        <v>0</v>
      </c>
      <c r="AL128">
        <f t="shared" si="18"/>
        <v>0</v>
      </c>
      <c r="AM128">
        <f t="shared" si="18"/>
        <v>0</v>
      </c>
      <c r="AN128">
        <f t="shared" si="18"/>
        <v>0.49796814093946279</v>
      </c>
    </row>
    <row r="129" spans="1:40" x14ac:dyDescent="0.45">
      <c r="B129" t="s">
        <v>12</v>
      </c>
      <c r="C129">
        <f t="shared" ref="C129:AN129" si="19">C27*$B$96/$B$93</f>
        <v>0</v>
      </c>
      <c r="D129">
        <f t="shared" si="19"/>
        <v>0</v>
      </c>
      <c r="E129">
        <f t="shared" si="19"/>
        <v>1.1430608896784002E-3</v>
      </c>
      <c r="F129">
        <f t="shared" si="19"/>
        <v>0</v>
      </c>
      <c r="G129">
        <f t="shared" si="19"/>
        <v>0</v>
      </c>
      <c r="H129">
        <f t="shared" si="19"/>
        <v>0</v>
      </c>
      <c r="I129">
        <f t="shared" si="19"/>
        <v>0</v>
      </c>
      <c r="J129">
        <f t="shared" si="19"/>
        <v>0</v>
      </c>
      <c r="K129">
        <f t="shared" si="19"/>
        <v>0</v>
      </c>
      <c r="L129">
        <f t="shared" si="19"/>
        <v>0</v>
      </c>
      <c r="M129">
        <f t="shared" si="19"/>
        <v>0</v>
      </c>
      <c r="N129">
        <f t="shared" si="19"/>
        <v>0</v>
      </c>
      <c r="O129">
        <f t="shared" si="19"/>
        <v>0</v>
      </c>
      <c r="P129">
        <f t="shared" si="19"/>
        <v>0</v>
      </c>
      <c r="Q129">
        <f t="shared" si="19"/>
        <v>0</v>
      </c>
      <c r="R129">
        <f t="shared" si="19"/>
        <v>0</v>
      </c>
      <c r="S129">
        <f t="shared" si="19"/>
        <v>0</v>
      </c>
      <c r="T129">
        <f t="shared" si="19"/>
        <v>0</v>
      </c>
      <c r="U129">
        <f t="shared" si="19"/>
        <v>0</v>
      </c>
      <c r="V129">
        <f t="shared" si="19"/>
        <v>0</v>
      </c>
      <c r="W129">
        <f t="shared" si="19"/>
        <v>0</v>
      </c>
      <c r="X129">
        <f t="shared" si="19"/>
        <v>0</v>
      </c>
      <c r="Y129">
        <f t="shared" si="19"/>
        <v>0</v>
      </c>
      <c r="Z129">
        <f t="shared" si="19"/>
        <v>0</v>
      </c>
      <c r="AA129">
        <f t="shared" si="19"/>
        <v>0</v>
      </c>
      <c r="AB129">
        <f t="shared" si="19"/>
        <v>0</v>
      </c>
      <c r="AC129">
        <f t="shared" si="19"/>
        <v>0.53161165866666671</v>
      </c>
      <c r="AD129">
        <f t="shared" si="19"/>
        <v>0</v>
      </c>
      <c r="AE129">
        <f t="shared" si="19"/>
        <v>-8.7313102213333327E-3</v>
      </c>
      <c r="AF129">
        <f t="shared" si="19"/>
        <v>-1.191093311111111E-2</v>
      </c>
      <c r="AG129">
        <f t="shared" si="19"/>
        <v>-6.5728444444444435E-3</v>
      </c>
      <c r="AH129">
        <f t="shared" si="19"/>
        <v>3.6413050666666576E-4</v>
      </c>
      <c r="AI129">
        <f t="shared" si="19"/>
        <v>0</v>
      </c>
      <c r="AJ129">
        <f t="shared" si="19"/>
        <v>0</v>
      </c>
      <c r="AK129">
        <f t="shared" si="19"/>
        <v>0</v>
      </c>
      <c r="AL129">
        <f t="shared" si="19"/>
        <v>0</v>
      </c>
      <c r="AM129">
        <f t="shared" si="19"/>
        <v>0</v>
      </c>
      <c r="AN129">
        <f t="shared" si="19"/>
        <v>0.50590376228612266</v>
      </c>
    </row>
    <row r="130" spans="1:40" x14ac:dyDescent="0.45">
      <c r="B130" t="s">
        <v>13</v>
      </c>
      <c r="C130">
        <f t="shared" ref="C130:AN130" si="20">C28*$B$96/$B$95</f>
        <v>0</v>
      </c>
      <c r="D130">
        <f t="shared" si="20"/>
        <v>0</v>
      </c>
      <c r="E130">
        <f t="shared" si="20"/>
        <v>8.5699814956862797E-4</v>
      </c>
      <c r="F130">
        <f t="shared" si="20"/>
        <v>0</v>
      </c>
      <c r="G130">
        <f t="shared" si="20"/>
        <v>0</v>
      </c>
      <c r="H130">
        <f t="shared" si="20"/>
        <v>0</v>
      </c>
      <c r="I130">
        <f t="shared" si="20"/>
        <v>0</v>
      </c>
      <c r="J130">
        <f t="shared" si="20"/>
        <v>0</v>
      </c>
      <c r="K130">
        <f t="shared" si="20"/>
        <v>0</v>
      </c>
      <c r="L130">
        <f t="shared" si="20"/>
        <v>0</v>
      </c>
      <c r="M130">
        <f t="shared" si="20"/>
        <v>0</v>
      </c>
      <c r="N130">
        <f t="shared" si="20"/>
        <v>0</v>
      </c>
      <c r="O130">
        <f t="shared" si="20"/>
        <v>0</v>
      </c>
      <c r="P130">
        <f t="shared" si="20"/>
        <v>0</v>
      </c>
      <c r="Q130">
        <f t="shared" si="20"/>
        <v>0</v>
      </c>
      <c r="R130">
        <f t="shared" si="20"/>
        <v>0</v>
      </c>
      <c r="S130">
        <f t="shared" si="20"/>
        <v>0</v>
      </c>
      <c r="T130">
        <f t="shared" si="20"/>
        <v>0</v>
      </c>
      <c r="U130">
        <f t="shared" si="20"/>
        <v>0</v>
      </c>
      <c r="V130">
        <f t="shared" si="20"/>
        <v>0</v>
      </c>
      <c r="W130">
        <f t="shared" si="20"/>
        <v>0</v>
      </c>
      <c r="X130">
        <f t="shared" si="20"/>
        <v>0</v>
      </c>
      <c r="Y130">
        <f t="shared" si="20"/>
        <v>0</v>
      </c>
      <c r="Z130">
        <f t="shared" si="20"/>
        <v>0</v>
      </c>
      <c r="AA130">
        <f t="shared" si="20"/>
        <v>0</v>
      </c>
      <c r="AB130">
        <f t="shared" si="20"/>
        <v>0</v>
      </c>
      <c r="AC130">
        <f t="shared" si="20"/>
        <v>0.52370322431831895</v>
      </c>
      <c r="AD130">
        <f t="shared" si="20"/>
        <v>0</v>
      </c>
      <c r="AE130">
        <f t="shared" si="20"/>
        <v>-8.6014203053866849E-3</v>
      </c>
      <c r="AF130">
        <f t="shared" si="20"/>
        <v>-1.1733742052560893E-2</v>
      </c>
      <c r="AG130">
        <f t="shared" si="20"/>
        <v>-6.4750645934510288E-3</v>
      </c>
      <c r="AH130">
        <f t="shared" si="20"/>
        <v>3.5871357842730701E-4</v>
      </c>
      <c r="AI130">
        <f t="shared" si="20"/>
        <v>0</v>
      </c>
      <c r="AJ130">
        <f t="shared" si="20"/>
        <v>0</v>
      </c>
      <c r="AK130">
        <f t="shared" si="20"/>
        <v>0</v>
      </c>
      <c r="AL130">
        <f t="shared" si="20"/>
        <v>-3.3266742899230026E-19</v>
      </c>
      <c r="AM130">
        <f t="shared" si="20"/>
        <v>0</v>
      </c>
      <c r="AN130">
        <f t="shared" si="20"/>
        <v>0.49810870909491606</v>
      </c>
    </row>
    <row r="132" spans="1:40" x14ac:dyDescent="0.45">
      <c r="A132" t="s">
        <v>16</v>
      </c>
      <c r="B132" t="s">
        <v>11</v>
      </c>
      <c r="C132">
        <f t="shared" ref="C132:AN132" si="21">C38*$B$96/$B$94</f>
        <v>0</v>
      </c>
      <c r="D132">
        <f t="shared" si="21"/>
        <v>0</v>
      </c>
      <c r="E132">
        <f t="shared" si="21"/>
        <v>4.894011945331244E-4</v>
      </c>
      <c r="F132">
        <f t="shared" si="21"/>
        <v>8.6102116363100166E-4</v>
      </c>
      <c r="G132">
        <f t="shared" si="21"/>
        <v>0</v>
      </c>
      <c r="H132">
        <f t="shared" si="21"/>
        <v>0</v>
      </c>
      <c r="I132">
        <f t="shared" si="21"/>
        <v>0</v>
      </c>
      <c r="J132">
        <f t="shared" si="21"/>
        <v>0</v>
      </c>
      <c r="K132">
        <f t="shared" si="21"/>
        <v>0</v>
      </c>
      <c r="L132">
        <f t="shared" si="21"/>
        <v>0</v>
      </c>
      <c r="M132">
        <f t="shared" si="21"/>
        <v>0</v>
      </c>
      <c r="N132">
        <f t="shared" si="21"/>
        <v>0</v>
      </c>
      <c r="O132">
        <f t="shared" si="21"/>
        <v>0</v>
      </c>
      <c r="P132">
        <f t="shared" si="21"/>
        <v>0</v>
      </c>
      <c r="Q132">
        <f t="shared" si="21"/>
        <v>0</v>
      </c>
      <c r="R132">
        <f t="shared" si="21"/>
        <v>0</v>
      </c>
      <c r="S132">
        <f t="shared" si="21"/>
        <v>0</v>
      </c>
      <c r="T132">
        <f t="shared" si="21"/>
        <v>2.7350412095253948E-5</v>
      </c>
      <c r="U132">
        <f t="shared" si="21"/>
        <v>0.64080154163218461</v>
      </c>
      <c r="V132">
        <f t="shared" si="21"/>
        <v>0</v>
      </c>
      <c r="W132">
        <f t="shared" si="21"/>
        <v>0</v>
      </c>
      <c r="X132">
        <f t="shared" si="21"/>
        <v>0.39863075201925119</v>
      </c>
      <c r="Y132">
        <f t="shared" si="21"/>
        <v>0</v>
      </c>
      <c r="Z132">
        <f t="shared" si="21"/>
        <v>0</v>
      </c>
      <c r="AA132">
        <f t="shared" si="21"/>
        <v>0</v>
      </c>
      <c r="AB132">
        <f t="shared" si="21"/>
        <v>0</v>
      </c>
      <c r="AC132">
        <f t="shared" si="21"/>
        <v>0</v>
      </c>
      <c r="AD132">
        <f t="shared" si="21"/>
        <v>7.8158278068073683E-3</v>
      </c>
      <c r="AE132">
        <f t="shared" si="21"/>
        <v>-7.8147961309553635E-3</v>
      </c>
      <c r="AF132">
        <f t="shared" si="21"/>
        <v>-1.7122289715700692E-2</v>
      </c>
      <c r="AG132">
        <f t="shared" si="21"/>
        <v>-2.0574888476325928E-4</v>
      </c>
      <c r="AH132">
        <f t="shared" si="21"/>
        <v>9.581268422152629E-5</v>
      </c>
      <c r="AI132">
        <f t="shared" si="21"/>
        <v>0</v>
      </c>
      <c r="AJ132">
        <f t="shared" si="21"/>
        <v>0</v>
      </c>
      <c r="AK132">
        <f t="shared" si="21"/>
        <v>0</v>
      </c>
      <c r="AL132">
        <f t="shared" si="21"/>
        <v>-4.9392555767863722E-2</v>
      </c>
      <c r="AM132">
        <f t="shared" si="21"/>
        <v>-3.9571984596775082E-3</v>
      </c>
      <c r="AN132">
        <f t="shared" si="21"/>
        <v>0.97022911795376343</v>
      </c>
    </row>
    <row r="133" spans="1:40" x14ac:dyDescent="0.45">
      <c r="B133" t="s">
        <v>12</v>
      </c>
      <c r="C133">
        <f t="shared" ref="C133:AN133" si="22">C39*$B$96/$B$93</f>
        <v>-1.054872991517186E-18</v>
      </c>
      <c r="D133">
        <f t="shared" si="22"/>
        <v>0</v>
      </c>
      <c r="E133">
        <f t="shared" si="22"/>
        <v>8.2569291603593108E-4</v>
      </c>
      <c r="F133">
        <f t="shared" si="22"/>
        <v>8.7401066666666582E-4</v>
      </c>
      <c r="G133">
        <f t="shared" si="22"/>
        <v>0</v>
      </c>
      <c r="H133">
        <f t="shared" si="22"/>
        <v>0</v>
      </c>
      <c r="I133">
        <f t="shared" si="22"/>
        <v>0</v>
      </c>
      <c r="J133">
        <f t="shared" si="22"/>
        <v>0</v>
      </c>
      <c r="K133">
        <f t="shared" si="22"/>
        <v>0</v>
      </c>
      <c r="L133">
        <f t="shared" si="22"/>
        <v>0</v>
      </c>
      <c r="M133">
        <f t="shared" si="22"/>
        <v>0</v>
      </c>
      <c r="N133">
        <f t="shared" si="22"/>
        <v>0</v>
      </c>
      <c r="O133">
        <f t="shared" si="22"/>
        <v>0</v>
      </c>
      <c r="P133">
        <f t="shared" si="22"/>
        <v>0</v>
      </c>
      <c r="Q133">
        <f t="shared" si="22"/>
        <v>0</v>
      </c>
      <c r="R133">
        <f t="shared" si="22"/>
        <v>0</v>
      </c>
      <c r="S133">
        <f t="shared" si="22"/>
        <v>0</v>
      </c>
      <c r="T133">
        <f t="shared" si="22"/>
        <v>3.3009927017143084E-5</v>
      </c>
      <c r="U133">
        <f t="shared" si="22"/>
        <v>0.57609611789264858</v>
      </c>
      <c r="V133">
        <f t="shared" si="22"/>
        <v>0</v>
      </c>
      <c r="W133">
        <f t="shared" si="22"/>
        <v>0</v>
      </c>
      <c r="X133">
        <f t="shared" si="22"/>
        <v>0.40565580956160013</v>
      </c>
      <c r="Y133">
        <f t="shared" si="22"/>
        <v>0</v>
      </c>
      <c r="Z133">
        <f t="shared" si="22"/>
        <v>0</v>
      </c>
      <c r="AA133">
        <f t="shared" si="22"/>
        <v>0</v>
      </c>
      <c r="AB133">
        <f t="shared" si="22"/>
        <v>0</v>
      </c>
      <c r="AC133">
        <f t="shared" si="22"/>
        <v>0</v>
      </c>
      <c r="AD133">
        <f t="shared" si="22"/>
        <v>2.5105501877263046E-2</v>
      </c>
      <c r="AE133">
        <f t="shared" si="22"/>
        <v>-7.8086086378160498E-3</v>
      </c>
      <c r="AF133">
        <f t="shared" si="22"/>
        <v>-1.8512981753210905E-2</v>
      </c>
      <c r="AG133">
        <f t="shared" si="22"/>
        <v>-2.4832370518732807E-4</v>
      </c>
      <c r="AH133">
        <f t="shared" si="22"/>
        <v>1.1340321286701473E-4</v>
      </c>
      <c r="AI133">
        <f t="shared" si="22"/>
        <v>0</v>
      </c>
      <c r="AJ133">
        <f t="shared" si="22"/>
        <v>0</v>
      </c>
      <c r="AK133">
        <f t="shared" si="22"/>
        <v>0</v>
      </c>
      <c r="AL133">
        <f t="shared" si="22"/>
        <v>-5.2219271065599843E-2</v>
      </c>
      <c r="AM133">
        <f t="shared" si="22"/>
        <v>-3.2560175780428505E-3</v>
      </c>
      <c r="AN133">
        <f t="shared" si="22"/>
        <v>0.92665834331424124</v>
      </c>
    </row>
    <row r="134" spans="1:40" x14ac:dyDescent="0.45">
      <c r="B134" t="s">
        <v>13</v>
      </c>
      <c r="C134">
        <f t="shared" ref="C134:AN134" si="23">C40*$B$96/$B$95</f>
        <v>1.0911928800276979E-5</v>
      </c>
      <c r="D134">
        <f t="shared" si="23"/>
        <v>3.4150015326808552E-6</v>
      </c>
      <c r="E134">
        <f t="shared" si="23"/>
        <v>5.9457461685458537E-4</v>
      </c>
      <c r="F134">
        <f t="shared" si="23"/>
        <v>8.6100858918321797E-4</v>
      </c>
      <c r="G134">
        <f t="shared" si="23"/>
        <v>0</v>
      </c>
      <c r="H134">
        <f t="shared" si="23"/>
        <v>0</v>
      </c>
      <c r="I134">
        <f t="shared" si="23"/>
        <v>0</v>
      </c>
      <c r="J134">
        <f t="shared" si="23"/>
        <v>0</v>
      </c>
      <c r="K134">
        <f t="shared" si="23"/>
        <v>0</v>
      </c>
      <c r="L134">
        <f t="shared" si="23"/>
        <v>0</v>
      </c>
      <c r="M134">
        <f t="shared" si="23"/>
        <v>0</v>
      </c>
      <c r="N134">
        <f t="shared" si="23"/>
        <v>0</v>
      </c>
      <c r="O134">
        <f t="shared" si="23"/>
        <v>0</v>
      </c>
      <c r="P134">
        <f t="shared" si="23"/>
        <v>0</v>
      </c>
      <c r="Q134">
        <f t="shared" si="23"/>
        <v>0</v>
      </c>
      <c r="R134">
        <f t="shared" si="23"/>
        <v>0</v>
      </c>
      <c r="S134">
        <f t="shared" si="23"/>
        <v>0</v>
      </c>
      <c r="T134">
        <f t="shared" si="23"/>
        <v>2.8025315397462884E-5</v>
      </c>
      <c r="U134">
        <f t="shared" si="23"/>
        <v>0.63059886099235474</v>
      </c>
      <c r="V134">
        <f t="shared" si="23"/>
        <v>0</v>
      </c>
      <c r="W134">
        <f t="shared" si="23"/>
        <v>0</v>
      </c>
      <c r="X134">
        <f t="shared" si="23"/>
        <v>0.39875161290363614</v>
      </c>
      <c r="Y134">
        <f t="shared" si="23"/>
        <v>0</v>
      </c>
      <c r="Z134">
        <f t="shared" si="23"/>
        <v>0</v>
      </c>
      <c r="AA134">
        <f t="shared" si="23"/>
        <v>0</v>
      </c>
      <c r="AB134">
        <f t="shared" si="23"/>
        <v>0</v>
      </c>
      <c r="AC134">
        <f t="shared" si="23"/>
        <v>0</v>
      </c>
      <c r="AD134">
        <f t="shared" si="23"/>
        <v>1.2799826778668156E-2</v>
      </c>
      <c r="AE134">
        <f t="shared" si="23"/>
        <v>-7.8012197564713759E-3</v>
      </c>
      <c r="AF134">
        <f t="shared" si="23"/>
        <v>-1.7271108202532581E-2</v>
      </c>
      <c r="AG134">
        <f t="shared" si="23"/>
        <v>-2.1082597834667292E-4</v>
      </c>
      <c r="AH134">
        <f t="shared" si="23"/>
        <v>9.8050869717740248E-5</v>
      </c>
      <c r="AI134">
        <f t="shared" si="23"/>
        <v>0</v>
      </c>
      <c r="AJ134">
        <f t="shared" si="23"/>
        <v>0</v>
      </c>
      <c r="AK134">
        <f t="shared" si="23"/>
        <v>0</v>
      </c>
      <c r="AL134">
        <f t="shared" si="23"/>
        <v>-4.968440188567988E-2</v>
      </c>
      <c r="AM134">
        <f t="shared" si="23"/>
        <v>-3.8563007937188073E-3</v>
      </c>
      <c r="AN134">
        <f t="shared" si="23"/>
        <v>0.96492243037939507</v>
      </c>
    </row>
    <row r="136" spans="1:40" x14ac:dyDescent="0.45">
      <c r="A136" t="s">
        <v>17</v>
      </c>
      <c r="B136" t="s">
        <v>11</v>
      </c>
      <c r="C136">
        <f t="shared" ref="C136:AN136" si="24">C42*$B$96/$B$94</f>
        <v>3.5957823614212084E-5</v>
      </c>
      <c r="D136">
        <f t="shared" si="24"/>
        <v>1.6649038099901109E-5</v>
      </c>
      <c r="E136">
        <f t="shared" si="24"/>
        <v>6.5157800427937665E-4</v>
      </c>
      <c r="F136">
        <f t="shared" si="24"/>
        <v>0</v>
      </c>
      <c r="G136">
        <f t="shared" si="24"/>
        <v>0</v>
      </c>
      <c r="H136">
        <f t="shared" si="24"/>
        <v>0</v>
      </c>
      <c r="I136">
        <f t="shared" si="24"/>
        <v>0</v>
      </c>
      <c r="J136">
        <f t="shared" si="24"/>
        <v>0</v>
      </c>
      <c r="K136">
        <f t="shared" si="24"/>
        <v>0</v>
      </c>
      <c r="L136">
        <f t="shared" si="24"/>
        <v>0</v>
      </c>
      <c r="M136">
        <f t="shared" si="24"/>
        <v>0</v>
      </c>
      <c r="N136">
        <f t="shared" si="24"/>
        <v>0</v>
      </c>
      <c r="O136">
        <f t="shared" si="24"/>
        <v>0</v>
      </c>
      <c r="P136">
        <f t="shared" si="24"/>
        <v>0</v>
      </c>
      <c r="Q136">
        <f t="shared" si="24"/>
        <v>0</v>
      </c>
      <c r="R136">
        <f t="shared" si="24"/>
        <v>0</v>
      </c>
      <c r="S136">
        <f t="shared" si="24"/>
        <v>0</v>
      </c>
      <c r="T136">
        <f t="shared" si="24"/>
        <v>0</v>
      </c>
      <c r="U136">
        <f t="shared" si="24"/>
        <v>0</v>
      </c>
      <c r="V136">
        <f t="shared" si="24"/>
        <v>0</v>
      </c>
      <c r="W136">
        <f t="shared" si="24"/>
        <v>0</v>
      </c>
      <c r="X136">
        <f t="shared" si="24"/>
        <v>0</v>
      </c>
      <c r="Y136">
        <f t="shared" si="24"/>
        <v>6.2264205434702435E-4</v>
      </c>
      <c r="Z136">
        <f t="shared" si="24"/>
        <v>0</v>
      </c>
      <c r="AA136">
        <f t="shared" si="24"/>
        <v>0</v>
      </c>
      <c r="AB136">
        <f t="shared" si="24"/>
        <v>0.68512496515743648</v>
      </c>
      <c r="AC136">
        <f t="shared" si="24"/>
        <v>0</v>
      </c>
      <c r="AD136">
        <f t="shared" si="24"/>
        <v>0.4673504873288597</v>
      </c>
      <c r="AE136">
        <f t="shared" si="24"/>
        <v>-1.9073370989995573E-3</v>
      </c>
      <c r="AF136">
        <f t="shared" si="24"/>
        <v>-1.2335999615013644E-3</v>
      </c>
      <c r="AG136">
        <f t="shared" si="24"/>
        <v>-6.7337585136789343E-4</v>
      </c>
      <c r="AH136">
        <f t="shared" si="24"/>
        <v>2.2357150281763908E-4</v>
      </c>
      <c r="AI136">
        <f t="shared" si="24"/>
        <v>0</v>
      </c>
      <c r="AJ136">
        <f t="shared" si="24"/>
        <v>0</v>
      </c>
      <c r="AK136">
        <f t="shared" si="24"/>
        <v>0</v>
      </c>
      <c r="AL136">
        <f t="shared" si="24"/>
        <v>0</v>
      </c>
      <c r="AM136">
        <f t="shared" si="24"/>
        <v>-9.9582994110104968E-3</v>
      </c>
      <c r="AN136">
        <f t="shared" si="24"/>
        <v>1.1402532385865749</v>
      </c>
    </row>
    <row r="137" spans="1:40" x14ac:dyDescent="0.45">
      <c r="B137" t="s">
        <v>12</v>
      </c>
      <c r="C137">
        <f t="shared" ref="C137:AN137" si="25">C43*$B$96/$B$93</f>
        <v>3.6500289094413609E-5</v>
      </c>
      <c r="D137">
        <f t="shared" si="25"/>
        <v>1.690020815247867E-5</v>
      </c>
      <c r="E137">
        <f t="shared" si="25"/>
        <v>1.0502354384685428E-3</v>
      </c>
      <c r="F137">
        <f t="shared" si="25"/>
        <v>0</v>
      </c>
      <c r="G137">
        <f t="shared" si="25"/>
        <v>0</v>
      </c>
      <c r="H137">
        <f t="shared" si="25"/>
        <v>0</v>
      </c>
      <c r="I137">
        <f t="shared" si="25"/>
        <v>0</v>
      </c>
      <c r="J137">
        <f t="shared" si="25"/>
        <v>0</v>
      </c>
      <c r="K137">
        <f t="shared" si="25"/>
        <v>0</v>
      </c>
      <c r="L137">
        <f t="shared" si="25"/>
        <v>0</v>
      </c>
      <c r="M137">
        <f t="shared" si="25"/>
        <v>0</v>
      </c>
      <c r="N137">
        <f t="shared" si="25"/>
        <v>0</v>
      </c>
      <c r="O137">
        <f t="shared" si="25"/>
        <v>0</v>
      </c>
      <c r="P137">
        <f t="shared" si="25"/>
        <v>0</v>
      </c>
      <c r="Q137">
        <f t="shared" si="25"/>
        <v>0</v>
      </c>
      <c r="R137">
        <f t="shared" si="25"/>
        <v>0</v>
      </c>
      <c r="S137">
        <f t="shared" si="25"/>
        <v>0</v>
      </c>
      <c r="T137">
        <f t="shared" si="25"/>
        <v>0</v>
      </c>
      <c r="U137">
        <f t="shared" si="25"/>
        <v>0</v>
      </c>
      <c r="V137">
        <f t="shared" si="25"/>
        <v>0</v>
      </c>
      <c r="W137">
        <f t="shared" si="25"/>
        <v>0</v>
      </c>
      <c r="X137">
        <f t="shared" si="25"/>
        <v>0</v>
      </c>
      <c r="Y137">
        <f t="shared" si="25"/>
        <v>6.3203533199999973E-4</v>
      </c>
      <c r="Z137">
        <f t="shared" si="25"/>
        <v>0</v>
      </c>
      <c r="AA137">
        <f t="shared" si="25"/>
        <v>0</v>
      </c>
      <c r="AB137">
        <f t="shared" si="25"/>
        <v>0.69546086999999956</v>
      </c>
      <c r="AC137">
        <f t="shared" si="25"/>
        <v>0</v>
      </c>
      <c r="AD137">
        <f t="shared" si="25"/>
        <v>0.4744010115555557</v>
      </c>
      <c r="AE137">
        <f t="shared" si="25"/>
        <v>-1.9361114916439999E-3</v>
      </c>
      <c r="AF137">
        <f t="shared" si="25"/>
        <v>-1.2522102478933334E-3</v>
      </c>
      <c r="AG137">
        <f t="shared" si="25"/>
        <v>-6.8353450719999974E-4</v>
      </c>
      <c r="AH137">
        <f t="shared" si="25"/>
        <v>2.269443382800005E-4</v>
      </c>
      <c r="AI137">
        <f t="shared" si="25"/>
        <v>0</v>
      </c>
      <c r="AJ137">
        <f t="shared" si="25"/>
        <v>0</v>
      </c>
      <c r="AK137">
        <f t="shared" si="25"/>
        <v>0</v>
      </c>
      <c r="AL137">
        <f t="shared" si="25"/>
        <v>0</v>
      </c>
      <c r="AM137">
        <f t="shared" si="25"/>
        <v>-1.0108531909226805E-2</v>
      </c>
      <c r="AN137">
        <f t="shared" si="25"/>
        <v>1.1578441090055864</v>
      </c>
    </row>
    <row r="138" spans="1:40" x14ac:dyDescent="0.45">
      <c r="B138" t="s">
        <v>13</v>
      </c>
      <c r="C138">
        <f t="shared" ref="C138:AN138" si="26">C44*$B$96/$B$95</f>
        <v>3.7321227361739445E-5</v>
      </c>
      <c r="D138">
        <f t="shared" si="26"/>
        <v>1.728031549046409E-5</v>
      </c>
      <c r="E138">
        <f t="shared" si="26"/>
        <v>7.8740292730899498E-4</v>
      </c>
      <c r="F138">
        <f t="shared" si="26"/>
        <v>0</v>
      </c>
      <c r="G138">
        <f t="shared" si="26"/>
        <v>0</v>
      </c>
      <c r="H138">
        <f t="shared" si="26"/>
        <v>0</v>
      </c>
      <c r="I138">
        <f t="shared" si="26"/>
        <v>0</v>
      </c>
      <c r="J138">
        <f t="shared" si="26"/>
        <v>0</v>
      </c>
      <c r="K138">
        <f t="shared" si="26"/>
        <v>0</v>
      </c>
      <c r="L138">
        <f t="shared" si="26"/>
        <v>0</v>
      </c>
      <c r="M138">
        <f t="shared" si="26"/>
        <v>0</v>
      </c>
      <c r="N138">
        <f t="shared" si="26"/>
        <v>0</v>
      </c>
      <c r="O138">
        <f t="shared" si="26"/>
        <v>0</v>
      </c>
      <c r="P138">
        <f t="shared" si="26"/>
        <v>0</v>
      </c>
      <c r="Q138">
        <f t="shared" si="26"/>
        <v>0</v>
      </c>
      <c r="R138">
        <f t="shared" si="26"/>
        <v>0</v>
      </c>
      <c r="S138">
        <f t="shared" si="26"/>
        <v>0</v>
      </c>
      <c r="T138">
        <f t="shared" si="26"/>
        <v>0</v>
      </c>
      <c r="U138">
        <f t="shared" si="26"/>
        <v>0</v>
      </c>
      <c r="V138">
        <f t="shared" si="26"/>
        <v>0</v>
      </c>
      <c r="W138">
        <f t="shared" si="26"/>
        <v>0</v>
      </c>
      <c r="X138">
        <f t="shared" si="26"/>
        <v>0</v>
      </c>
      <c r="Y138">
        <f t="shared" si="26"/>
        <v>6.2263090581117844E-4</v>
      </c>
      <c r="Z138">
        <f t="shared" si="26"/>
        <v>0</v>
      </c>
      <c r="AA138">
        <f t="shared" si="26"/>
        <v>0</v>
      </c>
      <c r="AB138">
        <f t="shared" si="26"/>
        <v>0.68444860781611638</v>
      </c>
      <c r="AC138">
        <f t="shared" si="26"/>
        <v>0</v>
      </c>
      <c r="AD138">
        <f t="shared" si="26"/>
        <v>0.4673436621776082</v>
      </c>
      <c r="AE138">
        <f t="shared" si="26"/>
        <v>-1.9073029477309912E-3</v>
      </c>
      <c r="AF138">
        <f t="shared" si="26"/>
        <v>-1.2335778736367645E-3</v>
      </c>
      <c r="AG138">
        <f t="shared" si="26"/>
        <v>-6.733637944328297E-4</v>
      </c>
      <c r="AH138">
        <f t="shared" si="26"/>
        <v>2.2646947138630583E-4</v>
      </c>
      <c r="AI138">
        <f t="shared" si="26"/>
        <v>2.3757241423223742E-13</v>
      </c>
      <c r="AJ138">
        <f t="shared" si="26"/>
        <v>0</v>
      </c>
      <c r="AK138">
        <f t="shared" si="26"/>
        <v>0</v>
      </c>
      <c r="AL138">
        <f t="shared" si="26"/>
        <v>0</v>
      </c>
      <c r="AM138">
        <f t="shared" si="26"/>
        <v>-9.9484685489987582E-3</v>
      </c>
      <c r="AN138">
        <f t="shared" si="26"/>
        <v>1.1397206616765216</v>
      </c>
    </row>
    <row r="140" spans="1:40" x14ac:dyDescent="0.45">
      <c r="A140" t="s">
        <v>15</v>
      </c>
      <c r="B140" t="s">
        <v>11</v>
      </c>
      <c r="C140">
        <f t="shared" ref="C140:AN140" si="27">C34*$B$96/$B$94</f>
        <v>8.2042936249721969E-3</v>
      </c>
      <c r="D140">
        <f t="shared" si="27"/>
        <v>0</v>
      </c>
      <c r="E140">
        <f t="shared" si="27"/>
        <v>3.6839894513088982E-4</v>
      </c>
      <c r="F140">
        <f t="shared" si="27"/>
        <v>1.5498380945358004E-3</v>
      </c>
      <c r="G140">
        <f t="shared" si="27"/>
        <v>0</v>
      </c>
      <c r="H140">
        <f t="shared" si="27"/>
        <v>0</v>
      </c>
      <c r="I140">
        <f t="shared" si="27"/>
        <v>0</v>
      </c>
      <c r="J140">
        <f t="shared" si="27"/>
        <v>0</v>
      </c>
      <c r="K140">
        <f t="shared" si="27"/>
        <v>0</v>
      </c>
      <c r="L140">
        <f t="shared" si="27"/>
        <v>0</v>
      </c>
      <c r="M140">
        <f t="shared" si="27"/>
        <v>0</v>
      </c>
      <c r="N140">
        <f t="shared" si="27"/>
        <v>5.969149727834401E-23</v>
      </c>
      <c r="O140">
        <f t="shared" si="27"/>
        <v>1.1823914628124761</v>
      </c>
      <c r="P140">
        <f t="shared" si="27"/>
        <v>0</v>
      </c>
      <c r="Q140">
        <f t="shared" si="27"/>
        <v>0</v>
      </c>
      <c r="R140">
        <f t="shared" si="27"/>
        <v>0</v>
      </c>
      <c r="S140">
        <f t="shared" si="27"/>
        <v>7.1493807295430575E-2</v>
      </c>
      <c r="T140">
        <f t="shared" si="27"/>
        <v>0</v>
      </c>
      <c r="U140">
        <f t="shared" si="27"/>
        <v>0</v>
      </c>
      <c r="V140">
        <f t="shared" si="27"/>
        <v>0</v>
      </c>
      <c r="W140">
        <f t="shared" si="27"/>
        <v>0</v>
      </c>
      <c r="X140">
        <f t="shared" si="27"/>
        <v>0</v>
      </c>
      <c r="Y140">
        <f t="shared" si="27"/>
        <v>0</v>
      </c>
      <c r="Z140">
        <f t="shared" si="27"/>
        <v>0</v>
      </c>
      <c r="AA140">
        <f t="shared" si="27"/>
        <v>0</v>
      </c>
      <c r="AB140">
        <f t="shared" si="27"/>
        <v>0</v>
      </c>
      <c r="AC140">
        <f t="shared" si="27"/>
        <v>0</v>
      </c>
      <c r="AD140">
        <f t="shared" si="27"/>
        <v>7.8158278068074499E-3</v>
      </c>
      <c r="AE140">
        <f t="shared" si="27"/>
        <v>-2.040868980447046E-20</v>
      </c>
      <c r="AF140">
        <f t="shared" si="27"/>
        <v>-3.8670080003528442E-20</v>
      </c>
      <c r="AG140">
        <f t="shared" si="27"/>
        <v>-2.5520215486249781E-22</v>
      </c>
      <c r="AH140">
        <f t="shared" si="27"/>
        <v>6.5782445734515846E-19</v>
      </c>
      <c r="AI140">
        <f t="shared" si="27"/>
        <v>0</v>
      </c>
      <c r="AJ140">
        <f t="shared" si="27"/>
        <v>0</v>
      </c>
      <c r="AK140">
        <f t="shared" si="27"/>
        <v>2.2746559103310968</v>
      </c>
      <c r="AL140">
        <f t="shared" si="27"/>
        <v>1.6207842557957203E-18</v>
      </c>
      <c r="AM140">
        <f t="shared" si="27"/>
        <v>-9.3038681121693102E-3</v>
      </c>
      <c r="AN140">
        <f t="shared" si="27"/>
        <v>3.53717567079828</v>
      </c>
    </row>
    <row r="141" spans="1:40" x14ac:dyDescent="0.45">
      <c r="B141" t="s">
        <v>12</v>
      </c>
      <c r="C141">
        <f t="shared" ref="C141:AN141" si="28">C35*$B$96/$B$93</f>
        <v>8.3280648878640978E-3</v>
      </c>
      <c r="D141">
        <f t="shared" si="28"/>
        <v>0</v>
      </c>
      <c r="E141">
        <f t="shared" si="28"/>
        <v>5.9379786477989436E-4</v>
      </c>
      <c r="F141">
        <f t="shared" si="28"/>
        <v>1.573219200000001E-3</v>
      </c>
      <c r="G141">
        <f t="shared" si="28"/>
        <v>0</v>
      </c>
      <c r="H141">
        <f t="shared" si="28"/>
        <v>0</v>
      </c>
      <c r="I141">
        <f t="shared" si="28"/>
        <v>0</v>
      </c>
      <c r="J141">
        <f t="shared" si="28"/>
        <v>0</v>
      </c>
      <c r="K141">
        <f t="shared" si="28"/>
        <v>0</v>
      </c>
      <c r="L141">
        <f t="shared" si="28"/>
        <v>0</v>
      </c>
      <c r="M141">
        <f t="shared" si="28"/>
        <v>0</v>
      </c>
      <c r="N141">
        <f t="shared" si="28"/>
        <v>1.6931619933302498E-15</v>
      </c>
      <c r="O141">
        <f t="shared" si="28"/>
        <v>1.200229211240293</v>
      </c>
      <c r="P141">
        <f t="shared" si="28"/>
        <v>0</v>
      </c>
      <c r="Q141">
        <f t="shared" si="28"/>
        <v>0</v>
      </c>
      <c r="R141">
        <f t="shared" si="28"/>
        <v>0</v>
      </c>
      <c r="S141">
        <f t="shared" si="28"/>
        <v>7.2572374309189114E-2</v>
      </c>
      <c r="T141">
        <f t="shared" si="28"/>
        <v>0</v>
      </c>
      <c r="U141">
        <f t="shared" si="28"/>
        <v>0</v>
      </c>
      <c r="V141">
        <f t="shared" si="28"/>
        <v>0</v>
      </c>
      <c r="W141">
        <f t="shared" si="28"/>
        <v>0</v>
      </c>
      <c r="X141">
        <f t="shared" si="28"/>
        <v>0</v>
      </c>
      <c r="Y141">
        <f t="shared" si="28"/>
        <v>0</v>
      </c>
      <c r="Z141">
        <f t="shared" si="28"/>
        <v>0</v>
      </c>
      <c r="AA141">
        <f t="shared" si="28"/>
        <v>0</v>
      </c>
      <c r="AB141">
        <f t="shared" si="28"/>
        <v>0</v>
      </c>
      <c r="AC141">
        <f t="shared" si="28"/>
        <v>0</v>
      </c>
      <c r="AD141">
        <f t="shared" si="28"/>
        <v>2.5105501877267115E-2</v>
      </c>
      <c r="AE141">
        <f t="shared" si="28"/>
        <v>-5.7889681924820029E-13</v>
      </c>
      <c r="AF141">
        <f t="shared" si="28"/>
        <v>-1.0968850292982778E-12</v>
      </c>
      <c r="AG141">
        <f t="shared" si="28"/>
        <v>-7.2388633043374275E-15</v>
      </c>
      <c r="AH141">
        <f t="shared" si="28"/>
        <v>2.4313362342513295E-14</v>
      </c>
      <c r="AI141">
        <f t="shared" si="28"/>
        <v>0</v>
      </c>
      <c r="AJ141">
        <f t="shared" si="28"/>
        <v>0</v>
      </c>
      <c r="AK141">
        <f t="shared" si="28"/>
        <v>2.3089717333333324</v>
      </c>
      <c r="AL141">
        <f t="shared" si="28"/>
        <v>0</v>
      </c>
      <c r="AM141">
        <f t="shared" si="28"/>
        <v>-9.4442277718213754E-3</v>
      </c>
      <c r="AN141">
        <f t="shared" si="28"/>
        <v>3.6079296749392475</v>
      </c>
    </row>
    <row r="142" spans="1:40" x14ac:dyDescent="0.45">
      <c r="B142" t="s">
        <v>13</v>
      </c>
      <c r="C142">
        <f t="shared" ref="C142:AN142" si="29">C36*$B$96/$B$95</f>
        <v>8.2043264146396521E-3</v>
      </c>
      <c r="D142">
        <f t="shared" si="29"/>
        <v>2.4850687046573268E-8</v>
      </c>
      <c r="E142">
        <f t="shared" si="29"/>
        <v>4.4519388192918444E-4</v>
      </c>
      <c r="F142">
        <f t="shared" si="29"/>
        <v>1.5498154605297916E-3</v>
      </c>
      <c r="G142">
        <f t="shared" si="29"/>
        <v>0</v>
      </c>
      <c r="H142">
        <f t="shared" si="29"/>
        <v>0</v>
      </c>
      <c r="I142">
        <f t="shared" si="29"/>
        <v>0</v>
      </c>
      <c r="J142">
        <f t="shared" si="29"/>
        <v>0</v>
      </c>
      <c r="K142">
        <f t="shared" si="29"/>
        <v>0</v>
      </c>
      <c r="L142">
        <f t="shared" si="29"/>
        <v>0</v>
      </c>
      <c r="M142">
        <f t="shared" si="29"/>
        <v>0</v>
      </c>
      <c r="N142">
        <f t="shared" si="29"/>
        <v>3.2207096509770947E-11</v>
      </c>
      <c r="O142">
        <f t="shared" si="29"/>
        <v>1.1823634976098314</v>
      </c>
      <c r="P142">
        <f t="shared" si="29"/>
        <v>0</v>
      </c>
      <c r="Q142">
        <f t="shared" si="29"/>
        <v>0</v>
      </c>
      <c r="R142">
        <f t="shared" si="29"/>
        <v>0</v>
      </c>
      <c r="S142">
        <f t="shared" si="29"/>
        <v>7.1492763191881414E-2</v>
      </c>
      <c r="T142">
        <f t="shared" si="29"/>
        <v>0</v>
      </c>
      <c r="U142">
        <f t="shared" si="29"/>
        <v>0</v>
      </c>
      <c r="V142">
        <f t="shared" si="29"/>
        <v>0</v>
      </c>
      <c r="W142">
        <f t="shared" si="29"/>
        <v>0</v>
      </c>
      <c r="X142">
        <f t="shared" si="29"/>
        <v>0</v>
      </c>
      <c r="Y142">
        <f t="shared" si="29"/>
        <v>0</v>
      </c>
      <c r="Z142">
        <f t="shared" si="29"/>
        <v>0</v>
      </c>
      <c r="AA142">
        <f t="shared" si="29"/>
        <v>0</v>
      </c>
      <c r="AB142">
        <f t="shared" si="29"/>
        <v>0</v>
      </c>
      <c r="AC142">
        <f t="shared" si="29"/>
        <v>0</v>
      </c>
      <c r="AD142">
        <f t="shared" si="29"/>
        <v>1.2729178549556908E-2</v>
      </c>
      <c r="AE142">
        <f t="shared" si="29"/>
        <v>-1.101169634103026E-8</v>
      </c>
      <c r="AF142">
        <f t="shared" si="29"/>
        <v>-2.0864797425110861E-8</v>
      </c>
      <c r="AG142">
        <f t="shared" si="29"/>
        <v>-1.3769667047939734E-10</v>
      </c>
      <c r="AH142">
        <f t="shared" si="29"/>
        <v>-1.0924846410442602E-9</v>
      </c>
      <c r="AI142">
        <f t="shared" si="29"/>
        <v>-2.7715719933824615E-26</v>
      </c>
      <c r="AJ142">
        <f t="shared" si="29"/>
        <v>0</v>
      </c>
      <c r="AK142">
        <f t="shared" si="29"/>
        <v>2.2746226910059781</v>
      </c>
      <c r="AL142">
        <f t="shared" si="29"/>
        <v>-2.6920385940043366E-6</v>
      </c>
      <c r="AM142">
        <f t="shared" si="29"/>
        <v>-9.3036480631455247E-3</v>
      </c>
      <c r="AN142">
        <f t="shared" si="29"/>
        <v>3.5421011177888255</v>
      </c>
    </row>
    <row r="144" spans="1:40" x14ac:dyDescent="0.45">
      <c r="A144" t="s">
        <v>141</v>
      </c>
    </row>
    <row r="146" spans="1:41" x14ac:dyDescent="0.45">
      <c r="A146" t="s">
        <v>17</v>
      </c>
      <c r="B146" t="s">
        <v>11</v>
      </c>
      <c r="C146">
        <f>C64*$B$96/$B$94/1000</f>
        <v>2.9528043525077794E-4</v>
      </c>
      <c r="D146">
        <f t="shared" ref="D146:AN146" si="30">D64*$B$96/$B$94/1000</f>
        <v>1.4958024058554675E-4</v>
      </c>
      <c r="E146">
        <f t="shared" si="30"/>
        <v>4.0908096063635409E-3</v>
      </c>
      <c r="F146">
        <f t="shared" si="30"/>
        <v>0</v>
      </c>
      <c r="G146">
        <f t="shared" si="30"/>
        <v>0</v>
      </c>
      <c r="H146">
        <f t="shared" si="30"/>
        <v>0</v>
      </c>
      <c r="I146">
        <f t="shared" si="30"/>
        <v>0</v>
      </c>
      <c r="J146">
        <f t="shared" si="30"/>
        <v>0</v>
      </c>
      <c r="K146">
        <f t="shared" si="30"/>
        <v>0</v>
      </c>
      <c r="L146">
        <f t="shared" si="30"/>
        <v>0</v>
      </c>
      <c r="M146">
        <f t="shared" si="30"/>
        <v>0</v>
      </c>
      <c r="N146">
        <f t="shared" si="30"/>
        <v>0</v>
      </c>
      <c r="O146">
        <f t="shared" si="30"/>
        <v>0</v>
      </c>
      <c r="P146">
        <f t="shared" si="30"/>
        <v>0</v>
      </c>
      <c r="Q146">
        <f t="shared" si="30"/>
        <v>0</v>
      </c>
      <c r="R146">
        <f t="shared" si="30"/>
        <v>0</v>
      </c>
      <c r="S146">
        <f t="shared" si="30"/>
        <v>0</v>
      </c>
      <c r="T146">
        <f t="shared" si="30"/>
        <v>0</v>
      </c>
      <c r="U146">
        <f t="shared" si="30"/>
        <v>0</v>
      </c>
      <c r="V146">
        <f t="shared" si="30"/>
        <v>0</v>
      </c>
      <c r="W146">
        <f t="shared" si="30"/>
        <v>0</v>
      </c>
      <c r="X146">
        <f t="shared" si="30"/>
        <v>0</v>
      </c>
      <c r="Y146">
        <f t="shared" si="30"/>
        <v>2.2487371182552909E-2</v>
      </c>
      <c r="Z146">
        <f t="shared" si="30"/>
        <v>3.9473470245557111E-3</v>
      </c>
      <c r="AA146">
        <f t="shared" si="30"/>
        <v>-2.2770565677010881E-16</v>
      </c>
      <c r="AB146">
        <f t="shared" si="30"/>
        <v>4.3650072780141602E-2</v>
      </c>
      <c r="AC146">
        <f t="shared" si="30"/>
        <v>0</v>
      </c>
      <c r="AD146">
        <f t="shared" si="30"/>
        <v>3.7212556332249995E-3</v>
      </c>
      <c r="AE146">
        <f t="shared" si="30"/>
        <v>0</v>
      </c>
      <c r="AF146">
        <f t="shared" si="30"/>
        <v>0</v>
      </c>
      <c r="AG146">
        <f t="shared" si="30"/>
        <v>0</v>
      </c>
      <c r="AH146">
        <f t="shared" si="30"/>
        <v>1.81507326393334E-3</v>
      </c>
      <c r="AI146">
        <f t="shared" si="30"/>
        <v>0</v>
      </c>
      <c r="AJ146">
        <f t="shared" si="30"/>
        <v>0</v>
      </c>
      <c r="AK146">
        <f t="shared" si="30"/>
        <v>0</v>
      </c>
      <c r="AL146">
        <f t="shared" si="30"/>
        <v>0</v>
      </c>
      <c r="AM146">
        <f t="shared" si="30"/>
        <v>0</v>
      </c>
      <c r="AN146">
        <f t="shared" si="30"/>
        <v>8.0156790166608191E-2</v>
      </c>
      <c r="AO146">
        <f>AD146/AN146</f>
        <v>4.6424708692679222E-2</v>
      </c>
    </row>
    <row r="147" spans="1:41" x14ac:dyDescent="0.45">
      <c r="B147" t="s">
        <v>12</v>
      </c>
      <c r="C147">
        <f>C65*$B$96/$B$93/1000</f>
        <v>2.9973508314106671E-4</v>
      </c>
      <c r="D147">
        <f t="shared" ref="D147:AN147" si="31">D65*$B$96/$B$93/1000</f>
        <v>1.518368320274667E-4</v>
      </c>
      <c r="E147">
        <f t="shared" si="31"/>
        <v>6.5937051165226449E-3</v>
      </c>
      <c r="F147">
        <f t="shared" si="31"/>
        <v>0</v>
      </c>
      <c r="G147">
        <f t="shared" si="31"/>
        <v>0</v>
      </c>
      <c r="H147">
        <f t="shared" si="31"/>
        <v>0</v>
      </c>
      <c r="I147">
        <f t="shared" si="31"/>
        <v>0</v>
      </c>
      <c r="J147">
        <f t="shared" si="31"/>
        <v>0</v>
      </c>
      <c r="K147">
        <f t="shared" si="31"/>
        <v>0</v>
      </c>
      <c r="L147">
        <f t="shared" si="31"/>
        <v>0</v>
      </c>
      <c r="M147">
        <f t="shared" si="31"/>
        <v>0</v>
      </c>
      <c r="N147">
        <f t="shared" si="31"/>
        <v>0</v>
      </c>
      <c r="O147">
        <f t="shared" si="31"/>
        <v>0</v>
      </c>
      <c r="P147">
        <f t="shared" si="31"/>
        <v>0</v>
      </c>
      <c r="Q147">
        <f t="shared" si="31"/>
        <v>0</v>
      </c>
      <c r="R147">
        <f t="shared" si="31"/>
        <v>0</v>
      </c>
      <c r="S147">
        <f t="shared" si="31"/>
        <v>0</v>
      </c>
      <c r="T147">
        <f t="shared" si="31"/>
        <v>0</v>
      </c>
      <c r="U147">
        <f t="shared" si="31"/>
        <v>0</v>
      </c>
      <c r="V147">
        <f t="shared" si="31"/>
        <v>0</v>
      </c>
      <c r="W147">
        <f t="shared" si="31"/>
        <v>0</v>
      </c>
      <c r="X147">
        <f t="shared" si="31"/>
        <v>0</v>
      </c>
      <c r="Y147">
        <f t="shared" si="31"/>
        <v>2.2826619262133335E-2</v>
      </c>
      <c r="Z147">
        <f t="shared" si="31"/>
        <v>4.006897333333332E-3</v>
      </c>
      <c r="AA147">
        <f t="shared" si="31"/>
        <v>0</v>
      </c>
      <c r="AB147">
        <f t="shared" si="31"/>
        <v>4.4308584762000031E-2</v>
      </c>
      <c r="AC147">
        <f t="shared" si="31"/>
        <v>0</v>
      </c>
      <c r="AD147">
        <f t="shared" si="31"/>
        <v>3.7773950910989784E-3</v>
      </c>
      <c r="AE147">
        <f t="shared" si="31"/>
        <v>0</v>
      </c>
      <c r="AF147">
        <f t="shared" si="31"/>
        <v>0</v>
      </c>
      <c r="AG147">
        <f t="shared" si="31"/>
        <v>0</v>
      </c>
      <c r="AH147">
        <f t="shared" si="31"/>
        <v>1.8424557496000036E-3</v>
      </c>
      <c r="AI147">
        <f t="shared" si="31"/>
        <v>0</v>
      </c>
      <c r="AJ147">
        <f t="shared" si="31"/>
        <v>0</v>
      </c>
      <c r="AK147">
        <f t="shared" si="31"/>
        <v>0</v>
      </c>
      <c r="AL147">
        <f t="shared" si="31"/>
        <v>0</v>
      </c>
      <c r="AM147">
        <f t="shared" si="31"/>
        <v>0</v>
      </c>
      <c r="AN147">
        <f t="shared" si="31"/>
        <v>8.3807229229856853E-2</v>
      </c>
    </row>
    <row r="148" spans="1:41" x14ac:dyDescent="0.45">
      <c r="B148" t="s">
        <v>13</v>
      </c>
      <c r="C148">
        <f>C66*$B$96/$B$95/1000</f>
        <v>3.0647650919317566E-4</v>
      </c>
      <c r="D148">
        <f t="shared" ref="D148:AN148" si="32">D66*$B$96/$B$95/1000</f>
        <v>1.5525183694985487E-4</v>
      </c>
      <c r="E148">
        <f t="shared" si="32"/>
        <v>4.9435607677960963E-3</v>
      </c>
      <c r="F148">
        <f t="shared" si="32"/>
        <v>0</v>
      </c>
      <c r="G148">
        <f t="shared" si="32"/>
        <v>0</v>
      </c>
      <c r="H148">
        <f t="shared" si="32"/>
        <v>0</v>
      </c>
      <c r="I148">
        <f t="shared" si="32"/>
        <v>0</v>
      </c>
      <c r="J148">
        <f t="shared" si="32"/>
        <v>0</v>
      </c>
      <c r="K148">
        <f t="shared" si="32"/>
        <v>0</v>
      </c>
      <c r="L148">
        <f t="shared" si="32"/>
        <v>0</v>
      </c>
      <c r="M148">
        <f t="shared" si="32"/>
        <v>0</v>
      </c>
      <c r="N148">
        <f t="shared" si="32"/>
        <v>0</v>
      </c>
      <c r="O148">
        <f t="shared" si="32"/>
        <v>0</v>
      </c>
      <c r="P148">
        <f t="shared" si="32"/>
        <v>0</v>
      </c>
      <c r="Q148">
        <f t="shared" si="32"/>
        <v>0</v>
      </c>
      <c r="R148">
        <f t="shared" si="32"/>
        <v>0</v>
      </c>
      <c r="S148">
        <f t="shared" si="32"/>
        <v>0</v>
      </c>
      <c r="T148">
        <f t="shared" si="32"/>
        <v>0</v>
      </c>
      <c r="U148">
        <f t="shared" si="32"/>
        <v>0</v>
      </c>
      <c r="V148">
        <f t="shared" si="32"/>
        <v>0</v>
      </c>
      <c r="W148">
        <f t="shared" si="32"/>
        <v>0</v>
      </c>
      <c r="X148">
        <f t="shared" si="32"/>
        <v>0</v>
      </c>
      <c r="Y148">
        <f t="shared" si="32"/>
        <v>2.2486968541481755E-2</v>
      </c>
      <c r="Z148">
        <f t="shared" si="32"/>
        <v>3.9477893639159965E-3</v>
      </c>
      <c r="AA148">
        <f t="shared" si="32"/>
        <v>4.1896248105982624E-3</v>
      </c>
      <c r="AB148">
        <f t="shared" si="32"/>
        <v>4.3606981302417892E-2</v>
      </c>
      <c r="AC148">
        <f t="shared" si="32"/>
        <v>0</v>
      </c>
      <c r="AD148">
        <f t="shared" si="32"/>
        <v>3.7212012882885332E-3</v>
      </c>
      <c r="AE148">
        <f t="shared" si="32"/>
        <v>0</v>
      </c>
      <c r="AF148">
        <f t="shared" si="32"/>
        <v>0</v>
      </c>
      <c r="AG148">
        <f t="shared" si="32"/>
        <v>0</v>
      </c>
      <c r="AH148">
        <f t="shared" si="32"/>
        <v>1.8386005256926193E-3</v>
      </c>
      <c r="AI148">
        <f t="shared" si="32"/>
        <v>4.1867261106037324E-13</v>
      </c>
      <c r="AJ148">
        <f t="shared" si="32"/>
        <v>0</v>
      </c>
      <c r="AK148">
        <f t="shared" si="32"/>
        <v>0</v>
      </c>
      <c r="AL148">
        <f t="shared" si="32"/>
        <v>0</v>
      </c>
      <c r="AM148">
        <f t="shared" si="32"/>
        <v>0</v>
      </c>
      <c r="AN148">
        <f t="shared" si="32"/>
        <v>8.5196454946752861E-2</v>
      </c>
    </row>
    <row r="150" spans="1:41" x14ac:dyDescent="0.45">
      <c r="A150" t="s">
        <v>10</v>
      </c>
      <c r="B150" t="s">
        <v>11</v>
      </c>
      <c r="C150">
        <f>C48*$B$96/$B$94/1000</f>
        <v>0</v>
      </c>
      <c r="D150">
        <f t="shared" ref="D150:AN150" si="33">D48*$B$96/$B$94/1000</f>
        <v>0</v>
      </c>
      <c r="E150">
        <f t="shared" si="33"/>
        <v>4.4523773402404699E-3</v>
      </c>
      <c r="F150">
        <f t="shared" si="33"/>
        <v>0</v>
      </c>
      <c r="G150">
        <f t="shared" si="33"/>
        <v>0</v>
      </c>
      <c r="H150">
        <f t="shared" si="33"/>
        <v>0</v>
      </c>
      <c r="I150">
        <f t="shared" si="33"/>
        <v>0</v>
      </c>
      <c r="J150">
        <f t="shared" si="33"/>
        <v>0</v>
      </c>
      <c r="K150">
        <f t="shared" si="33"/>
        <v>0</v>
      </c>
      <c r="L150">
        <f t="shared" si="33"/>
        <v>0</v>
      </c>
      <c r="M150">
        <f t="shared" si="33"/>
        <v>0</v>
      </c>
      <c r="N150">
        <f t="shared" si="33"/>
        <v>0</v>
      </c>
      <c r="O150">
        <f t="shared" si="33"/>
        <v>0</v>
      </c>
      <c r="P150">
        <f t="shared" si="33"/>
        <v>0</v>
      </c>
      <c r="Q150">
        <f t="shared" si="33"/>
        <v>0</v>
      </c>
      <c r="R150">
        <f t="shared" si="33"/>
        <v>0</v>
      </c>
      <c r="S150">
        <f t="shared" si="33"/>
        <v>0</v>
      </c>
      <c r="T150">
        <f t="shared" si="33"/>
        <v>0</v>
      </c>
      <c r="U150">
        <f t="shared" si="33"/>
        <v>0</v>
      </c>
      <c r="V150">
        <f t="shared" si="33"/>
        <v>0</v>
      </c>
      <c r="W150">
        <f t="shared" si="33"/>
        <v>0</v>
      </c>
      <c r="X150">
        <f t="shared" si="33"/>
        <v>0</v>
      </c>
      <c r="Y150">
        <f t="shared" si="33"/>
        <v>0</v>
      </c>
      <c r="Z150">
        <f t="shared" si="33"/>
        <v>0</v>
      </c>
      <c r="AA150">
        <f t="shared" si="33"/>
        <v>0</v>
      </c>
      <c r="AB150">
        <f t="shared" si="33"/>
        <v>0</v>
      </c>
      <c r="AC150">
        <f t="shared" si="33"/>
        <v>9.9458444657473638E-2</v>
      </c>
      <c r="AD150">
        <f t="shared" si="33"/>
        <v>0</v>
      </c>
      <c r="AE150">
        <f t="shared" si="33"/>
        <v>0</v>
      </c>
      <c r="AF150">
        <f t="shared" si="33"/>
        <v>0</v>
      </c>
      <c r="AG150">
        <f t="shared" si="33"/>
        <v>0</v>
      </c>
      <c r="AH150">
        <f t="shared" si="33"/>
        <v>2.9122715827249643E-3</v>
      </c>
      <c r="AI150">
        <f t="shared" si="33"/>
        <v>0</v>
      </c>
      <c r="AJ150">
        <f t="shared" si="33"/>
        <v>0</v>
      </c>
      <c r="AK150">
        <f t="shared" si="33"/>
        <v>0</v>
      </c>
      <c r="AL150">
        <f t="shared" si="33"/>
        <v>0</v>
      </c>
      <c r="AM150">
        <f t="shared" si="33"/>
        <v>0</v>
      </c>
      <c r="AN150">
        <f t="shared" si="33"/>
        <v>0.10682309358043907</v>
      </c>
    </row>
    <row r="151" spans="1:41" x14ac:dyDescent="0.45">
      <c r="B151" t="s">
        <v>12</v>
      </c>
      <c r="C151">
        <f>C49*$B$96/$B$93/1000</f>
        <v>0</v>
      </c>
      <c r="D151">
        <f t="shared" ref="D151:AN151" si="34">D49*$B$96/$B$93/1000</f>
        <v>0</v>
      </c>
      <c r="E151">
        <f t="shared" si="34"/>
        <v>7.1764922042241164E-3</v>
      </c>
      <c r="F151">
        <f t="shared" si="34"/>
        <v>0</v>
      </c>
      <c r="G151">
        <f t="shared" si="34"/>
        <v>0</v>
      </c>
      <c r="H151">
        <f t="shared" si="34"/>
        <v>0</v>
      </c>
      <c r="I151">
        <f t="shared" si="34"/>
        <v>0</v>
      </c>
      <c r="J151">
        <f t="shared" si="34"/>
        <v>0</v>
      </c>
      <c r="K151">
        <f t="shared" si="34"/>
        <v>0</v>
      </c>
      <c r="L151">
        <f t="shared" si="34"/>
        <v>0</v>
      </c>
      <c r="M151">
        <f t="shared" si="34"/>
        <v>0</v>
      </c>
      <c r="N151">
        <f t="shared" si="34"/>
        <v>0</v>
      </c>
      <c r="O151">
        <f t="shared" si="34"/>
        <v>0</v>
      </c>
      <c r="P151">
        <f t="shared" si="34"/>
        <v>0</v>
      </c>
      <c r="Q151">
        <f t="shared" si="34"/>
        <v>0</v>
      </c>
      <c r="R151">
        <f t="shared" si="34"/>
        <v>0</v>
      </c>
      <c r="S151">
        <f t="shared" si="34"/>
        <v>0</v>
      </c>
      <c r="T151">
        <f t="shared" si="34"/>
        <v>0</v>
      </c>
      <c r="U151">
        <f t="shared" si="34"/>
        <v>0</v>
      </c>
      <c r="V151">
        <f t="shared" si="34"/>
        <v>0</v>
      </c>
      <c r="W151">
        <f t="shared" si="34"/>
        <v>0</v>
      </c>
      <c r="X151">
        <f t="shared" si="34"/>
        <v>0</v>
      </c>
      <c r="Y151">
        <f t="shared" si="34"/>
        <v>0</v>
      </c>
      <c r="Z151">
        <f t="shared" si="34"/>
        <v>0</v>
      </c>
      <c r="AA151">
        <f t="shared" si="34"/>
        <v>0</v>
      </c>
      <c r="AB151">
        <f t="shared" si="34"/>
        <v>0</v>
      </c>
      <c r="AC151">
        <f t="shared" si="34"/>
        <v>0.10095889066666668</v>
      </c>
      <c r="AD151">
        <f t="shared" si="34"/>
        <v>0</v>
      </c>
      <c r="AE151">
        <f t="shared" si="34"/>
        <v>0</v>
      </c>
      <c r="AF151">
        <f t="shared" si="34"/>
        <v>0</v>
      </c>
      <c r="AG151">
        <f t="shared" si="34"/>
        <v>0</v>
      </c>
      <c r="AH151">
        <f t="shared" si="34"/>
        <v>2.9562065777777699E-3</v>
      </c>
      <c r="AI151">
        <f t="shared" si="34"/>
        <v>0</v>
      </c>
      <c r="AJ151">
        <f t="shared" si="34"/>
        <v>0</v>
      </c>
      <c r="AK151">
        <f t="shared" si="34"/>
        <v>0</v>
      </c>
      <c r="AL151">
        <f t="shared" si="34"/>
        <v>0</v>
      </c>
      <c r="AM151">
        <f t="shared" si="34"/>
        <v>0</v>
      </c>
      <c r="AN151">
        <f t="shared" si="34"/>
        <v>0.11109158944866855</v>
      </c>
    </row>
    <row r="152" spans="1:41" x14ac:dyDescent="0.45">
      <c r="B152" t="s">
        <v>13</v>
      </c>
      <c r="C152">
        <f>C50*$B$96/$B$95/1000</f>
        <v>0</v>
      </c>
      <c r="D152">
        <f t="shared" ref="D152:AN152" si="35">D50*$B$96/$B$95/1000</f>
        <v>0</v>
      </c>
      <c r="E152">
        <f t="shared" si="35"/>
        <v>5.3805012444648635E-3</v>
      </c>
      <c r="F152">
        <f t="shared" si="35"/>
        <v>0</v>
      </c>
      <c r="G152">
        <f t="shared" si="35"/>
        <v>0</v>
      </c>
      <c r="H152">
        <f t="shared" si="35"/>
        <v>0</v>
      </c>
      <c r="I152">
        <f t="shared" si="35"/>
        <v>0</v>
      </c>
      <c r="J152">
        <f t="shared" si="35"/>
        <v>0</v>
      </c>
      <c r="K152">
        <f t="shared" si="35"/>
        <v>0</v>
      </c>
      <c r="L152">
        <f t="shared" si="35"/>
        <v>0</v>
      </c>
      <c r="M152">
        <f t="shared" si="35"/>
        <v>0</v>
      </c>
      <c r="N152">
        <f t="shared" si="35"/>
        <v>0</v>
      </c>
      <c r="O152">
        <f t="shared" si="35"/>
        <v>0</v>
      </c>
      <c r="P152">
        <f t="shared" si="35"/>
        <v>0</v>
      </c>
      <c r="Q152">
        <f t="shared" si="35"/>
        <v>0</v>
      </c>
      <c r="R152">
        <f t="shared" si="35"/>
        <v>0</v>
      </c>
      <c r="S152">
        <f t="shared" si="35"/>
        <v>0</v>
      </c>
      <c r="T152">
        <f t="shared" si="35"/>
        <v>0</v>
      </c>
      <c r="U152">
        <f t="shared" si="35"/>
        <v>0</v>
      </c>
      <c r="V152">
        <f t="shared" si="35"/>
        <v>0</v>
      </c>
      <c r="W152">
        <f t="shared" si="35"/>
        <v>0</v>
      </c>
      <c r="X152">
        <f t="shared" si="35"/>
        <v>0</v>
      </c>
      <c r="Y152">
        <f t="shared" si="35"/>
        <v>0</v>
      </c>
      <c r="Z152">
        <f t="shared" si="35"/>
        <v>0</v>
      </c>
      <c r="AA152">
        <f t="shared" si="35"/>
        <v>0</v>
      </c>
      <c r="AB152">
        <f t="shared" si="35"/>
        <v>0</v>
      </c>
      <c r="AC152">
        <f t="shared" si="35"/>
        <v>9.9456992155407709E-2</v>
      </c>
      <c r="AD152">
        <f t="shared" si="35"/>
        <v>0</v>
      </c>
      <c r="AE152">
        <f t="shared" si="35"/>
        <v>0</v>
      </c>
      <c r="AF152">
        <f t="shared" si="35"/>
        <v>0</v>
      </c>
      <c r="AG152">
        <f t="shared" si="35"/>
        <v>0</v>
      </c>
      <c r="AH152">
        <f t="shared" si="35"/>
        <v>2.9122290515904321E-3</v>
      </c>
      <c r="AI152">
        <f t="shared" si="35"/>
        <v>0</v>
      </c>
      <c r="AJ152">
        <f t="shared" si="35"/>
        <v>0</v>
      </c>
      <c r="AK152">
        <f t="shared" si="35"/>
        <v>0</v>
      </c>
      <c r="AL152">
        <f t="shared" si="35"/>
        <v>0</v>
      </c>
      <c r="AM152">
        <f t="shared" si="35"/>
        <v>0</v>
      </c>
      <c r="AN152">
        <f t="shared" si="35"/>
        <v>0.10774972245146297</v>
      </c>
    </row>
    <row r="154" spans="1:41" x14ac:dyDescent="0.45">
      <c r="A154" t="s">
        <v>14</v>
      </c>
      <c r="B154" t="s">
        <v>11</v>
      </c>
      <c r="C154">
        <f>C52*$B$96/$B$94/1000</f>
        <v>0</v>
      </c>
      <c r="D154">
        <f t="shared" ref="D154:AN154" si="36">D52*$B$96/$B$94/1000</f>
        <v>0</v>
      </c>
      <c r="E154">
        <f t="shared" si="36"/>
        <v>2.3129232936314127E-3</v>
      </c>
      <c r="F154">
        <f t="shared" si="36"/>
        <v>0</v>
      </c>
      <c r="G154">
        <f t="shared" si="36"/>
        <v>0.86224427369466439</v>
      </c>
      <c r="H154">
        <f t="shared" si="36"/>
        <v>0</v>
      </c>
      <c r="I154">
        <f t="shared" si="36"/>
        <v>0</v>
      </c>
      <c r="J154">
        <f t="shared" si="36"/>
        <v>0</v>
      </c>
      <c r="K154">
        <f t="shared" si="36"/>
        <v>0.20881513261067261</v>
      </c>
      <c r="L154">
        <f t="shared" si="36"/>
        <v>0</v>
      </c>
      <c r="M154">
        <f t="shared" si="36"/>
        <v>0</v>
      </c>
      <c r="N154">
        <f t="shared" si="36"/>
        <v>0</v>
      </c>
      <c r="O154">
        <f t="shared" si="36"/>
        <v>0</v>
      </c>
      <c r="P154">
        <f t="shared" si="36"/>
        <v>0</v>
      </c>
      <c r="Q154">
        <f t="shared" si="36"/>
        <v>0</v>
      </c>
      <c r="R154">
        <f t="shared" si="36"/>
        <v>0</v>
      </c>
      <c r="S154">
        <f t="shared" si="36"/>
        <v>0</v>
      </c>
      <c r="T154">
        <f t="shared" si="36"/>
        <v>0</v>
      </c>
      <c r="U154">
        <f t="shared" si="36"/>
        <v>0</v>
      </c>
      <c r="V154">
        <f t="shared" si="36"/>
        <v>0</v>
      </c>
      <c r="W154">
        <f t="shared" si="36"/>
        <v>0</v>
      </c>
      <c r="X154">
        <f t="shared" si="36"/>
        <v>0</v>
      </c>
      <c r="Y154">
        <f t="shared" si="36"/>
        <v>0</v>
      </c>
      <c r="Z154">
        <f t="shared" si="36"/>
        <v>0</v>
      </c>
      <c r="AA154">
        <f t="shared" si="36"/>
        <v>0</v>
      </c>
      <c r="AB154">
        <f t="shared" si="36"/>
        <v>0</v>
      </c>
      <c r="AC154">
        <f t="shared" si="36"/>
        <v>0</v>
      </c>
      <c r="AD154">
        <f t="shared" si="36"/>
        <v>7.3028066699208014E-3</v>
      </c>
      <c r="AE154">
        <f t="shared" si="36"/>
        <v>0</v>
      </c>
      <c r="AF154">
        <f t="shared" si="36"/>
        <v>0</v>
      </c>
      <c r="AG154">
        <f t="shared" si="36"/>
        <v>0</v>
      </c>
      <c r="AH154">
        <f t="shared" si="36"/>
        <v>4.0995243698717754E-18</v>
      </c>
      <c r="AI154">
        <f t="shared" si="36"/>
        <v>0</v>
      </c>
      <c r="AJ154">
        <f t="shared" si="36"/>
        <v>0</v>
      </c>
      <c r="AK154">
        <f t="shared" si="36"/>
        <v>0</v>
      </c>
      <c r="AL154">
        <f t="shared" si="36"/>
        <v>0</v>
      </c>
      <c r="AM154">
        <f t="shared" si="36"/>
        <v>0</v>
      </c>
      <c r="AN154">
        <f t="shared" si="36"/>
        <v>1.0806751362688891</v>
      </c>
    </row>
    <row r="155" spans="1:41" x14ac:dyDescent="0.45">
      <c r="B155" t="s">
        <v>12</v>
      </c>
      <c r="C155">
        <f>C53*$B$96/$B$93/1000</f>
        <v>0</v>
      </c>
      <c r="D155">
        <f t="shared" ref="D155:AN155" si="37">D53*$B$96/$B$93/1000</f>
        <v>0</v>
      </c>
      <c r="E155">
        <f t="shared" si="37"/>
        <v>3.7280478982982426E-3</v>
      </c>
      <c r="F155">
        <f t="shared" si="37"/>
        <v>0</v>
      </c>
      <c r="G155">
        <f t="shared" si="37"/>
        <v>0.87525222876444453</v>
      </c>
      <c r="H155">
        <f t="shared" si="37"/>
        <v>0</v>
      </c>
      <c r="I155">
        <f t="shared" si="37"/>
        <v>0</v>
      </c>
      <c r="J155">
        <f t="shared" si="37"/>
        <v>0</v>
      </c>
      <c r="K155">
        <f t="shared" si="37"/>
        <v>0.21196535111111098</v>
      </c>
      <c r="L155">
        <f t="shared" si="37"/>
        <v>0</v>
      </c>
      <c r="M155">
        <f t="shared" si="37"/>
        <v>0</v>
      </c>
      <c r="N155">
        <f t="shared" si="37"/>
        <v>0</v>
      </c>
      <c r="O155">
        <f t="shared" si="37"/>
        <v>0</v>
      </c>
      <c r="P155">
        <f t="shared" si="37"/>
        <v>0</v>
      </c>
      <c r="Q155">
        <f t="shared" si="37"/>
        <v>0</v>
      </c>
      <c r="R155">
        <f t="shared" si="37"/>
        <v>0</v>
      </c>
      <c r="S155">
        <f t="shared" si="37"/>
        <v>0</v>
      </c>
      <c r="T155">
        <f t="shared" si="37"/>
        <v>0</v>
      </c>
      <c r="U155">
        <f t="shared" si="37"/>
        <v>0</v>
      </c>
      <c r="V155">
        <f t="shared" si="37"/>
        <v>0</v>
      </c>
      <c r="W155">
        <f t="shared" si="37"/>
        <v>0</v>
      </c>
      <c r="X155">
        <f t="shared" si="37"/>
        <v>0</v>
      </c>
      <c r="Y155">
        <f t="shared" si="37"/>
        <v>0</v>
      </c>
      <c r="Z155">
        <f t="shared" si="37"/>
        <v>0</v>
      </c>
      <c r="AA155">
        <f t="shared" si="37"/>
        <v>0</v>
      </c>
      <c r="AB155">
        <f t="shared" si="37"/>
        <v>0</v>
      </c>
      <c r="AC155">
        <f t="shared" si="37"/>
        <v>0</v>
      </c>
      <c r="AD155">
        <f t="shared" si="37"/>
        <v>2.2182966026943543E-2</v>
      </c>
      <c r="AE155">
        <f t="shared" si="37"/>
        <v>0</v>
      </c>
      <c r="AF155">
        <f t="shared" si="37"/>
        <v>0</v>
      </c>
      <c r="AG155">
        <f t="shared" si="37"/>
        <v>0</v>
      </c>
      <c r="AH155">
        <f t="shared" si="37"/>
        <v>2.5773565602725689E-17</v>
      </c>
      <c r="AI155">
        <f t="shared" si="37"/>
        <v>0</v>
      </c>
      <c r="AJ155">
        <f t="shared" si="37"/>
        <v>0</v>
      </c>
      <c r="AK155">
        <f t="shared" si="37"/>
        <v>0</v>
      </c>
      <c r="AL155">
        <f t="shared" si="37"/>
        <v>0</v>
      </c>
      <c r="AM155">
        <f t="shared" si="37"/>
        <v>0</v>
      </c>
      <c r="AN155">
        <f t="shared" si="37"/>
        <v>1.1131285938007975</v>
      </c>
    </row>
    <row r="156" spans="1:41" x14ac:dyDescent="0.45">
      <c r="B156" t="s">
        <v>13</v>
      </c>
      <c r="C156">
        <f>C54*$B$96/$B$95/1000</f>
        <v>3.3767679340281745E-5</v>
      </c>
      <c r="D156">
        <f t="shared" ref="D156:AN156" si="38">D54*$B$96/$B$95/1000</f>
        <v>0</v>
      </c>
      <c r="E156">
        <f t="shared" si="38"/>
        <v>2.8455989080907263E-3</v>
      </c>
      <c r="F156">
        <f t="shared" si="38"/>
        <v>0</v>
      </c>
      <c r="G156">
        <f t="shared" si="38"/>
        <v>0.82844640714770623</v>
      </c>
      <c r="H156">
        <f t="shared" si="38"/>
        <v>-4.1671685646244086E-2</v>
      </c>
      <c r="I156">
        <f t="shared" si="38"/>
        <v>0</v>
      </c>
      <c r="J156">
        <f t="shared" si="38"/>
        <v>5.9395570615117818E-21</v>
      </c>
      <c r="K156">
        <f t="shared" si="38"/>
        <v>0.20913595592655962</v>
      </c>
      <c r="L156">
        <f t="shared" si="38"/>
        <v>6.4574675642170803E-4</v>
      </c>
      <c r="M156">
        <f t="shared" si="38"/>
        <v>0</v>
      </c>
      <c r="N156">
        <f t="shared" si="38"/>
        <v>0</v>
      </c>
      <c r="O156">
        <f t="shared" si="38"/>
        <v>0</v>
      </c>
      <c r="P156">
        <f t="shared" si="38"/>
        <v>0</v>
      </c>
      <c r="Q156">
        <f t="shared" si="38"/>
        <v>0</v>
      </c>
      <c r="R156">
        <f t="shared" si="38"/>
        <v>0</v>
      </c>
      <c r="S156">
        <f t="shared" si="38"/>
        <v>0</v>
      </c>
      <c r="T156">
        <f t="shared" si="38"/>
        <v>0</v>
      </c>
      <c r="U156">
        <f t="shared" si="38"/>
        <v>0</v>
      </c>
      <c r="V156">
        <f t="shared" si="38"/>
        <v>0</v>
      </c>
      <c r="W156">
        <f t="shared" si="38"/>
        <v>0</v>
      </c>
      <c r="X156">
        <f t="shared" si="38"/>
        <v>0</v>
      </c>
      <c r="Y156">
        <f t="shared" si="38"/>
        <v>0</v>
      </c>
      <c r="Z156">
        <f t="shared" si="38"/>
        <v>0</v>
      </c>
      <c r="AA156">
        <f t="shared" si="38"/>
        <v>0</v>
      </c>
      <c r="AB156">
        <f t="shared" si="38"/>
        <v>0</v>
      </c>
      <c r="AC156">
        <f t="shared" si="38"/>
        <v>0</v>
      </c>
      <c r="AD156">
        <f t="shared" si="38"/>
        <v>1.1559891908456708E-2</v>
      </c>
      <c r="AE156">
        <f t="shared" si="38"/>
        <v>0</v>
      </c>
      <c r="AF156">
        <f t="shared" si="38"/>
        <v>0</v>
      </c>
      <c r="AG156">
        <f t="shared" si="38"/>
        <v>0</v>
      </c>
      <c r="AH156">
        <f t="shared" si="38"/>
        <v>8.9023837364892559E-5</v>
      </c>
      <c r="AI156">
        <f t="shared" si="38"/>
        <v>0</v>
      </c>
      <c r="AJ156">
        <f t="shared" si="38"/>
        <v>0</v>
      </c>
      <c r="AK156">
        <f t="shared" si="38"/>
        <v>0</v>
      </c>
      <c r="AL156">
        <f t="shared" si="38"/>
        <v>0</v>
      </c>
      <c r="AM156">
        <f t="shared" si="38"/>
        <v>0</v>
      </c>
      <c r="AN156">
        <f t="shared" si="38"/>
        <v>1.0110847065176962</v>
      </c>
    </row>
    <row r="158" spans="1:41" x14ac:dyDescent="0.45">
      <c r="A158" t="s">
        <v>15</v>
      </c>
      <c r="B158" t="s">
        <v>11</v>
      </c>
      <c r="C158">
        <f>C56*$B$96/$B$94/1000</f>
        <v>6.737246999424823E-2</v>
      </c>
      <c r="D158">
        <f t="shared" ref="D158:AN158" si="39">D56*$B$96/$B$94/1000</f>
        <v>0</v>
      </c>
      <c r="E158">
        <f t="shared" si="39"/>
        <v>2.3129232936314127E-3</v>
      </c>
      <c r="F158">
        <f t="shared" si="39"/>
        <v>6.8071373173069806E-4</v>
      </c>
      <c r="G158">
        <f t="shared" si="39"/>
        <v>0</v>
      </c>
      <c r="H158">
        <f t="shared" si="39"/>
        <v>0</v>
      </c>
      <c r="I158">
        <f t="shared" si="39"/>
        <v>0</v>
      </c>
      <c r="J158">
        <f t="shared" si="39"/>
        <v>0</v>
      </c>
      <c r="K158">
        <f t="shared" si="39"/>
        <v>0</v>
      </c>
      <c r="L158">
        <f t="shared" si="39"/>
        <v>0</v>
      </c>
      <c r="M158">
        <f t="shared" si="39"/>
        <v>0</v>
      </c>
      <c r="N158">
        <f t="shared" si="39"/>
        <v>1.3740055343397459E-20</v>
      </c>
      <c r="O158">
        <f t="shared" si="39"/>
        <v>0.52755267915591253</v>
      </c>
      <c r="P158">
        <f t="shared" si="39"/>
        <v>0</v>
      </c>
      <c r="Q158">
        <f t="shared" si="39"/>
        <v>0</v>
      </c>
      <c r="R158">
        <f t="shared" si="39"/>
        <v>0.11400280215323352</v>
      </c>
      <c r="S158">
        <f t="shared" si="39"/>
        <v>6.653028529361163E-2</v>
      </c>
      <c r="T158">
        <f t="shared" si="39"/>
        <v>0</v>
      </c>
      <c r="U158">
        <f t="shared" si="39"/>
        <v>0</v>
      </c>
      <c r="V158">
        <f t="shared" si="39"/>
        <v>0</v>
      </c>
      <c r="W158">
        <f t="shared" si="39"/>
        <v>0</v>
      </c>
      <c r="X158">
        <f t="shared" si="39"/>
        <v>0</v>
      </c>
      <c r="Y158">
        <f t="shared" si="39"/>
        <v>0</v>
      </c>
      <c r="Z158">
        <f t="shared" si="39"/>
        <v>0</v>
      </c>
      <c r="AA158">
        <f t="shared" si="39"/>
        <v>0</v>
      </c>
      <c r="AB158">
        <f t="shared" si="39"/>
        <v>0</v>
      </c>
      <c r="AC158">
        <f t="shared" si="39"/>
        <v>0</v>
      </c>
      <c r="AD158">
        <f t="shared" si="39"/>
        <v>8.2645028529436618E-3</v>
      </c>
      <c r="AE158">
        <f t="shared" si="39"/>
        <v>0</v>
      </c>
      <c r="AF158">
        <f t="shared" si="39"/>
        <v>0</v>
      </c>
      <c r="AG158">
        <f t="shared" si="39"/>
        <v>0</v>
      </c>
      <c r="AH158">
        <f t="shared" si="39"/>
        <v>5.3405714495848193E-18</v>
      </c>
      <c r="AI158">
        <f t="shared" si="39"/>
        <v>0</v>
      </c>
      <c r="AJ158">
        <f t="shared" si="39"/>
        <v>0</v>
      </c>
      <c r="AK158">
        <f t="shared" si="39"/>
        <v>0</v>
      </c>
      <c r="AL158">
        <f t="shared" si="39"/>
        <v>0</v>
      </c>
      <c r="AM158">
        <f t="shared" si="39"/>
        <v>0</v>
      </c>
      <c r="AN158">
        <f t="shared" si="39"/>
        <v>0.78671637647531145</v>
      </c>
    </row>
    <row r="159" spans="1:41" x14ac:dyDescent="0.45">
      <c r="B159" t="s">
        <v>12</v>
      </c>
      <c r="C159">
        <f>C57*$B$96/$B$93/1000</f>
        <v>6.8388861663843434E-2</v>
      </c>
      <c r="D159">
        <f t="shared" ref="D159:AN159" si="40">D57*$B$96/$B$93/1000</f>
        <v>0</v>
      </c>
      <c r="E159">
        <f t="shared" si="40"/>
        <v>3.7280478983729207E-3</v>
      </c>
      <c r="F159">
        <f t="shared" si="40"/>
        <v>6.9098308800000046E-4</v>
      </c>
      <c r="G159">
        <f t="shared" si="40"/>
        <v>0</v>
      </c>
      <c r="H159">
        <f t="shared" si="40"/>
        <v>0</v>
      </c>
      <c r="I159">
        <f t="shared" si="40"/>
        <v>0</v>
      </c>
      <c r="J159">
        <f t="shared" si="40"/>
        <v>0</v>
      </c>
      <c r="K159">
        <f t="shared" si="40"/>
        <v>0</v>
      </c>
      <c r="L159">
        <f t="shared" si="40"/>
        <v>0</v>
      </c>
      <c r="M159">
        <f t="shared" si="40"/>
        <v>0</v>
      </c>
      <c r="N159">
        <f t="shared" si="40"/>
        <v>3.8973958695009981E-13</v>
      </c>
      <c r="O159">
        <f t="shared" si="40"/>
        <v>0.53551142401256047</v>
      </c>
      <c r="P159">
        <f t="shared" si="40"/>
        <v>0</v>
      </c>
      <c r="Q159">
        <f t="shared" si="40"/>
        <v>0</v>
      </c>
      <c r="R159">
        <f t="shared" si="40"/>
        <v>0.11572266666666658</v>
      </c>
      <c r="S159">
        <f t="shared" si="40"/>
        <v>6.7533971820433622E-2</v>
      </c>
      <c r="T159">
        <f t="shared" si="40"/>
        <v>0</v>
      </c>
      <c r="U159">
        <f t="shared" si="40"/>
        <v>0</v>
      </c>
      <c r="V159">
        <f t="shared" si="40"/>
        <v>0</v>
      </c>
      <c r="W159">
        <f t="shared" si="40"/>
        <v>0</v>
      </c>
      <c r="X159">
        <f t="shared" si="40"/>
        <v>0</v>
      </c>
      <c r="Y159">
        <f t="shared" si="40"/>
        <v>0</v>
      </c>
      <c r="Z159">
        <f t="shared" si="40"/>
        <v>0</v>
      </c>
      <c r="AA159">
        <f t="shared" si="40"/>
        <v>0</v>
      </c>
      <c r="AB159">
        <f t="shared" si="40"/>
        <v>0</v>
      </c>
      <c r="AC159">
        <f t="shared" si="40"/>
        <v>0</v>
      </c>
      <c r="AD159">
        <f t="shared" si="40"/>
        <v>2.654670714579218E-2</v>
      </c>
      <c r="AE159">
        <f t="shared" si="40"/>
        <v>0</v>
      </c>
      <c r="AF159">
        <f t="shared" si="40"/>
        <v>0</v>
      </c>
      <c r="AG159">
        <f t="shared" si="40"/>
        <v>0</v>
      </c>
      <c r="AH159">
        <f t="shared" si="40"/>
        <v>1.9738890416734188E-13</v>
      </c>
      <c r="AI159">
        <f t="shared" si="40"/>
        <v>0</v>
      </c>
      <c r="AJ159">
        <f t="shared" si="40"/>
        <v>0</v>
      </c>
      <c r="AK159">
        <f t="shared" si="40"/>
        <v>0</v>
      </c>
      <c r="AL159">
        <f t="shared" si="40"/>
        <v>0</v>
      </c>
      <c r="AM159">
        <f t="shared" si="40"/>
        <v>0</v>
      </c>
      <c r="AN159">
        <f t="shared" si="40"/>
        <v>0.81812266229625652</v>
      </c>
    </row>
    <row r="160" spans="1:41" x14ac:dyDescent="0.45">
      <c r="B160" t="s">
        <v>13</v>
      </c>
      <c r="C160">
        <f>C58*$B$96/$B$95/1000</f>
        <v>6.737273925824433E-2</v>
      </c>
      <c r="D160">
        <f t="shared" ref="D160:AN160" si="41">D58*$B$96/$B$95/1000</f>
        <v>2.2326645688705798E-7</v>
      </c>
      <c r="E160">
        <f t="shared" si="41"/>
        <v>2.7950658200998841E-3</v>
      </c>
      <c r="F160">
        <f t="shared" si="41"/>
        <v>6.8070379051248387E-4</v>
      </c>
      <c r="G160">
        <f t="shared" si="41"/>
        <v>0</v>
      </c>
      <c r="H160">
        <f t="shared" si="41"/>
        <v>0</v>
      </c>
      <c r="I160">
        <f t="shared" si="41"/>
        <v>0</v>
      </c>
      <c r="J160">
        <f t="shared" si="41"/>
        <v>0</v>
      </c>
      <c r="K160">
        <f t="shared" si="41"/>
        <v>0</v>
      </c>
      <c r="L160">
        <f t="shared" si="41"/>
        <v>0</v>
      </c>
      <c r="M160">
        <f t="shared" si="41"/>
        <v>0</v>
      </c>
      <c r="N160">
        <f t="shared" si="41"/>
        <v>7.413573267074744E-9</v>
      </c>
      <c r="O160">
        <f t="shared" si="41"/>
        <v>0.52754020180129479</v>
      </c>
      <c r="P160">
        <f t="shared" si="41"/>
        <v>0</v>
      </c>
      <c r="Q160">
        <f t="shared" si="41"/>
        <v>0</v>
      </c>
      <c r="R160">
        <f t="shared" si="41"/>
        <v>0.11400113724377096</v>
      </c>
      <c r="S160">
        <f t="shared" si="41"/>
        <v>6.6529313677892277E-2</v>
      </c>
      <c r="T160">
        <f t="shared" si="41"/>
        <v>0</v>
      </c>
      <c r="U160">
        <f t="shared" si="41"/>
        <v>0</v>
      </c>
      <c r="V160">
        <f t="shared" si="41"/>
        <v>0</v>
      </c>
      <c r="W160">
        <f t="shared" si="41"/>
        <v>0</v>
      </c>
      <c r="X160">
        <f t="shared" si="41"/>
        <v>0</v>
      </c>
      <c r="Y160">
        <f t="shared" si="41"/>
        <v>0</v>
      </c>
      <c r="Z160">
        <f t="shared" si="41"/>
        <v>0</v>
      </c>
      <c r="AA160">
        <f t="shared" si="41"/>
        <v>0</v>
      </c>
      <c r="AB160">
        <f t="shared" si="41"/>
        <v>0</v>
      </c>
      <c r="AC160">
        <f t="shared" si="41"/>
        <v>0</v>
      </c>
      <c r="AD160">
        <f t="shared" si="41"/>
        <v>1.3459909179014231E-2</v>
      </c>
      <c r="AE160">
        <f t="shared" si="41"/>
        <v>0</v>
      </c>
      <c r="AF160">
        <f t="shared" si="41"/>
        <v>0</v>
      </c>
      <c r="AG160">
        <f t="shared" si="41"/>
        <v>0</v>
      </c>
      <c r="AH160">
        <f t="shared" si="41"/>
        <v>-8.8693757398709101E-9</v>
      </c>
      <c r="AI160">
        <f t="shared" si="41"/>
        <v>-4.884326688185756E-26</v>
      </c>
      <c r="AJ160">
        <f t="shared" si="41"/>
        <v>0</v>
      </c>
      <c r="AK160">
        <f t="shared" si="41"/>
        <v>0</v>
      </c>
      <c r="AL160">
        <f t="shared" si="41"/>
        <v>0</v>
      </c>
      <c r="AM160">
        <f t="shared" si="41"/>
        <v>0</v>
      </c>
      <c r="AN160">
        <f t="shared" si="41"/>
        <v>0.79237929258148321</v>
      </c>
    </row>
    <row r="162" spans="1:40" x14ac:dyDescent="0.45">
      <c r="A162" t="s">
        <v>16</v>
      </c>
      <c r="B162" t="s">
        <v>11</v>
      </c>
      <c r="C162">
        <f>C60*$B$96/$B$94/1000</f>
        <v>0</v>
      </c>
      <c r="D162">
        <f t="shared" ref="D162:AN162" si="42">D60*$B$96/$B$94/1000</f>
        <v>0</v>
      </c>
      <c r="E162">
        <f t="shared" si="42"/>
        <v>3.072613094384751E-3</v>
      </c>
      <c r="F162">
        <f t="shared" si="42"/>
        <v>3.7817429540594379E-4</v>
      </c>
      <c r="G162">
        <f t="shared" si="42"/>
        <v>0</v>
      </c>
      <c r="H162">
        <f t="shared" si="42"/>
        <v>0</v>
      </c>
      <c r="I162">
        <f t="shared" si="42"/>
        <v>0</v>
      </c>
      <c r="J162">
        <f t="shared" si="42"/>
        <v>0</v>
      </c>
      <c r="K162">
        <f t="shared" si="42"/>
        <v>0</v>
      </c>
      <c r="L162">
        <f t="shared" si="42"/>
        <v>0</v>
      </c>
      <c r="M162">
        <f t="shared" si="42"/>
        <v>0</v>
      </c>
      <c r="N162">
        <f t="shared" si="42"/>
        <v>0</v>
      </c>
      <c r="O162">
        <f t="shared" si="42"/>
        <v>0</v>
      </c>
      <c r="P162">
        <f t="shared" si="42"/>
        <v>0</v>
      </c>
      <c r="Q162">
        <f t="shared" si="42"/>
        <v>0</v>
      </c>
      <c r="R162">
        <f t="shared" si="42"/>
        <v>0</v>
      </c>
      <c r="S162">
        <f t="shared" si="42"/>
        <v>0</v>
      </c>
      <c r="T162">
        <f t="shared" si="42"/>
        <v>6.2956399652895761E-3</v>
      </c>
      <c r="U162">
        <f t="shared" si="42"/>
        <v>0.28590791413629024</v>
      </c>
      <c r="V162">
        <f t="shared" si="42"/>
        <v>0</v>
      </c>
      <c r="W162">
        <f t="shared" si="42"/>
        <v>0.18757703058476546</v>
      </c>
      <c r="X162">
        <f t="shared" si="42"/>
        <v>3.7094554772558547E-2</v>
      </c>
      <c r="Y162">
        <f t="shared" si="42"/>
        <v>0</v>
      </c>
      <c r="Z162">
        <f t="shared" si="42"/>
        <v>0</v>
      </c>
      <c r="AA162">
        <f t="shared" si="42"/>
        <v>0</v>
      </c>
      <c r="AB162">
        <f t="shared" si="42"/>
        <v>0</v>
      </c>
      <c r="AC162">
        <f t="shared" si="42"/>
        <v>0</v>
      </c>
      <c r="AD162">
        <f t="shared" si="42"/>
        <v>8.2645028529435768E-3</v>
      </c>
      <c r="AE162">
        <f t="shared" si="42"/>
        <v>0</v>
      </c>
      <c r="AF162">
        <f t="shared" si="42"/>
        <v>0</v>
      </c>
      <c r="AG162">
        <f t="shared" si="42"/>
        <v>0</v>
      </c>
      <c r="AH162">
        <f t="shared" si="42"/>
        <v>7.7785871313854884E-4</v>
      </c>
      <c r="AI162">
        <f t="shared" si="42"/>
        <v>0</v>
      </c>
      <c r="AJ162">
        <f t="shared" si="42"/>
        <v>0</v>
      </c>
      <c r="AK162">
        <f t="shared" si="42"/>
        <v>0</v>
      </c>
      <c r="AL162">
        <f t="shared" si="42"/>
        <v>0</v>
      </c>
      <c r="AM162">
        <f t="shared" si="42"/>
        <v>0</v>
      </c>
      <c r="AN162">
        <f t="shared" si="42"/>
        <v>0.52936828841477679</v>
      </c>
    </row>
    <row r="163" spans="1:40" x14ac:dyDescent="0.45">
      <c r="B163" t="s">
        <v>12</v>
      </c>
      <c r="C163">
        <f>C61*$B$96/$B$93/1000</f>
        <v>-8.6624640971422214E-18</v>
      </c>
      <c r="D163">
        <f t="shared" ref="D163:AN163" si="43">D61*$B$96/$B$93/1000</f>
        <v>0</v>
      </c>
      <c r="E163">
        <f t="shared" si="43"/>
        <v>5.1839572401800029E-3</v>
      </c>
      <c r="F163">
        <f t="shared" si="43"/>
        <v>3.8387949333333366E-4</v>
      </c>
      <c r="G163">
        <f t="shared" si="43"/>
        <v>0</v>
      </c>
      <c r="H163">
        <f t="shared" si="43"/>
        <v>0</v>
      </c>
      <c r="I163">
        <f t="shared" si="43"/>
        <v>0</v>
      </c>
      <c r="J163">
        <f t="shared" si="43"/>
        <v>0</v>
      </c>
      <c r="K163">
        <f t="shared" si="43"/>
        <v>0</v>
      </c>
      <c r="L163">
        <f t="shared" si="43"/>
        <v>0</v>
      </c>
      <c r="M163">
        <f t="shared" si="43"/>
        <v>0</v>
      </c>
      <c r="N163">
        <f t="shared" si="43"/>
        <v>0</v>
      </c>
      <c r="O163">
        <f t="shared" si="43"/>
        <v>0</v>
      </c>
      <c r="P163">
        <f t="shared" si="43"/>
        <v>0</v>
      </c>
      <c r="Q163">
        <f t="shared" si="43"/>
        <v>0</v>
      </c>
      <c r="R163">
        <f t="shared" si="43"/>
        <v>0</v>
      </c>
      <c r="S163">
        <f t="shared" si="43"/>
        <v>0</v>
      </c>
      <c r="T163">
        <f t="shared" si="43"/>
        <v>7.5983723775950151E-3</v>
      </c>
      <c r="U163">
        <f t="shared" si="43"/>
        <v>0.25703814474161207</v>
      </c>
      <c r="V163">
        <f t="shared" si="43"/>
        <v>0</v>
      </c>
      <c r="W163">
        <f t="shared" si="43"/>
        <v>0.14484985884444457</v>
      </c>
      <c r="X163">
        <f t="shared" si="43"/>
        <v>3.7748270975999997E-2</v>
      </c>
      <c r="Y163">
        <f t="shared" si="43"/>
        <v>0</v>
      </c>
      <c r="Z163">
        <f t="shared" si="43"/>
        <v>0</v>
      </c>
      <c r="AA163">
        <f t="shared" si="43"/>
        <v>0</v>
      </c>
      <c r="AB163">
        <f t="shared" si="43"/>
        <v>0</v>
      </c>
      <c r="AC163">
        <f t="shared" si="43"/>
        <v>0</v>
      </c>
      <c r="AD163">
        <f t="shared" si="43"/>
        <v>2.6546707145787878E-2</v>
      </c>
      <c r="AE163">
        <f t="shared" si="43"/>
        <v>0</v>
      </c>
      <c r="AF163">
        <f t="shared" si="43"/>
        <v>0</v>
      </c>
      <c r="AG163">
        <f t="shared" si="43"/>
        <v>0</v>
      </c>
      <c r="AH163">
        <f t="shared" si="43"/>
        <v>9.2066805082467805E-4</v>
      </c>
      <c r="AI163">
        <f t="shared" si="43"/>
        <v>0</v>
      </c>
      <c r="AJ163">
        <f t="shared" si="43"/>
        <v>0</v>
      </c>
      <c r="AK163">
        <f t="shared" si="43"/>
        <v>0</v>
      </c>
      <c r="AL163">
        <f t="shared" si="43"/>
        <v>0</v>
      </c>
      <c r="AM163">
        <f t="shared" si="43"/>
        <v>0</v>
      </c>
      <c r="AN163">
        <f t="shared" si="43"/>
        <v>0.48026985886977747</v>
      </c>
    </row>
    <row r="164" spans="1:40" x14ac:dyDescent="0.45">
      <c r="B164" t="s">
        <v>13</v>
      </c>
      <c r="C164">
        <f>C62*$B$96/$B$95/1000</f>
        <v>8.9607177568382711E-5</v>
      </c>
      <c r="D164">
        <f t="shared" ref="D164:AN164" si="44">D62*$B$96/$B$95/1000</f>
        <v>3.0681457258569624E-5</v>
      </c>
      <c r="E164">
        <f t="shared" si="44"/>
        <v>3.7329245897714009E-3</v>
      </c>
      <c r="F164">
        <f t="shared" si="44"/>
        <v>3.7816877250693544E-4</v>
      </c>
      <c r="G164">
        <f t="shared" si="44"/>
        <v>0</v>
      </c>
      <c r="H164">
        <f t="shared" si="44"/>
        <v>0</v>
      </c>
      <c r="I164">
        <f t="shared" si="44"/>
        <v>0</v>
      </c>
      <c r="J164">
        <f t="shared" si="44"/>
        <v>0</v>
      </c>
      <c r="K164">
        <f t="shared" si="44"/>
        <v>0</v>
      </c>
      <c r="L164">
        <f t="shared" si="44"/>
        <v>0</v>
      </c>
      <c r="M164">
        <f t="shared" si="44"/>
        <v>0</v>
      </c>
      <c r="N164">
        <f t="shared" si="44"/>
        <v>0</v>
      </c>
      <c r="O164">
        <f t="shared" si="44"/>
        <v>0</v>
      </c>
      <c r="P164">
        <f t="shared" si="44"/>
        <v>0</v>
      </c>
      <c r="Q164">
        <f t="shared" si="44"/>
        <v>0</v>
      </c>
      <c r="R164">
        <f t="shared" si="44"/>
        <v>0</v>
      </c>
      <c r="S164">
        <f t="shared" si="44"/>
        <v>0</v>
      </c>
      <c r="T164">
        <f t="shared" si="44"/>
        <v>6.4509922205789874E-3</v>
      </c>
      <c r="U164">
        <f t="shared" si="44"/>
        <v>0.28135576038693633</v>
      </c>
      <c r="V164">
        <f t="shared" si="44"/>
        <v>0</v>
      </c>
      <c r="W164">
        <f t="shared" si="44"/>
        <v>0.18182549389193131</v>
      </c>
      <c r="X164">
        <f t="shared" si="44"/>
        <v>3.7105801473102787E-2</v>
      </c>
      <c r="Y164">
        <f t="shared" si="44"/>
        <v>0</v>
      </c>
      <c r="Z164">
        <f t="shared" si="44"/>
        <v>0</v>
      </c>
      <c r="AA164">
        <f t="shared" si="44"/>
        <v>0</v>
      </c>
      <c r="AB164">
        <f t="shared" si="44"/>
        <v>0</v>
      </c>
      <c r="AC164">
        <f t="shared" si="44"/>
        <v>0</v>
      </c>
      <c r="AD164">
        <f t="shared" si="44"/>
        <v>1.3534613037067095E-2</v>
      </c>
      <c r="AE164">
        <f t="shared" si="44"/>
        <v>0</v>
      </c>
      <c r="AF164">
        <f t="shared" si="44"/>
        <v>0</v>
      </c>
      <c r="AG164">
        <f t="shared" si="44"/>
        <v>0</v>
      </c>
      <c r="AH164">
        <f t="shared" si="44"/>
        <v>7.9602950236124729E-4</v>
      </c>
      <c r="AI164">
        <f t="shared" si="44"/>
        <v>0</v>
      </c>
      <c r="AJ164">
        <f t="shared" si="44"/>
        <v>0</v>
      </c>
      <c r="AK164">
        <f t="shared" si="44"/>
        <v>0</v>
      </c>
      <c r="AL164">
        <f t="shared" si="44"/>
        <v>0</v>
      </c>
      <c r="AM164">
        <f t="shared" si="44"/>
        <v>0</v>
      </c>
      <c r="AN164">
        <f t="shared" si="44"/>
        <v>0.52530007250908306</v>
      </c>
    </row>
    <row r="166" spans="1:40" x14ac:dyDescent="0.45">
      <c r="A166" t="s">
        <v>142</v>
      </c>
    </row>
    <row r="168" spans="1:40" x14ac:dyDescent="0.45">
      <c r="A168" t="s">
        <v>10</v>
      </c>
      <c r="B168" t="s">
        <v>11</v>
      </c>
      <c r="C168">
        <f>C70*$B$96/$B$94</f>
        <v>0</v>
      </c>
      <c r="D168">
        <f t="shared" ref="D168:AN168" si="45">D70*$B$96/$B$94</f>
        <v>0</v>
      </c>
      <c r="E168">
        <f t="shared" si="45"/>
        <v>6.1885110076157054E-4</v>
      </c>
      <c r="F168">
        <f t="shared" si="45"/>
        <v>0</v>
      </c>
      <c r="G168">
        <f t="shared" si="45"/>
        <v>0</v>
      </c>
      <c r="H168">
        <f t="shared" si="45"/>
        <v>0</v>
      </c>
      <c r="I168">
        <f t="shared" si="45"/>
        <v>0</v>
      </c>
      <c r="J168">
        <f t="shared" si="45"/>
        <v>0</v>
      </c>
      <c r="K168">
        <f t="shared" si="45"/>
        <v>0</v>
      </c>
      <c r="L168">
        <f t="shared" si="45"/>
        <v>0</v>
      </c>
      <c r="M168">
        <f t="shared" si="45"/>
        <v>0</v>
      </c>
      <c r="N168">
        <f t="shared" si="45"/>
        <v>0</v>
      </c>
      <c r="O168">
        <f t="shared" si="45"/>
        <v>0</v>
      </c>
      <c r="P168">
        <f t="shared" si="45"/>
        <v>0</v>
      </c>
      <c r="Q168">
        <f t="shared" si="45"/>
        <v>0</v>
      </c>
      <c r="R168">
        <f t="shared" si="45"/>
        <v>0</v>
      </c>
      <c r="S168">
        <f t="shared" si="45"/>
        <v>0</v>
      </c>
      <c r="T168">
        <f t="shared" si="45"/>
        <v>0</v>
      </c>
      <c r="U168">
        <f t="shared" si="45"/>
        <v>0</v>
      </c>
      <c r="V168">
        <f t="shared" si="45"/>
        <v>0</v>
      </c>
      <c r="W168">
        <f t="shared" si="45"/>
        <v>0</v>
      </c>
      <c r="X168">
        <f t="shared" si="45"/>
        <v>0</v>
      </c>
      <c r="Y168">
        <f t="shared" si="45"/>
        <v>0</v>
      </c>
      <c r="Z168">
        <f t="shared" si="45"/>
        <v>0</v>
      </c>
      <c r="AA168">
        <f t="shared" si="45"/>
        <v>0</v>
      </c>
      <c r="AB168">
        <f t="shared" si="45"/>
        <v>0</v>
      </c>
      <c r="AC168">
        <f t="shared" si="45"/>
        <v>0.52371087264950966</v>
      </c>
      <c r="AD168">
        <f t="shared" si="45"/>
        <v>0</v>
      </c>
      <c r="AE168">
        <f t="shared" si="45"/>
        <v>0</v>
      </c>
      <c r="AF168">
        <f t="shared" si="45"/>
        <v>0</v>
      </c>
      <c r="AG168">
        <f t="shared" si="45"/>
        <v>0</v>
      </c>
      <c r="AH168">
        <f t="shared" si="45"/>
        <v>9.4516613188801006E-4</v>
      </c>
      <c r="AI168">
        <f t="shared" si="45"/>
        <v>0</v>
      </c>
      <c r="AJ168">
        <f t="shared" si="45"/>
        <v>0</v>
      </c>
      <c r="AK168">
        <f t="shared" si="45"/>
        <v>0</v>
      </c>
      <c r="AL168">
        <f t="shared" si="45"/>
        <v>0</v>
      </c>
      <c r="AM168">
        <f t="shared" si="45"/>
        <v>0</v>
      </c>
      <c r="AN168">
        <f t="shared" si="45"/>
        <v>0.5252748898821592</v>
      </c>
    </row>
    <row r="169" spans="1:40" x14ac:dyDescent="0.45">
      <c r="B169" t="s">
        <v>12</v>
      </c>
      <c r="C169">
        <f>C71*$B$96/$B$93</f>
        <v>0</v>
      </c>
      <c r="D169">
        <f t="shared" ref="D169:AN169" si="46">D71*$B$96/$B$93</f>
        <v>0</v>
      </c>
      <c r="E169">
        <f t="shared" si="46"/>
        <v>9.9748510982024122E-4</v>
      </c>
      <c r="F169">
        <f t="shared" si="46"/>
        <v>0</v>
      </c>
      <c r="G169">
        <f t="shared" si="46"/>
        <v>0</v>
      </c>
      <c r="H169">
        <f t="shared" si="46"/>
        <v>0</v>
      </c>
      <c r="I169">
        <f t="shared" si="46"/>
        <v>0</v>
      </c>
      <c r="J169">
        <f t="shared" si="46"/>
        <v>0</v>
      </c>
      <c r="K169">
        <f t="shared" si="46"/>
        <v>0</v>
      </c>
      <c r="L169">
        <f t="shared" si="46"/>
        <v>0</v>
      </c>
      <c r="M169">
        <f t="shared" si="46"/>
        <v>0</v>
      </c>
      <c r="N169">
        <f t="shared" si="46"/>
        <v>0</v>
      </c>
      <c r="O169">
        <f t="shared" si="46"/>
        <v>0</v>
      </c>
      <c r="P169">
        <f t="shared" si="46"/>
        <v>0</v>
      </c>
      <c r="Q169">
        <f t="shared" si="46"/>
        <v>0</v>
      </c>
      <c r="R169">
        <f t="shared" si="46"/>
        <v>0</v>
      </c>
      <c r="S169">
        <f t="shared" si="46"/>
        <v>0</v>
      </c>
      <c r="T169">
        <f t="shared" si="46"/>
        <v>0</v>
      </c>
      <c r="U169">
        <f t="shared" si="46"/>
        <v>0</v>
      </c>
      <c r="V169">
        <f t="shared" si="46"/>
        <v>0</v>
      </c>
      <c r="W169">
        <f t="shared" si="46"/>
        <v>0</v>
      </c>
      <c r="X169">
        <f t="shared" si="46"/>
        <v>0</v>
      </c>
      <c r="Y169">
        <f t="shared" si="46"/>
        <v>0</v>
      </c>
      <c r="Z169">
        <f t="shared" si="46"/>
        <v>0</v>
      </c>
      <c r="AA169">
        <f t="shared" si="46"/>
        <v>0</v>
      </c>
      <c r="AB169">
        <f t="shared" si="46"/>
        <v>0</v>
      </c>
      <c r="AC169">
        <f t="shared" si="46"/>
        <v>0.53161165866666671</v>
      </c>
      <c r="AD169">
        <f t="shared" si="46"/>
        <v>0</v>
      </c>
      <c r="AE169">
        <f t="shared" si="46"/>
        <v>0</v>
      </c>
      <c r="AF169">
        <f t="shared" si="46"/>
        <v>0</v>
      </c>
      <c r="AG169">
        <f t="shared" si="46"/>
        <v>0</v>
      </c>
      <c r="AH169">
        <f t="shared" si="46"/>
        <v>9.5942505937777534E-4</v>
      </c>
      <c r="AI169">
        <f t="shared" si="46"/>
        <v>0</v>
      </c>
      <c r="AJ169">
        <f t="shared" si="46"/>
        <v>0</v>
      </c>
      <c r="AK169">
        <f t="shared" si="46"/>
        <v>0</v>
      </c>
      <c r="AL169">
        <f t="shared" si="46"/>
        <v>0</v>
      </c>
      <c r="AM169">
        <f t="shared" si="46"/>
        <v>0</v>
      </c>
      <c r="AN169">
        <f t="shared" si="46"/>
        <v>0.53356856883586468</v>
      </c>
    </row>
    <row r="170" spans="1:40" x14ac:dyDescent="0.45">
      <c r="B170" t="s">
        <v>13</v>
      </c>
      <c r="C170">
        <f>C72*$B$96/$B$95</f>
        <v>0</v>
      </c>
      <c r="D170">
        <f t="shared" ref="D170:AN170" si="47">D72*$B$96/$B$95</f>
        <v>0</v>
      </c>
      <c r="E170">
        <f t="shared" si="47"/>
        <v>7.4785420536846176E-4</v>
      </c>
      <c r="F170">
        <f t="shared" si="47"/>
        <v>0</v>
      </c>
      <c r="G170">
        <f t="shared" si="47"/>
        <v>0</v>
      </c>
      <c r="H170">
        <f t="shared" si="47"/>
        <v>0</v>
      </c>
      <c r="I170">
        <f t="shared" si="47"/>
        <v>0</v>
      </c>
      <c r="J170">
        <f t="shared" si="47"/>
        <v>0</v>
      </c>
      <c r="K170">
        <f t="shared" si="47"/>
        <v>0</v>
      </c>
      <c r="L170">
        <f t="shared" si="47"/>
        <v>0</v>
      </c>
      <c r="M170">
        <f t="shared" si="47"/>
        <v>0</v>
      </c>
      <c r="N170">
        <f t="shared" si="47"/>
        <v>0</v>
      </c>
      <c r="O170">
        <f t="shared" si="47"/>
        <v>0</v>
      </c>
      <c r="P170">
        <f t="shared" si="47"/>
        <v>0</v>
      </c>
      <c r="Q170">
        <f t="shared" si="47"/>
        <v>0</v>
      </c>
      <c r="R170">
        <f t="shared" si="47"/>
        <v>0</v>
      </c>
      <c r="S170">
        <f t="shared" si="47"/>
        <v>0</v>
      </c>
      <c r="T170">
        <f t="shared" si="47"/>
        <v>0</v>
      </c>
      <c r="U170">
        <f t="shared" si="47"/>
        <v>0</v>
      </c>
      <c r="V170">
        <f t="shared" si="47"/>
        <v>0</v>
      </c>
      <c r="W170">
        <f t="shared" si="47"/>
        <v>0</v>
      </c>
      <c r="X170">
        <f t="shared" si="47"/>
        <v>0</v>
      </c>
      <c r="Y170">
        <f t="shared" si="47"/>
        <v>0</v>
      </c>
      <c r="Z170">
        <f t="shared" si="47"/>
        <v>0</v>
      </c>
      <c r="AA170">
        <f t="shared" si="47"/>
        <v>0</v>
      </c>
      <c r="AB170">
        <f t="shared" si="47"/>
        <v>0</v>
      </c>
      <c r="AC170">
        <f t="shared" si="47"/>
        <v>0.52370322431831895</v>
      </c>
      <c r="AD170">
        <f t="shared" si="47"/>
        <v>0</v>
      </c>
      <c r="AE170">
        <f t="shared" si="47"/>
        <v>0</v>
      </c>
      <c r="AF170">
        <f t="shared" si="47"/>
        <v>0</v>
      </c>
      <c r="AG170">
        <f t="shared" si="47"/>
        <v>0</v>
      </c>
      <c r="AH170">
        <f t="shared" si="47"/>
        <v>9.4515232857785535E-4</v>
      </c>
      <c r="AI170">
        <f t="shared" si="47"/>
        <v>0</v>
      </c>
      <c r="AJ170">
        <f t="shared" si="47"/>
        <v>0</v>
      </c>
      <c r="AK170">
        <f t="shared" si="47"/>
        <v>0</v>
      </c>
      <c r="AL170">
        <f t="shared" si="47"/>
        <v>0</v>
      </c>
      <c r="AM170">
        <f t="shared" si="47"/>
        <v>0</v>
      </c>
      <c r="AN170">
        <f t="shared" si="47"/>
        <v>0.52539623085226517</v>
      </c>
    </row>
    <row r="172" spans="1:40" x14ac:dyDescent="0.45">
      <c r="A172" t="s">
        <v>14</v>
      </c>
      <c r="B172" t="s">
        <v>11</v>
      </c>
      <c r="C172">
        <f>C74*$B$96/$B$94</f>
        <v>0</v>
      </c>
      <c r="D172">
        <f t="shared" ref="D172:AN172" si="48">D74*$B$96/$B$94</f>
        <v>0</v>
      </c>
      <c r="E172">
        <f t="shared" si="48"/>
        <v>3.2148109130471187E-4</v>
      </c>
      <c r="F172">
        <f t="shared" si="48"/>
        <v>0</v>
      </c>
      <c r="G172">
        <f t="shared" si="48"/>
        <v>0.39960332212472072</v>
      </c>
      <c r="H172">
        <f t="shared" si="48"/>
        <v>0</v>
      </c>
      <c r="I172">
        <f t="shared" si="48"/>
        <v>0</v>
      </c>
      <c r="J172">
        <f t="shared" si="48"/>
        <v>0</v>
      </c>
      <c r="K172">
        <f t="shared" si="48"/>
        <v>0</v>
      </c>
      <c r="L172">
        <f t="shared" si="48"/>
        <v>0</v>
      </c>
      <c r="M172">
        <f t="shared" si="48"/>
        <v>0</v>
      </c>
      <c r="N172">
        <f t="shared" si="48"/>
        <v>0</v>
      </c>
      <c r="O172">
        <f t="shared" si="48"/>
        <v>0</v>
      </c>
      <c r="P172">
        <f t="shared" si="48"/>
        <v>0</v>
      </c>
      <c r="Q172">
        <f t="shared" si="48"/>
        <v>0</v>
      </c>
      <c r="R172">
        <f t="shared" si="48"/>
        <v>0</v>
      </c>
      <c r="S172">
        <f t="shared" si="48"/>
        <v>0</v>
      </c>
      <c r="T172">
        <f t="shared" si="48"/>
        <v>0</v>
      </c>
      <c r="U172">
        <f t="shared" si="48"/>
        <v>0</v>
      </c>
      <c r="V172">
        <f t="shared" si="48"/>
        <v>0</v>
      </c>
      <c r="W172">
        <f t="shared" si="48"/>
        <v>0</v>
      </c>
      <c r="X172">
        <f t="shared" si="48"/>
        <v>0</v>
      </c>
      <c r="Y172">
        <f t="shared" si="48"/>
        <v>0</v>
      </c>
      <c r="Z172">
        <f t="shared" si="48"/>
        <v>0</v>
      </c>
      <c r="AA172">
        <f t="shared" si="48"/>
        <v>0</v>
      </c>
      <c r="AB172">
        <f t="shared" si="48"/>
        <v>0</v>
      </c>
      <c r="AC172">
        <f t="shared" si="48"/>
        <v>0</v>
      </c>
      <c r="AD172">
        <f t="shared" si="48"/>
        <v>6.9775547988498825E-3</v>
      </c>
      <c r="AE172">
        <f t="shared" si="48"/>
        <v>0</v>
      </c>
      <c r="AF172">
        <f t="shared" si="48"/>
        <v>0</v>
      </c>
      <c r="AG172">
        <f t="shared" si="48"/>
        <v>0</v>
      </c>
      <c r="AH172">
        <f t="shared" si="48"/>
        <v>1.3304842907634376E-18</v>
      </c>
      <c r="AI172">
        <f t="shared" si="48"/>
        <v>0</v>
      </c>
      <c r="AJ172">
        <f t="shared" si="48"/>
        <v>0</v>
      </c>
      <c r="AK172">
        <f t="shared" si="48"/>
        <v>0</v>
      </c>
      <c r="AL172">
        <f t="shared" si="48"/>
        <v>0</v>
      </c>
      <c r="AM172">
        <f t="shared" si="48"/>
        <v>0</v>
      </c>
      <c r="AN172">
        <f t="shared" si="48"/>
        <v>0.40690235801487545</v>
      </c>
    </row>
    <row r="173" spans="1:40" x14ac:dyDescent="0.45">
      <c r="B173" t="s">
        <v>12</v>
      </c>
      <c r="C173">
        <f>C75*$B$96/$B$93</f>
        <v>0</v>
      </c>
      <c r="D173">
        <f t="shared" ref="D173:AN173" si="49">D75*$B$96/$B$93</f>
        <v>0</v>
      </c>
      <c r="E173">
        <f t="shared" si="49"/>
        <v>5.1817408302350175E-4</v>
      </c>
      <c r="F173">
        <f t="shared" si="49"/>
        <v>0</v>
      </c>
      <c r="G173">
        <f t="shared" si="49"/>
        <v>0.40563180177777763</v>
      </c>
      <c r="H173">
        <f t="shared" si="49"/>
        <v>0</v>
      </c>
      <c r="I173">
        <f t="shared" si="49"/>
        <v>0</v>
      </c>
      <c r="J173">
        <f t="shared" si="49"/>
        <v>0</v>
      </c>
      <c r="K173">
        <f t="shared" si="49"/>
        <v>0</v>
      </c>
      <c r="L173">
        <f t="shared" si="49"/>
        <v>0</v>
      </c>
      <c r="M173">
        <f t="shared" si="49"/>
        <v>0</v>
      </c>
      <c r="N173">
        <f t="shared" si="49"/>
        <v>0</v>
      </c>
      <c r="O173">
        <f t="shared" si="49"/>
        <v>0</v>
      </c>
      <c r="P173">
        <f t="shared" si="49"/>
        <v>0</v>
      </c>
      <c r="Q173">
        <f t="shared" si="49"/>
        <v>0</v>
      </c>
      <c r="R173">
        <f t="shared" si="49"/>
        <v>0</v>
      </c>
      <c r="S173">
        <f t="shared" si="49"/>
        <v>0</v>
      </c>
      <c r="T173">
        <f t="shared" si="49"/>
        <v>0</v>
      </c>
      <c r="U173">
        <f t="shared" si="49"/>
        <v>0</v>
      </c>
      <c r="V173">
        <f t="shared" si="49"/>
        <v>0</v>
      </c>
      <c r="W173">
        <f t="shared" si="49"/>
        <v>0</v>
      </c>
      <c r="X173">
        <f t="shared" si="49"/>
        <v>0</v>
      </c>
      <c r="Y173">
        <f t="shared" si="49"/>
        <v>0</v>
      </c>
      <c r="Z173">
        <f t="shared" si="49"/>
        <v>0</v>
      </c>
      <c r="AA173">
        <f t="shared" si="49"/>
        <v>0</v>
      </c>
      <c r="AB173">
        <f t="shared" si="49"/>
        <v>0</v>
      </c>
      <c r="AC173">
        <f t="shared" si="49"/>
        <v>0</v>
      </c>
      <c r="AD173">
        <f t="shared" si="49"/>
        <v>2.1194982703232709E-2</v>
      </c>
      <c r="AE173">
        <f t="shared" si="49"/>
        <v>0</v>
      </c>
      <c r="AF173">
        <f t="shared" si="49"/>
        <v>0</v>
      </c>
      <c r="AG173">
        <f t="shared" si="49"/>
        <v>0</v>
      </c>
      <c r="AH173">
        <f t="shared" si="49"/>
        <v>8.3647079654901463E-18</v>
      </c>
      <c r="AI173">
        <f t="shared" si="49"/>
        <v>0</v>
      </c>
      <c r="AJ173">
        <f t="shared" si="49"/>
        <v>0</v>
      </c>
      <c r="AK173">
        <f t="shared" si="49"/>
        <v>0</v>
      </c>
      <c r="AL173">
        <f t="shared" si="49"/>
        <v>0</v>
      </c>
      <c r="AM173">
        <f t="shared" si="49"/>
        <v>0</v>
      </c>
      <c r="AN173">
        <f t="shared" si="49"/>
        <v>0.42734495856403382</v>
      </c>
    </row>
    <row r="174" spans="1:40" x14ac:dyDescent="0.45">
      <c r="B174" t="s">
        <v>13</v>
      </c>
      <c r="C174">
        <f>C76*$B$96/$B$95</f>
        <v>5.8189684868794067E-7</v>
      </c>
      <c r="D174">
        <f t="shared" ref="D174:AN174" si="50">D76*$B$96/$B$95</f>
        <v>0</v>
      </c>
      <c r="E174">
        <f t="shared" si="50"/>
        <v>3.9551949038145971E-4</v>
      </c>
      <c r="F174">
        <f t="shared" si="50"/>
        <v>0</v>
      </c>
      <c r="G174">
        <f t="shared" si="50"/>
        <v>0.38393986694984794</v>
      </c>
      <c r="H174">
        <f t="shared" si="50"/>
        <v>1.5039150419133577E-6</v>
      </c>
      <c r="I174">
        <f t="shared" si="50"/>
        <v>0</v>
      </c>
      <c r="J174">
        <f t="shared" si="50"/>
        <v>3.7864299582899812E-22</v>
      </c>
      <c r="K174">
        <f t="shared" si="50"/>
        <v>0</v>
      </c>
      <c r="L174">
        <f t="shared" si="50"/>
        <v>0</v>
      </c>
      <c r="M174">
        <f t="shared" si="50"/>
        <v>0</v>
      </c>
      <c r="N174">
        <f t="shared" si="50"/>
        <v>0</v>
      </c>
      <c r="O174">
        <f t="shared" si="50"/>
        <v>0</v>
      </c>
      <c r="P174">
        <f t="shared" si="50"/>
        <v>0</v>
      </c>
      <c r="Q174">
        <f t="shared" si="50"/>
        <v>0</v>
      </c>
      <c r="R174">
        <f t="shared" si="50"/>
        <v>0</v>
      </c>
      <c r="S174">
        <f t="shared" si="50"/>
        <v>0</v>
      </c>
      <c r="T174">
        <f t="shared" si="50"/>
        <v>0</v>
      </c>
      <c r="U174">
        <f t="shared" si="50"/>
        <v>0</v>
      </c>
      <c r="V174">
        <f t="shared" si="50"/>
        <v>0</v>
      </c>
      <c r="W174">
        <f t="shared" si="50"/>
        <v>0</v>
      </c>
      <c r="X174">
        <f t="shared" si="50"/>
        <v>0</v>
      </c>
      <c r="Y174">
        <f t="shared" si="50"/>
        <v>0</v>
      </c>
      <c r="Z174">
        <f t="shared" si="50"/>
        <v>0</v>
      </c>
      <c r="AA174">
        <f t="shared" si="50"/>
        <v>0</v>
      </c>
      <c r="AB174">
        <f t="shared" si="50"/>
        <v>0</v>
      </c>
      <c r="AC174">
        <f t="shared" si="50"/>
        <v>0</v>
      </c>
      <c r="AD174">
        <f t="shared" si="50"/>
        <v>1.1045038285384704E-2</v>
      </c>
      <c r="AE174">
        <f t="shared" si="50"/>
        <v>0</v>
      </c>
      <c r="AF174">
        <f t="shared" si="50"/>
        <v>0</v>
      </c>
      <c r="AG174">
        <f t="shared" si="50"/>
        <v>0</v>
      </c>
      <c r="AH174">
        <f t="shared" si="50"/>
        <v>2.889233150751421E-5</v>
      </c>
      <c r="AI174">
        <f t="shared" si="50"/>
        <v>0</v>
      </c>
      <c r="AJ174">
        <f t="shared" si="50"/>
        <v>0</v>
      </c>
      <c r="AK174">
        <f t="shared" si="50"/>
        <v>0</v>
      </c>
      <c r="AL174">
        <f t="shared" si="50"/>
        <v>0</v>
      </c>
      <c r="AM174">
        <f t="shared" si="50"/>
        <v>0</v>
      </c>
      <c r="AN174">
        <f t="shared" si="50"/>
        <v>0.39541140286901244</v>
      </c>
    </row>
    <row r="176" spans="1:40" x14ac:dyDescent="0.45">
      <c r="A176" t="s">
        <v>16</v>
      </c>
      <c r="B176" t="s">
        <v>11</v>
      </c>
      <c r="C176">
        <f t="shared" ref="C176:AN176" si="51">C82*$B$96/$B$94</f>
        <v>0</v>
      </c>
      <c r="D176">
        <f t="shared" si="51"/>
        <v>0</v>
      </c>
      <c r="E176">
        <f t="shared" si="51"/>
        <v>4.2707296582632427E-4</v>
      </c>
      <c r="F176">
        <f t="shared" si="51"/>
        <v>1.0336254061893179E-3</v>
      </c>
      <c r="G176">
        <f t="shared" si="51"/>
        <v>0</v>
      </c>
      <c r="H176">
        <f t="shared" si="51"/>
        <v>0</v>
      </c>
      <c r="I176">
        <f t="shared" si="51"/>
        <v>0</v>
      </c>
      <c r="J176">
        <f t="shared" si="51"/>
        <v>0</v>
      </c>
      <c r="K176">
        <f t="shared" si="51"/>
        <v>0</v>
      </c>
      <c r="L176">
        <f t="shared" si="51"/>
        <v>0</v>
      </c>
      <c r="M176">
        <f t="shared" si="51"/>
        <v>0</v>
      </c>
      <c r="N176">
        <f t="shared" si="51"/>
        <v>0</v>
      </c>
      <c r="O176">
        <f t="shared" si="51"/>
        <v>0</v>
      </c>
      <c r="P176">
        <f t="shared" si="51"/>
        <v>0</v>
      </c>
      <c r="Q176">
        <f t="shared" si="51"/>
        <v>0</v>
      </c>
      <c r="R176">
        <f t="shared" si="51"/>
        <v>0</v>
      </c>
      <c r="S176">
        <f t="shared" si="51"/>
        <v>0</v>
      </c>
      <c r="T176">
        <f t="shared" si="51"/>
        <v>2.7350412095253948E-5</v>
      </c>
      <c r="U176">
        <f t="shared" si="51"/>
        <v>0.63851424853059568</v>
      </c>
      <c r="V176">
        <f t="shared" si="51"/>
        <v>0</v>
      </c>
      <c r="W176">
        <f t="shared" si="51"/>
        <v>0</v>
      </c>
      <c r="X176">
        <f t="shared" si="51"/>
        <v>0.42097263737580826</v>
      </c>
      <c r="Y176">
        <f t="shared" si="51"/>
        <v>0</v>
      </c>
      <c r="Z176">
        <f t="shared" si="51"/>
        <v>0</v>
      </c>
      <c r="AA176">
        <f t="shared" si="51"/>
        <v>0</v>
      </c>
      <c r="AB176">
        <f t="shared" si="51"/>
        <v>0</v>
      </c>
      <c r="AC176">
        <f t="shared" si="51"/>
        <v>0</v>
      </c>
      <c r="AD176">
        <f t="shared" si="51"/>
        <v>7.8964190273833976E-3</v>
      </c>
      <c r="AE176">
        <f t="shared" si="51"/>
        <v>0</v>
      </c>
      <c r="AF176">
        <f t="shared" si="51"/>
        <v>0</v>
      </c>
      <c r="AG176">
        <f t="shared" si="51"/>
        <v>0</v>
      </c>
      <c r="AH176">
        <f t="shared" si="51"/>
        <v>2.5245094427787799E-4</v>
      </c>
      <c r="AI176">
        <f t="shared" si="51"/>
        <v>0</v>
      </c>
      <c r="AJ176">
        <f t="shared" si="51"/>
        <v>0</v>
      </c>
      <c r="AK176">
        <f t="shared" si="51"/>
        <v>0</v>
      </c>
      <c r="AL176">
        <f t="shared" si="51"/>
        <v>0</v>
      </c>
      <c r="AM176">
        <f t="shared" si="51"/>
        <v>0</v>
      </c>
      <c r="AN176">
        <f t="shared" si="51"/>
        <v>1.0691238046621763</v>
      </c>
    </row>
    <row r="177" spans="1:40" x14ac:dyDescent="0.45">
      <c r="B177" t="s">
        <v>12</v>
      </c>
      <c r="C177">
        <f t="shared" ref="C177:AN177" si="52">C83*$B$96/$B$93</f>
        <v>-1.4927471056580544E-19</v>
      </c>
      <c r="D177">
        <f t="shared" si="52"/>
        <v>0</v>
      </c>
      <c r="E177">
        <f t="shared" si="52"/>
        <v>7.2053588436712273E-4</v>
      </c>
      <c r="F177">
        <f t="shared" si="52"/>
        <v>1.0492188444444443E-3</v>
      </c>
      <c r="G177">
        <f t="shared" si="52"/>
        <v>0</v>
      </c>
      <c r="H177">
        <f t="shared" si="52"/>
        <v>0</v>
      </c>
      <c r="I177">
        <f t="shared" si="52"/>
        <v>0</v>
      </c>
      <c r="J177">
        <f t="shared" si="52"/>
        <v>0</v>
      </c>
      <c r="K177">
        <f t="shared" si="52"/>
        <v>0</v>
      </c>
      <c r="L177">
        <f t="shared" si="52"/>
        <v>0</v>
      </c>
      <c r="M177">
        <f t="shared" si="52"/>
        <v>0</v>
      </c>
      <c r="N177">
        <f t="shared" si="52"/>
        <v>0</v>
      </c>
      <c r="O177">
        <f t="shared" si="52"/>
        <v>0</v>
      </c>
      <c r="P177">
        <f t="shared" si="52"/>
        <v>0</v>
      </c>
      <c r="Q177">
        <f t="shared" si="52"/>
        <v>0</v>
      </c>
      <c r="R177">
        <f t="shared" si="52"/>
        <v>0</v>
      </c>
      <c r="S177">
        <f t="shared" si="52"/>
        <v>0</v>
      </c>
      <c r="T177">
        <f t="shared" si="52"/>
        <v>3.3009927017143084E-5</v>
      </c>
      <c r="U177">
        <f t="shared" si="52"/>
        <v>0.57403978595413374</v>
      </c>
      <c r="V177">
        <f t="shared" si="52"/>
        <v>0</v>
      </c>
      <c r="W177">
        <f t="shared" si="52"/>
        <v>0</v>
      </c>
      <c r="X177">
        <f t="shared" si="52"/>
        <v>0.4283914252799999</v>
      </c>
      <c r="Y177">
        <f t="shared" si="52"/>
        <v>0</v>
      </c>
      <c r="Z177">
        <f t="shared" si="52"/>
        <v>0</v>
      </c>
      <c r="AA177">
        <f t="shared" si="52"/>
        <v>0</v>
      </c>
      <c r="AB177">
        <f t="shared" si="52"/>
        <v>0</v>
      </c>
      <c r="AC177">
        <f t="shared" si="52"/>
        <v>0</v>
      </c>
      <c r="AD177">
        <f t="shared" si="52"/>
        <v>2.5364371838254279E-2</v>
      </c>
      <c r="AE177">
        <f t="shared" si="52"/>
        <v>0</v>
      </c>
      <c r="AF177">
        <f t="shared" si="52"/>
        <v>0</v>
      </c>
      <c r="AG177">
        <f t="shared" si="52"/>
        <v>0</v>
      </c>
      <c r="AH177">
        <f t="shared" si="52"/>
        <v>2.9879914548924645E-4</v>
      </c>
      <c r="AI177">
        <f t="shared" si="52"/>
        <v>0</v>
      </c>
      <c r="AJ177">
        <f t="shared" si="52"/>
        <v>0</v>
      </c>
      <c r="AK177">
        <f t="shared" si="52"/>
        <v>0</v>
      </c>
      <c r="AL177">
        <f t="shared" si="52"/>
        <v>0</v>
      </c>
      <c r="AM177">
        <f t="shared" si="52"/>
        <v>0</v>
      </c>
      <c r="AN177">
        <f t="shared" si="52"/>
        <v>1.0298971468737059</v>
      </c>
    </row>
    <row r="178" spans="1:40" x14ac:dyDescent="0.45">
      <c r="B178" t="s">
        <v>13</v>
      </c>
      <c r="C178">
        <f t="shared" ref="C178:AN178" si="53">C84*$B$96/$B$95</f>
        <v>1.5441432537136723E-6</v>
      </c>
      <c r="D178">
        <f t="shared" si="53"/>
        <v>3.8897726503572922E-6</v>
      </c>
      <c r="E178">
        <f t="shared" si="53"/>
        <v>5.1885191099171205E-4</v>
      </c>
      <c r="F178">
        <f t="shared" si="53"/>
        <v>1.03361031101019E-3</v>
      </c>
      <c r="G178">
        <f t="shared" si="53"/>
        <v>0</v>
      </c>
      <c r="H178">
        <f t="shared" si="53"/>
        <v>0</v>
      </c>
      <c r="I178">
        <f t="shared" si="53"/>
        <v>0</v>
      </c>
      <c r="J178">
        <f t="shared" si="53"/>
        <v>0</v>
      </c>
      <c r="K178">
        <f t="shared" si="53"/>
        <v>0</v>
      </c>
      <c r="L178">
        <f t="shared" si="53"/>
        <v>0</v>
      </c>
      <c r="M178">
        <f t="shared" si="53"/>
        <v>0</v>
      </c>
      <c r="N178">
        <f t="shared" si="53"/>
        <v>0</v>
      </c>
      <c r="O178">
        <f t="shared" si="53"/>
        <v>0</v>
      </c>
      <c r="P178">
        <f t="shared" si="53"/>
        <v>0</v>
      </c>
      <c r="Q178">
        <f t="shared" si="53"/>
        <v>0</v>
      </c>
      <c r="R178">
        <f t="shared" si="53"/>
        <v>0</v>
      </c>
      <c r="S178">
        <f t="shared" si="53"/>
        <v>0</v>
      </c>
      <c r="T178">
        <f t="shared" si="53"/>
        <v>2.8025315397462884E-5</v>
      </c>
      <c r="U178">
        <f t="shared" si="53"/>
        <v>0.62834798559504457</v>
      </c>
      <c r="V178">
        <f t="shared" si="53"/>
        <v>0</v>
      </c>
      <c r="W178">
        <f t="shared" si="53"/>
        <v>0</v>
      </c>
      <c r="X178">
        <f t="shared" si="53"/>
        <v>0.42110027209790979</v>
      </c>
      <c r="Y178">
        <f t="shared" si="53"/>
        <v>0</v>
      </c>
      <c r="Z178">
        <f t="shared" si="53"/>
        <v>0</v>
      </c>
      <c r="AA178">
        <f t="shared" si="53"/>
        <v>0</v>
      </c>
      <c r="AB178">
        <f t="shared" si="53"/>
        <v>0</v>
      </c>
      <c r="AC178">
        <f t="shared" si="53"/>
        <v>0</v>
      </c>
      <c r="AD178">
        <f t="shared" si="53"/>
        <v>1.2931809428331463E-2</v>
      </c>
      <c r="AE178">
        <f t="shared" si="53"/>
        <v>0</v>
      </c>
      <c r="AF178">
        <f t="shared" si="53"/>
        <v>0</v>
      </c>
      <c r="AG178">
        <f t="shared" si="53"/>
        <v>0</v>
      </c>
      <c r="AH178">
        <f t="shared" si="53"/>
        <v>2.583482014790422E-4</v>
      </c>
      <c r="AI178">
        <f t="shared" si="53"/>
        <v>0</v>
      </c>
      <c r="AJ178">
        <f t="shared" si="53"/>
        <v>0</v>
      </c>
      <c r="AK178">
        <f t="shared" si="53"/>
        <v>0</v>
      </c>
      <c r="AL178">
        <f t="shared" si="53"/>
        <v>0</v>
      </c>
      <c r="AM178">
        <f t="shared" si="53"/>
        <v>0</v>
      </c>
      <c r="AN178">
        <f t="shared" si="53"/>
        <v>1.064224336776068</v>
      </c>
    </row>
    <row r="180" spans="1:40" x14ac:dyDescent="0.45">
      <c r="A180" t="s">
        <v>15</v>
      </c>
      <c r="B180" t="s">
        <v>11</v>
      </c>
      <c r="C180">
        <f t="shared" ref="C180:AN180" si="54">C78*$B$96/$B$94</f>
        <v>1.1609867406910984E-3</v>
      </c>
      <c r="D180">
        <f t="shared" si="54"/>
        <v>0</v>
      </c>
      <c r="E180">
        <f t="shared" si="54"/>
        <v>3.2148109130471187E-4</v>
      </c>
      <c r="F180">
        <f t="shared" si="54"/>
        <v>1.8605257311407714E-3</v>
      </c>
      <c r="G180">
        <f t="shared" si="54"/>
        <v>0</v>
      </c>
      <c r="H180">
        <f t="shared" si="54"/>
        <v>0</v>
      </c>
      <c r="I180">
        <f t="shared" si="54"/>
        <v>0</v>
      </c>
      <c r="J180">
        <f t="shared" si="54"/>
        <v>0</v>
      </c>
      <c r="K180">
        <f t="shared" si="54"/>
        <v>0</v>
      </c>
      <c r="L180">
        <f t="shared" si="54"/>
        <v>0</v>
      </c>
      <c r="M180">
        <f t="shared" si="54"/>
        <v>0</v>
      </c>
      <c r="N180">
        <f t="shared" si="54"/>
        <v>5.969149727834401E-23</v>
      </c>
      <c r="O180">
        <f t="shared" si="54"/>
        <v>1.1781762092028618</v>
      </c>
      <c r="P180">
        <f t="shared" si="54"/>
        <v>0</v>
      </c>
      <c r="Q180">
        <f t="shared" si="54"/>
        <v>0</v>
      </c>
      <c r="R180">
        <f t="shared" si="54"/>
        <v>0</v>
      </c>
      <c r="S180">
        <f t="shared" si="54"/>
        <v>0.75502805835361131</v>
      </c>
      <c r="T180">
        <f t="shared" si="54"/>
        <v>0</v>
      </c>
      <c r="U180">
        <f t="shared" si="54"/>
        <v>0</v>
      </c>
      <c r="V180">
        <f t="shared" si="54"/>
        <v>0</v>
      </c>
      <c r="W180">
        <f t="shared" si="54"/>
        <v>0</v>
      </c>
      <c r="X180">
        <f t="shared" si="54"/>
        <v>0</v>
      </c>
      <c r="Y180">
        <f t="shared" si="54"/>
        <v>0</v>
      </c>
      <c r="Z180">
        <f t="shared" si="54"/>
        <v>0</v>
      </c>
      <c r="AA180">
        <f t="shared" si="54"/>
        <v>0</v>
      </c>
      <c r="AB180">
        <f t="shared" si="54"/>
        <v>0</v>
      </c>
      <c r="AC180">
        <f t="shared" si="54"/>
        <v>0</v>
      </c>
      <c r="AD180">
        <f t="shared" si="54"/>
        <v>7.8964190273834792E-3</v>
      </c>
      <c r="AE180">
        <f t="shared" si="54"/>
        <v>0</v>
      </c>
      <c r="AF180">
        <f t="shared" si="54"/>
        <v>0</v>
      </c>
      <c r="AG180">
        <f t="shared" si="54"/>
        <v>0</v>
      </c>
      <c r="AH180">
        <f t="shared" si="54"/>
        <v>1.733261172830781E-18</v>
      </c>
      <c r="AI180">
        <f t="shared" si="54"/>
        <v>0</v>
      </c>
      <c r="AJ180">
        <f t="shared" si="54"/>
        <v>0</v>
      </c>
      <c r="AK180">
        <f t="shared" si="54"/>
        <v>0</v>
      </c>
      <c r="AL180">
        <f t="shared" si="54"/>
        <v>0</v>
      </c>
      <c r="AM180">
        <f t="shared" si="54"/>
        <v>0</v>
      </c>
      <c r="AN180">
        <f t="shared" si="54"/>
        <v>1.9444436801469933</v>
      </c>
    </row>
    <row r="181" spans="1:40" x14ac:dyDescent="0.45">
      <c r="B181" t="s">
        <v>12</v>
      </c>
      <c r="C181">
        <f t="shared" ref="C181:AN181" si="55">C79*$B$96/$B$93</f>
        <v>1.1785015691046887E-3</v>
      </c>
      <c r="D181">
        <f t="shared" si="55"/>
        <v>0</v>
      </c>
      <c r="E181">
        <f t="shared" si="55"/>
        <v>5.1817408303388135E-4</v>
      </c>
      <c r="F181">
        <f t="shared" si="55"/>
        <v>1.8885939199999998E-3</v>
      </c>
      <c r="G181">
        <f t="shared" si="55"/>
        <v>0</v>
      </c>
      <c r="H181">
        <f t="shared" si="55"/>
        <v>0</v>
      </c>
      <c r="I181">
        <f t="shared" si="55"/>
        <v>0</v>
      </c>
      <c r="J181">
        <f t="shared" si="55"/>
        <v>0</v>
      </c>
      <c r="K181">
        <f t="shared" si="55"/>
        <v>0</v>
      </c>
      <c r="L181">
        <f t="shared" si="55"/>
        <v>0</v>
      </c>
      <c r="M181">
        <f t="shared" si="55"/>
        <v>0</v>
      </c>
      <c r="N181">
        <f t="shared" si="55"/>
        <v>1.6931619933302498E-15</v>
      </c>
      <c r="O181">
        <f t="shared" si="55"/>
        <v>1.1959503656344452</v>
      </c>
      <c r="P181">
        <f t="shared" si="55"/>
        <v>0</v>
      </c>
      <c r="Q181">
        <f t="shared" si="55"/>
        <v>0</v>
      </c>
      <c r="R181">
        <f t="shared" si="55"/>
        <v>0</v>
      </c>
      <c r="S181">
        <f t="shared" si="55"/>
        <v>0.76641853242414659</v>
      </c>
      <c r="T181">
        <f t="shared" si="55"/>
        <v>0</v>
      </c>
      <c r="U181">
        <f t="shared" si="55"/>
        <v>0</v>
      </c>
      <c r="V181">
        <f t="shared" si="55"/>
        <v>0</v>
      </c>
      <c r="W181">
        <f t="shared" si="55"/>
        <v>0</v>
      </c>
      <c r="X181">
        <f t="shared" si="55"/>
        <v>0</v>
      </c>
      <c r="Y181">
        <f t="shared" si="55"/>
        <v>0</v>
      </c>
      <c r="Z181">
        <f t="shared" si="55"/>
        <v>0</v>
      </c>
      <c r="AA181">
        <f t="shared" si="55"/>
        <v>0</v>
      </c>
      <c r="AB181">
        <f t="shared" si="55"/>
        <v>0</v>
      </c>
      <c r="AC181">
        <f t="shared" si="55"/>
        <v>0</v>
      </c>
      <c r="AD181">
        <f t="shared" si="55"/>
        <v>2.536437183825839E-2</v>
      </c>
      <c r="AE181">
        <f t="shared" si="55"/>
        <v>0</v>
      </c>
      <c r="AF181">
        <f t="shared" si="55"/>
        <v>0</v>
      </c>
      <c r="AG181">
        <f t="shared" si="55"/>
        <v>0</v>
      </c>
      <c r="AH181">
        <f t="shared" si="55"/>
        <v>6.4061781921757987E-14</v>
      </c>
      <c r="AI181">
        <f t="shared" si="55"/>
        <v>0</v>
      </c>
      <c r="AJ181">
        <f t="shared" si="55"/>
        <v>0</v>
      </c>
      <c r="AK181">
        <f t="shared" si="55"/>
        <v>0</v>
      </c>
      <c r="AL181">
        <f t="shared" si="55"/>
        <v>0</v>
      </c>
      <c r="AM181">
        <f t="shared" si="55"/>
        <v>0</v>
      </c>
      <c r="AN181">
        <f t="shared" si="55"/>
        <v>1.9913185394690547</v>
      </c>
    </row>
    <row r="182" spans="1:40" x14ac:dyDescent="0.45">
      <c r="B182" t="s">
        <v>13</v>
      </c>
      <c r="C182">
        <f t="shared" ref="C182:AN182" si="56">C80*$B$96/$B$95</f>
        <v>1.1609913807455496E-3</v>
      </c>
      <c r="D182">
        <f t="shared" si="56"/>
        <v>2.8305557667046162E-8</v>
      </c>
      <c r="E182">
        <f t="shared" si="56"/>
        <v>3.8849572425872487E-4</v>
      </c>
      <c r="F182">
        <f t="shared" si="56"/>
        <v>1.8604985598183424E-3</v>
      </c>
      <c r="G182">
        <f t="shared" si="56"/>
        <v>0</v>
      </c>
      <c r="H182">
        <f t="shared" si="56"/>
        <v>0</v>
      </c>
      <c r="I182">
        <f t="shared" si="56"/>
        <v>0</v>
      </c>
      <c r="J182">
        <f t="shared" si="56"/>
        <v>0</v>
      </c>
      <c r="K182">
        <f t="shared" si="56"/>
        <v>0</v>
      </c>
      <c r="L182">
        <f t="shared" si="56"/>
        <v>0</v>
      </c>
      <c r="M182">
        <f t="shared" si="56"/>
        <v>0</v>
      </c>
      <c r="N182">
        <f t="shared" si="56"/>
        <v>3.2207096509770947E-11</v>
      </c>
      <c r="O182">
        <f t="shared" si="56"/>
        <v>1.1781483436968263</v>
      </c>
      <c r="P182">
        <f t="shared" si="56"/>
        <v>0</v>
      </c>
      <c r="Q182">
        <f t="shared" si="56"/>
        <v>0</v>
      </c>
      <c r="R182">
        <f t="shared" si="56"/>
        <v>0</v>
      </c>
      <c r="S182">
        <f t="shared" si="56"/>
        <v>0.75501703183949476</v>
      </c>
      <c r="T182">
        <f t="shared" si="56"/>
        <v>0</v>
      </c>
      <c r="U182">
        <f t="shared" si="56"/>
        <v>0</v>
      </c>
      <c r="V182">
        <f t="shared" si="56"/>
        <v>0</v>
      </c>
      <c r="W182">
        <f t="shared" si="56"/>
        <v>0</v>
      </c>
      <c r="X182">
        <f t="shared" si="56"/>
        <v>0</v>
      </c>
      <c r="Y182">
        <f t="shared" si="56"/>
        <v>0</v>
      </c>
      <c r="Z182">
        <f t="shared" si="56"/>
        <v>0</v>
      </c>
      <c r="AA182">
        <f t="shared" si="56"/>
        <v>0</v>
      </c>
      <c r="AB182">
        <f t="shared" si="56"/>
        <v>0</v>
      </c>
      <c r="AC182">
        <f t="shared" si="56"/>
        <v>0</v>
      </c>
      <c r="AD182">
        <f t="shared" si="56"/>
        <v>1.2860432725262456E-2</v>
      </c>
      <c r="AE182">
        <f t="shared" si="56"/>
        <v>0</v>
      </c>
      <c r="AF182">
        <f t="shared" si="56"/>
        <v>0</v>
      </c>
      <c r="AG182">
        <f t="shared" si="56"/>
        <v>0</v>
      </c>
      <c r="AH182">
        <f t="shared" si="56"/>
        <v>-2.8785205370411502E-9</v>
      </c>
      <c r="AI182">
        <f t="shared" si="56"/>
        <v>-1.4954683048635518E-26</v>
      </c>
      <c r="AJ182">
        <f t="shared" si="56"/>
        <v>0</v>
      </c>
      <c r="AK182">
        <f t="shared" si="56"/>
        <v>0</v>
      </c>
      <c r="AL182">
        <f t="shared" si="56"/>
        <v>0</v>
      </c>
      <c r="AM182">
        <f t="shared" si="56"/>
        <v>0</v>
      </c>
      <c r="AN182">
        <f t="shared" si="56"/>
        <v>1.9494358193856509</v>
      </c>
    </row>
    <row r="184" spans="1:40" x14ac:dyDescent="0.45">
      <c r="A184" t="s">
        <v>17</v>
      </c>
      <c r="B184" t="s">
        <v>11</v>
      </c>
      <c r="C184">
        <f>C86*$B$96/$B$94</f>
        <v>5.0883791278680619E-6</v>
      </c>
      <c r="D184">
        <f t="shared" ref="D184:AN184" si="57">D86*$B$96/$B$94</f>
        <v>1.896367320365828E-5</v>
      </c>
      <c r="E184">
        <f t="shared" si="57"/>
        <v>5.6859556916336149E-4</v>
      </c>
      <c r="F184">
        <f t="shared" si="57"/>
        <v>0</v>
      </c>
      <c r="G184">
        <f t="shared" si="57"/>
        <v>0</v>
      </c>
      <c r="H184">
        <f t="shared" si="57"/>
        <v>0</v>
      </c>
      <c r="I184">
        <f t="shared" si="57"/>
        <v>0</v>
      </c>
      <c r="J184">
        <f t="shared" si="57"/>
        <v>0</v>
      </c>
      <c r="K184">
        <f t="shared" si="57"/>
        <v>0</v>
      </c>
      <c r="L184">
        <f t="shared" si="57"/>
        <v>0</v>
      </c>
      <c r="M184">
        <f t="shared" si="57"/>
        <v>0</v>
      </c>
      <c r="N184">
        <f t="shared" si="57"/>
        <v>0</v>
      </c>
      <c r="O184">
        <f t="shared" si="57"/>
        <v>0</v>
      </c>
      <c r="P184">
        <f t="shared" si="57"/>
        <v>0</v>
      </c>
      <c r="Q184">
        <f t="shared" si="57"/>
        <v>0</v>
      </c>
      <c r="R184">
        <f t="shared" si="57"/>
        <v>0</v>
      </c>
      <c r="S184">
        <f t="shared" si="57"/>
        <v>0</v>
      </c>
      <c r="T184">
        <f t="shared" si="57"/>
        <v>0</v>
      </c>
      <c r="U184">
        <f t="shared" si="57"/>
        <v>0</v>
      </c>
      <c r="V184">
        <f t="shared" si="57"/>
        <v>0</v>
      </c>
      <c r="W184">
        <f t="shared" si="57"/>
        <v>0</v>
      </c>
      <c r="X184">
        <f t="shared" si="57"/>
        <v>0</v>
      </c>
      <c r="Y184">
        <f t="shared" si="57"/>
        <v>6.2264205434702435E-4</v>
      </c>
      <c r="Z184">
        <f t="shared" si="57"/>
        <v>0</v>
      </c>
      <c r="AA184">
        <f t="shared" si="57"/>
        <v>0</v>
      </c>
      <c r="AB184">
        <f t="shared" si="57"/>
        <v>7.0289456925374917E-3</v>
      </c>
      <c r="AC184">
        <f t="shared" si="57"/>
        <v>0</v>
      </c>
      <c r="AD184">
        <f t="shared" si="57"/>
        <v>1.0856783448842757E-3</v>
      </c>
      <c r="AE184">
        <f t="shared" si="57"/>
        <v>0</v>
      </c>
      <c r="AF184">
        <f t="shared" si="57"/>
        <v>0</v>
      </c>
      <c r="AG184">
        <f t="shared" si="57"/>
        <v>0</v>
      </c>
      <c r="AH184">
        <f t="shared" si="57"/>
        <v>5.8907479169920433E-4</v>
      </c>
      <c r="AI184">
        <f t="shared" si="57"/>
        <v>0</v>
      </c>
      <c r="AJ184">
        <f t="shared" si="57"/>
        <v>0</v>
      </c>
      <c r="AK184">
        <f t="shared" si="57"/>
        <v>0</v>
      </c>
      <c r="AL184">
        <f t="shared" si="57"/>
        <v>0</v>
      </c>
      <c r="AM184">
        <f t="shared" si="57"/>
        <v>0</v>
      </c>
      <c r="AN184">
        <f t="shared" si="57"/>
        <v>9.9189885049628824E-3</v>
      </c>
    </row>
    <row r="185" spans="1:40" x14ac:dyDescent="0.45">
      <c r="B185" t="s">
        <v>12</v>
      </c>
      <c r="C185">
        <f>C87*$B$96/$B$93</f>
        <v>5.165143229518401E-6</v>
      </c>
      <c r="D185">
        <f t="shared" ref="D185:AN185" si="58">D87*$B$96/$B$93</f>
        <v>1.9249762211746669E-5</v>
      </c>
      <c r="E185">
        <f t="shared" si="58"/>
        <v>9.164815462915925E-4</v>
      </c>
      <c r="F185">
        <f t="shared" si="58"/>
        <v>0</v>
      </c>
      <c r="G185">
        <f t="shared" si="58"/>
        <v>0</v>
      </c>
      <c r="H185">
        <f t="shared" si="58"/>
        <v>0</v>
      </c>
      <c r="I185">
        <f t="shared" si="58"/>
        <v>0</v>
      </c>
      <c r="J185">
        <f t="shared" si="58"/>
        <v>0</v>
      </c>
      <c r="K185">
        <f t="shared" si="58"/>
        <v>0</v>
      </c>
      <c r="L185">
        <f t="shared" si="58"/>
        <v>0</v>
      </c>
      <c r="M185">
        <f t="shared" si="58"/>
        <v>0</v>
      </c>
      <c r="N185">
        <f t="shared" si="58"/>
        <v>0</v>
      </c>
      <c r="O185">
        <f t="shared" si="58"/>
        <v>0</v>
      </c>
      <c r="P185">
        <f t="shared" si="58"/>
        <v>0</v>
      </c>
      <c r="Q185">
        <f t="shared" si="58"/>
        <v>0</v>
      </c>
      <c r="R185">
        <f t="shared" si="58"/>
        <v>0</v>
      </c>
      <c r="S185">
        <f t="shared" si="58"/>
        <v>0</v>
      </c>
      <c r="T185">
        <f t="shared" si="58"/>
        <v>0</v>
      </c>
      <c r="U185">
        <f t="shared" si="58"/>
        <v>0</v>
      </c>
      <c r="V185">
        <f t="shared" si="58"/>
        <v>0</v>
      </c>
      <c r="W185">
        <f t="shared" si="58"/>
        <v>0</v>
      </c>
      <c r="X185">
        <f t="shared" si="58"/>
        <v>0</v>
      </c>
      <c r="Y185">
        <f t="shared" si="58"/>
        <v>6.3203533199999973E-4</v>
      </c>
      <c r="Z185">
        <f t="shared" si="58"/>
        <v>0</v>
      </c>
      <c r="AA185">
        <f t="shared" si="58"/>
        <v>0</v>
      </c>
      <c r="AB185">
        <f t="shared" si="58"/>
        <v>7.1349854918680029E-3</v>
      </c>
      <c r="AC185">
        <f t="shared" si="58"/>
        <v>0</v>
      </c>
      <c r="AD185">
        <f t="shared" si="58"/>
        <v>1.1020570621008891E-3</v>
      </c>
      <c r="AE185">
        <f t="shared" si="58"/>
        <v>0</v>
      </c>
      <c r="AF185">
        <f t="shared" si="58"/>
        <v>0</v>
      </c>
      <c r="AG185">
        <f t="shared" si="58"/>
        <v>0</v>
      </c>
      <c r="AH185">
        <f t="shared" si="58"/>
        <v>5.9796166825720135E-4</v>
      </c>
      <c r="AI185">
        <f t="shared" si="58"/>
        <v>0</v>
      </c>
      <c r="AJ185">
        <f t="shared" si="58"/>
        <v>0</v>
      </c>
      <c r="AK185">
        <f t="shared" si="58"/>
        <v>0</v>
      </c>
      <c r="AL185">
        <f t="shared" si="58"/>
        <v>0</v>
      </c>
      <c r="AM185">
        <f t="shared" si="58"/>
        <v>0</v>
      </c>
      <c r="AN185">
        <f t="shared" si="58"/>
        <v>1.0407936005958952E-2</v>
      </c>
    </row>
    <row r="186" spans="1:40" x14ac:dyDescent="0.45">
      <c r="B186" t="s">
        <v>13</v>
      </c>
      <c r="C186">
        <f>C88*$B$96/$B$95</f>
        <v>5.2813139185330129E-6</v>
      </c>
      <c r="D186">
        <f t="shared" ref="D186:AN186" si="59">D88*$B$96/$B$95</f>
        <v>1.9682714031342213E-5</v>
      </c>
      <c r="E186">
        <f t="shared" si="59"/>
        <v>6.8712235937017367E-4</v>
      </c>
      <c r="F186">
        <f t="shared" si="59"/>
        <v>0</v>
      </c>
      <c r="G186">
        <f t="shared" si="59"/>
        <v>0</v>
      </c>
      <c r="H186">
        <f t="shared" si="59"/>
        <v>0</v>
      </c>
      <c r="I186">
        <f t="shared" si="59"/>
        <v>0</v>
      </c>
      <c r="J186">
        <f t="shared" si="59"/>
        <v>0</v>
      </c>
      <c r="K186">
        <f t="shared" si="59"/>
        <v>0</v>
      </c>
      <c r="L186">
        <f t="shared" si="59"/>
        <v>0</v>
      </c>
      <c r="M186">
        <f t="shared" si="59"/>
        <v>0</v>
      </c>
      <c r="N186">
        <f t="shared" si="59"/>
        <v>0</v>
      </c>
      <c r="O186">
        <f t="shared" si="59"/>
        <v>0</v>
      </c>
      <c r="P186">
        <f t="shared" si="59"/>
        <v>0</v>
      </c>
      <c r="Q186">
        <f t="shared" si="59"/>
        <v>0</v>
      </c>
      <c r="R186">
        <f t="shared" si="59"/>
        <v>0</v>
      </c>
      <c r="S186">
        <f t="shared" si="59"/>
        <v>0</v>
      </c>
      <c r="T186">
        <f t="shared" si="59"/>
        <v>0</v>
      </c>
      <c r="U186">
        <f t="shared" si="59"/>
        <v>0</v>
      </c>
      <c r="V186">
        <f t="shared" si="59"/>
        <v>0</v>
      </c>
      <c r="W186">
        <f t="shared" si="59"/>
        <v>0</v>
      </c>
      <c r="X186">
        <f t="shared" si="59"/>
        <v>0</v>
      </c>
      <c r="Y186">
        <f t="shared" si="59"/>
        <v>6.2263090581117844E-4</v>
      </c>
      <c r="Z186">
        <f t="shared" si="59"/>
        <v>0</v>
      </c>
      <c r="AA186">
        <f t="shared" si="59"/>
        <v>0</v>
      </c>
      <c r="AB186">
        <f t="shared" si="59"/>
        <v>7.0220066970802303E-3</v>
      </c>
      <c r="AC186">
        <f t="shared" si="59"/>
        <v>0</v>
      </c>
      <c r="AD186">
        <f t="shared" si="59"/>
        <v>1.0856624897196505E-3</v>
      </c>
      <c r="AE186">
        <f t="shared" si="59"/>
        <v>0</v>
      </c>
      <c r="AF186">
        <f t="shared" si="59"/>
        <v>0</v>
      </c>
      <c r="AG186">
        <f t="shared" si="59"/>
        <v>0</v>
      </c>
      <c r="AH186">
        <f t="shared" si="59"/>
        <v>5.9671047070759115E-4</v>
      </c>
      <c r="AI186">
        <f t="shared" si="59"/>
        <v>1.2818790796072198E-13</v>
      </c>
      <c r="AJ186">
        <f t="shared" si="59"/>
        <v>0</v>
      </c>
      <c r="AK186">
        <f t="shared" si="59"/>
        <v>0</v>
      </c>
      <c r="AL186">
        <f t="shared" si="59"/>
        <v>0</v>
      </c>
      <c r="AM186">
        <f t="shared" si="59"/>
        <v>0</v>
      </c>
      <c r="AN186">
        <f t="shared" si="59"/>
        <v>1.0039096950766876E-2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AA1CE-1AC8-4CF7-BB78-6B56110B8156}">
  <dimension ref="Q13"/>
  <sheetViews>
    <sheetView topLeftCell="A10" zoomScale="130" zoomScaleNormal="130" workbookViewId="0">
      <selection activeCell="H39" sqref="H39"/>
    </sheetView>
  </sheetViews>
  <sheetFormatPr defaultRowHeight="14.25" x14ac:dyDescent="0.45"/>
  <sheetData>
    <row r="13" spans="17:17" x14ac:dyDescent="0.45">
      <c r="Q13">
        <v>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C03FA-8815-4A7E-9667-3AB56ADB4DF2}">
  <dimension ref="A1:X85"/>
  <sheetViews>
    <sheetView tabSelected="1" zoomScale="85" zoomScaleNormal="85" workbookViewId="0">
      <selection activeCell="L6" sqref="L6"/>
    </sheetView>
  </sheetViews>
  <sheetFormatPr defaultRowHeight="14.25" x14ac:dyDescent="0.45"/>
  <cols>
    <col min="1" max="1" width="12.86328125" bestFit="1" customWidth="1"/>
    <col min="2" max="4" width="9.1328125" bestFit="1" customWidth="1"/>
    <col min="5" max="5" width="13.33203125" bestFit="1" customWidth="1"/>
    <col min="6" max="6" width="9.1328125" bestFit="1" customWidth="1"/>
    <col min="7" max="7" width="12.6640625" bestFit="1" customWidth="1"/>
    <col min="8" max="9" width="12.33203125" bestFit="1" customWidth="1"/>
    <col min="10" max="10" width="12.796875" bestFit="1" customWidth="1"/>
    <col min="11" max="11" width="9.1328125" bestFit="1" customWidth="1"/>
    <col min="12" max="12" width="13.59765625" bestFit="1" customWidth="1"/>
    <col min="13" max="14" width="12.33203125" bestFit="1" customWidth="1"/>
    <col min="15" max="15" width="12.796875" bestFit="1" customWidth="1"/>
    <col min="16" max="16" width="11.33203125" bestFit="1" customWidth="1"/>
    <col min="17" max="17" width="11.33203125" customWidth="1"/>
  </cols>
  <sheetData>
    <row r="1" spans="1:24" x14ac:dyDescent="0.45">
      <c r="B1" t="s">
        <v>238</v>
      </c>
      <c r="G1" t="s">
        <v>239</v>
      </c>
      <c r="L1" t="s">
        <v>240</v>
      </c>
      <c r="S1" t="s">
        <v>241</v>
      </c>
      <c r="V1" t="s">
        <v>242</v>
      </c>
    </row>
    <row r="2" spans="1:24" x14ac:dyDescent="0.45">
      <c r="A2" t="s">
        <v>243</v>
      </c>
      <c r="B2" t="s">
        <v>244</v>
      </c>
      <c r="D2" t="s">
        <v>245</v>
      </c>
      <c r="E2" t="s">
        <v>246</v>
      </c>
      <c r="G2" t="s">
        <v>244</v>
      </c>
      <c r="I2" t="s">
        <v>245</v>
      </c>
      <c r="J2" t="s">
        <v>246</v>
      </c>
      <c r="L2" t="s">
        <v>244</v>
      </c>
      <c r="N2" t="s">
        <v>245</v>
      </c>
      <c r="O2" t="s">
        <v>246</v>
      </c>
      <c r="P2" t="s">
        <v>247</v>
      </c>
      <c r="S2" t="s">
        <v>244</v>
      </c>
      <c r="T2" t="s">
        <v>248</v>
      </c>
      <c r="U2" t="s">
        <v>245</v>
      </c>
      <c r="V2" t="s">
        <v>244</v>
      </c>
      <c r="W2" t="s">
        <v>248</v>
      </c>
      <c r="X2" t="s">
        <v>245</v>
      </c>
    </row>
    <row r="3" spans="1:24" x14ac:dyDescent="0.45">
      <c r="A3" t="s">
        <v>255</v>
      </c>
      <c r="B3">
        <v>-3971685.7359243156</v>
      </c>
      <c r="C3">
        <v>18172432.187790003</v>
      </c>
      <c r="D3">
        <v>21272608.697110008</v>
      </c>
      <c r="E3">
        <f t="shared" ref="E3:E11" si="0">(C3-B3)/C3</f>
        <v>1.2185555403306376</v>
      </c>
      <c r="H3">
        <v>-36570925.519295469</v>
      </c>
      <c r="J3">
        <f>(G3-H3)/H3</f>
        <v>-1</v>
      </c>
      <c r="M3">
        <v>-64458720.321265943</v>
      </c>
      <c r="O3">
        <f t="shared" ref="O3:O11" si="1">(L3-M3)/M3</f>
        <v>-1</v>
      </c>
      <c r="P3">
        <f t="shared" ref="P3:P11" si="2">MAX(ABS(E3),ABS(J3),ABS(O3))</f>
        <v>1.2185555403306376</v>
      </c>
      <c r="R3" t="s">
        <v>260</v>
      </c>
      <c r="S3" s="4">
        <v>0.18</v>
      </c>
      <c r="T3" s="4">
        <v>7.0000000000000007E-2</v>
      </c>
      <c r="U3" s="4">
        <v>0.05</v>
      </c>
      <c r="V3" t="s">
        <v>250</v>
      </c>
      <c r="W3" t="s">
        <v>251</v>
      </c>
      <c r="X3" t="s">
        <v>252</v>
      </c>
    </row>
    <row r="4" spans="1:24" x14ac:dyDescent="0.45">
      <c r="A4" t="s">
        <v>253</v>
      </c>
      <c r="B4">
        <v>1633920.1232046713</v>
      </c>
      <c r="C4">
        <f>C3</f>
        <v>18172432.187790003</v>
      </c>
      <c r="D4">
        <v>38371503.620056674</v>
      </c>
      <c r="E4">
        <f t="shared" si="0"/>
        <v>0.91008797797014229</v>
      </c>
      <c r="H4">
        <f>H3</f>
        <v>-36570925.519295469</v>
      </c>
      <c r="J4">
        <f t="shared" ref="J3:J11" si="3">(G4-H4)/H4</f>
        <v>-1</v>
      </c>
      <c r="M4">
        <f>M3</f>
        <v>-64458720.321265943</v>
      </c>
      <c r="O4">
        <f t="shared" si="1"/>
        <v>-1</v>
      </c>
      <c r="P4">
        <f t="shared" si="2"/>
        <v>1</v>
      </c>
      <c r="R4" t="s">
        <v>293</v>
      </c>
      <c r="S4">
        <v>5</v>
      </c>
      <c r="T4">
        <v>10</v>
      </c>
      <c r="U4">
        <v>20</v>
      </c>
      <c r="V4" t="s">
        <v>254</v>
      </c>
      <c r="X4" t="s">
        <v>252</v>
      </c>
    </row>
    <row r="5" spans="1:24" x14ac:dyDescent="0.45">
      <c r="A5" t="s">
        <v>249</v>
      </c>
      <c r="B5">
        <v>13512192.864522416</v>
      </c>
      <c r="C5">
        <f t="shared" ref="C5:C12" si="4">C4</f>
        <v>18172432.187790003</v>
      </c>
      <c r="D5">
        <v>22832671.511057597</v>
      </c>
      <c r="E5">
        <f t="shared" si="0"/>
        <v>0.25644554758051519</v>
      </c>
      <c r="H5">
        <f t="shared" ref="H5:H12" si="5">H4</f>
        <v>-36570925.519295469</v>
      </c>
      <c r="J5">
        <f t="shared" si="3"/>
        <v>-1</v>
      </c>
      <c r="M5">
        <f t="shared" ref="M5:M12" si="6">M4</f>
        <v>-64458720.321265943</v>
      </c>
      <c r="O5">
        <f t="shared" si="1"/>
        <v>-1</v>
      </c>
      <c r="P5">
        <f t="shared" si="2"/>
        <v>1</v>
      </c>
      <c r="R5" t="s">
        <v>294</v>
      </c>
      <c r="S5">
        <v>0.67</v>
      </c>
      <c r="T5">
        <v>1</v>
      </c>
      <c r="U5">
        <f>2-S5</f>
        <v>1.33</v>
      </c>
      <c r="V5" t="s">
        <v>256</v>
      </c>
      <c r="W5" t="s">
        <v>257</v>
      </c>
      <c r="X5" t="s">
        <v>258</v>
      </c>
    </row>
    <row r="6" spans="1:24" x14ac:dyDescent="0.45">
      <c r="A6" t="s">
        <v>260</v>
      </c>
      <c r="B6">
        <v>5942908.4661313314</v>
      </c>
      <c r="C6">
        <f t="shared" si="4"/>
        <v>18172432.187790003</v>
      </c>
      <c r="D6">
        <v>21475466.412649639</v>
      </c>
      <c r="E6">
        <f t="shared" si="0"/>
        <v>0.67297121239916624</v>
      </c>
      <c r="G6">
        <v>-43822501.738540113</v>
      </c>
      <c r="H6">
        <f t="shared" si="5"/>
        <v>-36570925.519295469</v>
      </c>
      <c r="J6">
        <f t="shared" si="3"/>
        <v>0.19828801476239871</v>
      </c>
      <c r="L6">
        <v>-68335420.297602296</v>
      </c>
      <c r="M6">
        <f t="shared" si="6"/>
        <v>-64458720.321265943</v>
      </c>
      <c r="O6">
        <f t="shared" si="1"/>
        <v>6.0142366417059764E-2</v>
      </c>
      <c r="P6">
        <f t="shared" si="2"/>
        <v>0.67297121239916624</v>
      </c>
      <c r="R6" t="s">
        <v>295</v>
      </c>
      <c r="S6">
        <v>0.67</v>
      </c>
      <c r="T6">
        <v>1</v>
      </c>
      <c r="U6">
        <f t="shared" ref="U6:U7" si="7">2-S6</f>
        <v>1.33</v>
      </c>
      <c r="V6" t="s">
        <v>256</v>
      </c>
      <c r="W6" t="s">
        <v>257</v>
      </c>
      <c r="X6" t="s">
        <v>258</v>
      </c>
    </row>
    <row r="7" spans="1:24" x14ac:dyDescent="0.45">
      <c r="A7" t="s">
        <v>259</v>
      </c>
      <c r="B7">
        <v>18172432.187790003</v>
      </c>
      <c r="C7">
        <f t="shared" si="4"/>
        <v>18172432.187790003</v>
      </c>
      <c r="D7">
        <v>18172432.187790003</v>
      </c>
      <c r="E7">
        <f t="shared" si="0"/>
        <v>0</v>
      </c>
      <c r="H7">
        <f t="shared" si="5"/>
        <v>-36570925.519295469</v>
      </c>
      <c r="J7">
        <f t="shared" si="3"/>
        <v>-1</v>
      </c>
      <c r="M7">
        <f t="shared" si="6"/>
        <v>-64458720.321265943</v>
      </c>
      <c r="O7">
        <f t="shared" si="1"/>
        <v>-1</v>
      </c>
      <c r="P7">
        <f t="shared" si="2"/>
        <v>1</v>
      </c>
      <c r="R7" t="s">
        <v>296</v>
      </c>
      <c r="S7">
        <v>0.67</v>
      </c>
      <c r="T7">
        <v>1</v>
      </c>
      <c r="U7">
        <f t="shared" si="7"/>
        <v>1.33</v>
      </c>
      <c r="V7" t="s">
        <v>256</v>
      </c>
      <c r="W7" t="s">
        <v>257</v>
      </c>
      <c r="X7" t="s">
        <v>258</v>
      </c>
    </row>
    <row r="8" spans="1:24" x14ac:dyDescent="0.45">
      <c r="A8" t="s">
        <v>261</v>
      </c>
      <c r="B8">
        <v>11901648.242250444</v>
      </c>
      <c r="C8">
        <f t="shared" si="4"/>
        <v>18172432.187790003</v>
      </c>
      <c r="D8">
        <v>24443216.133329563</v>
      </c>
      <c r="E8">
        <f t="shared" si="0"/>
        <v>0.34507125302428571</v>
      </c>
      <c r="H8">
        <f t="shared" si="5"/>
        <v>-36570925.519295469</v>
      </c>
      <c r="J8">
        <f t="shared" si="3"/>
        <v>-1</v>
      </c>
      <c r="M8">
        <f t="shared" si="6"/>
        <v>-64458720.321265943</v>
      </c>
      <c r="O8">
        <f t="shared" si="1"/>
        <v>-1</v>
      </c>
      <c r="P8">
        <f t="shared" si="2"/>
        <v>1</v>
      </c>
      <c r="R8" t="s">
        <v>297</v>
      </c>
      <c r="S8">
        <v>0.92</v>
      </c>
      <c r="T8">
        <v>1</v>
      </c>
      <c r="U8">
        <f>2-S8</f>
        <v>1.08</v>
      </c>
      <c r="V8" t="s">
        <v>262</v>
      </c>
      <c r="X8" t="s">
        <v>262</v>
      </c>
    </row>
    <row r="9" spans="1:24" x14ac:dyDescent="0.45">
      <c r="A9" t="s">
        <v>263</v>
      </c>
      <c r="B9">
        <v>18134922.101781506</v>
      </c>
      <c r="C9">
        <f t="shared" si="4"/>
        <v>18172432.187790003</v>
      </c>
      <c r="D9">
        <v>18209942.273798503</v>
      </c>
      <c r="E9">
        <f t="shared" si="0"/>
        <v>2.0641202906069717E-3</v>
      </c>
      <c r="H9">
        <f t="shared" si="5"/>
        <v>-36570925.519295469</v>
      </c>
      <c r="J9">
        <f t="shared" si="3"/>
        <v>-1</v>
      </c>
      <c r="M9">
        <f t="shared" si="6"/>
        <v>-64458720.321265943</v>
      </c>
      <c r="O9">
        <f t="shared" si="1"/>
        <v>-1</v>
      </c>
      <c r="P9">
        <f t="shared" si="2"/>
        <v>1</v>
      </c>
      <c r="R9" t="s">
        <v>263</v>
      </c>
      <c r="S9" s="6">
        <f>T9*S10</f>
        <v>0.11424264705882352</v>
      </c>
      <c r="T9" s="4">
        <v>0.09</v>
      </c>
      <c r="U9" s="6">
        <f>T9*U10</f>
        <v>6.5757352941176475E-2</v>
      </c>
      <c r="V9" t="s">
        <v>264</v>
      </c>
      <c r="W9" t="s">
        <v>252</v>
      </c>
      <c r="X9" t="s">
        <v>264</v>
      </c>
    </row>
    <row r="10" spans="1:24" x14ac:dyDescent="0.45">
      <c r="A10" t="s">
        <v>265</v>
      </c>
      <c r="B10">
        <v>13431913.462331509</v>
      </c>
      <c r="C10">
        <f t="shared" si="4"/>
        <v>18172432.187790003</v>
      </c>
      <c r="D10">
        <v>22912950.913248498</v>
      </c>
      <c r="E10">
        <f t="shared" si="0"/>
        <v>0.26086319522180595</v>
      </c>
      <c r="H10">
        <f t="shared" si="5"/>
        <v>-36570925.519295469</v>
      </c>
      <c r="J10">
        <f t="shared" si="3"/>
        <v>-1</v>
      </c>
      <c r="M10">
        <f t="shared" si="6"/>
        <v>-64458720.321265943</v>
      </c>
      <c r="O10">
        <f t="shared" si="1"/>
        <v>-1</v>
      </c>
      <c r="P10">
        <f t="shared" si="2"/>
        <v>1</v>
      </c>
      <c r="R10" t="s">
        <v>249</v>
      </c>
      <c r="S10" s="7">
        <f>2-U10</f>
        <v>1.2693627450980391</v>
      </c>
      <c r="T10">
        <v>1</v>
      </c>
      <c r="U10" s="7">
        <f>596.2/816</f>
        <v>0.73063725490196085</v>
      </c>
      <c r="V10" t="s">
        <v>264</v>
      </c>
      <c r="W10" t="s">
        <v>252</v>
      </c>
      <c r="X10" t="s">
        <v>264</v>
      </c>
    </row>
    <row r="11" spans="1:24" x14ac:dyDescent="0.45">
      <c r="A11" t="s">
        <v>266</v>
      </c>
      <c r="B11">
        <v>14568617.029136609</v>
      </c>
      <c r="C11">
        <f t="shared" si="4"/>
        <v>18172432.187790003</v>
      </c>
      <c r="D11">
        <v>21776247.3464434</v>
      </c>
      <c r="E11">
        <f t="shared" si="0"/>
        <v>0.1983122083721289</v>
      </c>
      <c r="H11">
        <f t="shared" si="5"/>
        <v>-36570925.519295469</v>
      </c>
      <c r="J11">
        <f t="shared" si="3"/>
        <v>-1</v>
      </c>
      <c r="M11">
        <f t="shared" si="6"/>
        <v>-64458720.321265943</v>
      </c>
      <c r="O11">
        <f t="shared" si="1"/>
        <v>-1</v>
      </c>
      <c r="P11">
        <f t="shared" si="2"/>
        <v>1</v>
      </c>
      <c r="R11" t="s">
        <v>298</v>
      </c>
      <c r="S11" s="7">
        <f>75/150</f>
        <v>0.5</v>
      </c>
      <c r="T11">
        <v>1</v>
      </c>
      <c r="U11" s="7">
        <f>160/150</f>
        <v>1.0666666666666667</v>
      </c>
      <c r="V11" s="11" t="s">
        <v>267</v>
      </c>
    </row>
    <row r="12" spans="1:24" x14ac:dyDescent="0.45">
      <c r="A12" t="s">
        <v>288</v>
      </c>
      <c r="C12">
        <f t="shared" si="4"/>
        <v>18172432.187790003</v>
      </c>
      <c r="H12">
        <f t="shared" si="5"/>
        <v>-36570925.519295469</v>
      </c>
      <c r="M12">
        <f t="shared" si="6"/>
        <v>-64458720.321265943</v>
      </c>
      <c r="R12" t="s">
        <v>288</v>
      </c>
      <c r="S12" s="5">
        <v>4.5999999999999999E-2</v>
      </c>
      <c r="T12" s="5">
        <v>0.06</v>
      </c>
      <c r="U12" s="5">
        <v>0.151</v>
      </c>
      <c r="V12" s="11" t="s">
        <v>289</v>
      </c>
      <c r="W12" t="s">
        <v>290</v>
      </c>
      <c r="X12" t="s">
        <v>289</v>
      </c>
    </row>
    <row r="14" spans="1:24" x14ac:dyDescent="0.45">
      <c r="B14" t="s">
        <v>238</v>
      </c>
      <c r="G14" t="s">
        <v>239</v>
      </c>
      <c r="L14" t="s">
        <v>240</v>
      </c>
    </row>
    <row r="15" spans="1:24" x14ac:dyDescent="0.45">
      <c r="B15" t="s">
        <v>268</v>
      </c>
      <c r="C15" t="s">
        <v>248</v>
      </c>
      <c r="D15" t="s">
        <v>269</v>
      </c>
      <c r="E15" t="s">
        <v>246</v>
      </c>
      <c r="G15" t="s">
        <v>270</v>
      </c>
      <c r="H15" t="s">
        <v>248</v>
      </c>
      <c r="I15" t="s">
        <v>271</v>
      </c>
      <c r="J15" t="s">
        <v>246</v>
      </c>
      <c r="L15" t="s">
        <v>272</v>
      </c>
      <c r="M15" t="s">
        <v>248</v>
      </c>
      <c r="N15" t="s">
        <v>273</v>
      </c>
      <c r="O15" t="s">
        <v>246</v>
      </c>
    </row>
    <row r="16" spans="1:24" x14ac:dyDescent="0.45">
      <c r="A16" t="str">
        <f t="shared" ref="A16:A25" si="8">A3</f>
        <v>Fertilizer Price</v>
      </c>
      <c r="B16" s="8">
        <f t="shared" ref="B16:B25" si="9">(B3-C3)/C3</f>
        <v>-1.2185555403306376</v>
      </c>
      <c r="C16" s="8">
        <v>0</v>
      </c>
      <c r="D16" s="8">
        <f t="shared" ref="D16:D25" si="10">(D3-C3)/C3</f>
        <v>0.17059777564628933</v>
      </c>
      <c r="E16" s="9">
        <f t="shared" ref="E16:E25" si="11">E3</f>
        <v>1.2185555403306376</v>
      </c>
      <c r="F16" s="8"/>
      <c r="G16" s="8">
        <f t="shared" ref="G16:G25" si="12">-(G3-H3)/H3</f>
        <v>1</v>
      </c>
      <c r="H16" s="8">
        <v>0</v>
      </c>
      <c r="I16" s="8">
        <f t="shared" ref="I16:I25" si="13">-(I3-H3)/H3</f>
        <v>1</v>
      </c>
      <c r="J16" s="9">
        <f t="shared" ref="J16:J25" si="14">J3</f>
        <v>-1</v>
      </c>
      <c r="K16" s="8"/>
      <c r="L16" s="8">
        <f t="shared" ref="L16:L25" si="15">-(L3-M3)/M3</f>
        <v>1</v>
      </c>
      <c r="M16" s="8">
        <v>0</v>
      </c>
      <c r="N16" s="8">
        <f t="shared" ref="N16:N25" si="16">-(N3-M3)/M3</f>
        <v>1</v>
      </c>
      <c r="O16" s="9">
        <f t="shared" ref="O16:O25" si="17">O3</f>
        <v>-1</v>
      </c>
      <c r="P16">
        <f t="shared" ref="P16:P24" si="18">E16+J16+O16</f>
        <v>-0.78144445966936238</v>
      </c>
    </row>
    <row r="17" spans="1:16" x14ac:dyDescent="0.45">
      <c r="A17" t="str">
        <f t="shared" si="8"/>
        <v>Time Horizon</v>
      </c>
      <c r="B17" s="8">
        <f t="shared" si="9"/>
        <v>-0.91008797797014229</v>
      </c>
      <c r="C17" s="8">
        <v>0</v>
      </c>
      <c r="D17" s="8">
        <f t="shared" si="10"/>
        <v>1.1115227297883858</v>
      </c>
      <c r="E17" s="9">
        <f t="shared" si="11"/>
        <v>0.91008797797014229</v>
      </c>
      <c r="F17" s="8"/>
      <c r="G17" s="8">
        <f t="shared" si="12"/>
        <v>1</v>
      </c>
      <c r="H17" s="8">
        <v>0</v>
      </c>
      <c r="I17" s="8">
        <f t="shared" si="13"/>
        <v>1</v>
      </c>
      <c r="J17" s="9">
        <f t="shared" si="14"/>
        <v>-1</v>
      </c>
      <c r="K17" s="8"/>
      <c r="L17" s="8">
        <f t="shared" si="15"/>
        <v>1</v>
      </c>
      <c r="M17" s="8">
        <v>0</v>
      </c>
      <c r="N17" s="8">
        <f t="shared" si="16"/>
        <v>1</v>
      </c>
      <c r="O17" s="9">
        <f t="shared" si="17"/>
        <v>-1</v>
      </c>
      <c r="P17">
        <f t="shared" si="18"/>
        <v>-1.0899120220298577</v>
      </c>
    </row>
    <row r="18" spans="1:16" x14ac:dyDescent="0.45">
      <c r="A18" t="str">
        <f t="shared" si="8"/>
        <v>CAPEX</v>
      </c>
      <c r="B18" s="8">
        <f t="shared" si="9"/>
        <v>-0.25644554758051519</v>
      </c>
      <c r="C18" s="8">
        <v>0</v>
      </c>
      <c r="D18" s="8">
        <f t="shared" si="10"/>
        <v>0.25644554758051558</v>
      </c>
      <c r="E18" s="9">
        <f t="shared" si="11"/>
        <v>0.25644554758051519</v>
      </c>
      <c r="F18" s="8"/>
      <c r="G18" s="8">
        <f t="shared" si="12"/>
        <v>1</v>
      </c>
      <c r="H18" s="8">
        <v>0</v>
      </c>
      <c r="I18" s="8">
        <f t="shared" si="13"/>
        <v>1</v>
      </c>
      <c r="J18" s="9">
        <f t="shared" si="14"/>
        <v>-1</v>
      </c>
      <c r="K18" s="8"/>
      <c r="L18" s="8">
        <f t="shared" si="15"/>
        <v>1</v>
      </c>
      <c r="M18" s="8">
        <v>0</v>
      </c>
      <c r="N18" s="8">
        <f t="shared" si="16"/>
        <v>1</v>
      </c>
      <c r="O18" s="9">
        <f t="shared" si="17"/>
        <v>-1</v>
      </c>
      <c r="P18">
        <f t="shared" si="18"/>
        <v>-1.7435544524194848</v>
      </c>
    </row>
    <row r="19" spans="1:16" x14ac:dyDescent="0.45">
      <c r="A19" t="str">
        <f t="shared" si="8"/>
        <v>Interest Rate</v>
      </c>
      <c r="B19" s="8">
        <f t="shared" si="9"/>
        <v>-0.67297121239916624</v>
      </c>
      <c r="C19" s="8">
        <v>0</v>
      </c>
      <c r="D19" s="8">
        <f t="shared" si="10"/>
        <v>0.18176071264026694</v>
      </c>
      <c r="E19" s="9">
        <f t="shared" si="11"/>
        <v>0.67297121239916624</v>
      </c>
      <c r="F19" s="8"/>
      <c r="G19" s="8">
        <f t="shared" si="12"/>
        <v>-0.19828801476239871</v>
      </c>
      <c r="H19" s="8">
        <v>0</v>
      </c>
      <c r="I19" s="8">
        <f t="shared" si="13"/>
        <v>1</v>
      </c>
      <c r="J19" s="9">
        <f t="shared" si="14"/>
        <v>0.19828801476239871</v>
      </c>
      <c r="K19" s="8"/>
      <c r="L19" s="8">
        <f t="shared" si="15"/>
        <v>-6.0142366417059764E-2</v>
      </c>
      <c r="M19" s="8">
        <v>0</v>
      </c>
      <c r="N19" s="8">
        <f t="shared" si="16"/>
        <v>1</v>
      </c>
      <c r="O19" s="9">
        <f t="shared" si="17"/>
        <v>6.0142366417059764E-2</v>
      </c>
      <c r="P19">
        <f t="shared" si="18"/>
        <v>0.93140159357862462</v>
      </c>
    </row>
    <row r="20" spans="1:16" x14ac:dyDescent="0.45">
      <c r="A20" t="str">
        <f t="shared" si="8"/>
        <v>Energy Content</v>
      </c>
      <c r="B20" s="8">
        <f t="shared" si="9"/>
        <v>0</v>
      </c>
      <c r="C20" s="8">
        <v>0</v>
      </c>
      <c r="D20" s="8">
        <f t="shared" si="10"/>
        <v>0</v>
      </c>
      <c r="E20" s="9">
        <f t="shared" si="11"/>
        <v>0</v>
      </c>
      <c r="F20" s="8"/>
      <c r="G20" s="8">
        <f t="shared" si="12"/>
        <v>1</v>
      </c>
      <c r="H20" s="8">
        <v>0</v>
      </c>
      <c r="I20" s="8">
        <f t="shared" si="13"/>
        <v>1</v>
      </c>
      <c r="J20" s="9">
        <f t="shared" si="14"/>
        <v>-1</v>
      </c>
      <c r="K20" s="8"/>
      <c r="L20" s="8">
        <f t="shared" si="15"/>
        <v>1</v>
      </c>
      <c r="M20" s="8">
        <v>0</v>
      </c>
      <c r="N20" s="8">
        <f t="shared" si="16"/>
        <v>1</v>
      </c>
      <c r="O20" s="9">
        <f t="shared" si="17"/>
        <v>-1</v>
      </c>
      <c r="P20">
        <f t="shared" si="18"/>
        <v>-2</v>
      </c>
    </row>
    <row r="21" spans="1:16" x14ac:dyDescent="0.45">
      <c r="A21" t="str">
        <f t="shared" si="8"/>
        <v>N content</v>
      </c>
      <c r="B21" s="8">
        <f t="shared" si="9"/>
        <v>-0.34507125302428571</v>
      </c>
      <c r="C21" s="8">
        <v>0</v>
      </c>
      <c r="D21" s="8">
        <f t="shared" si="10"/>
        <v>0.34507125302428582</v>
      </c>
      <c r="E21" s="9">
        <f t="shared" si="11"/>
        <v>0.34507125302428571</v>
      </c>
      <c r="F21" s="8"/>
      <c r="G21" s="8">
        <f t="shared" si="12"/>
        <v>1</v>
      </c>
      <c r="H21" s="8">
        <v>0</v>
      </c>
      <c r="I21" s="8">
        <f t="shared" si="13"/>
        <v>1</v>
      </c>
      <c r="J21" s="9">
        <f t="shared" si="14"/>
        <v>-1</v>
      </c>
      <c r="K21" s="8"/>
      <c r="L21" s="8">
        <f t="shared" si="15"/>
        <v>1</v>
      </c>
      <c r="M21" s="8">
        <v>0</v>
      </c>
      <c r="N21" s="8">
        <f t="shared" si="16"/>
        <v>1</v>
      </c>
      <c r="O21" s="9">
        <f t="shared" si="17"/>
        <v>-1</v>
      </c>
      <c r="P21">
        <f t="shared" si="18"/>
        <v>-1.6549287469757143</v>
      </c>
    </row>
    <row r="22" spans="1:16" x14ac:dyDescent="0.45">
      <c r="A22" t="str">
        <f t="shared" si="8"/>
        <v>OPEX</v>
      </c>
      <c r="B22" s="8">
        <f t="shared" si="9"/>
        <v>-2.0641202906069717E-3</v>
      </c>
      <c r="C22" s="8">
        <v>0</v>
      </c>
      <c r="D22" s="8">
        <f t="shared" si="10"/>
        <v>2.0641202906071764E-3</v>
      </c>
      <c r="E22" s="9">
        <f t="shared" si="11"/>
        <v>2.0641202906069717E-3</v>
      </c>
      <c r="F22" s="8"/>
      <c r="G22" s="8">
        <f t="shared" si="12"/>
        <v>1</v>
      </c>
      <c r="H22" s="8">
        <v>0</v>
      </c>
      <c r="I22" s="8">
        <f t="shared" si="13"/>
        <v>1</v>
      </c>
      <c r="J22" s="9">
        <f t="shared" si="14"/>
        <v>-1</v>
      </c>
      <c r="K22" s="8"/>
      <c r="L22" s="8">
        <f t="shared" si="15"/>
        <v>1</v>
      </c>
      <c r="M22" s="8">
        <v>0</v>
      </c>
      <c r="N22" s="8">
        <f t="shared" si="16"/>
        <v>1</v>
      </c>
      <c r="O22" s="9">
        <f t="shared" si="17"/>
        <v>-1</v>
      </c>
      <c r="P22">
        <f t="shared" si="18"/>
        <v>-1.9979358797093929</v>
      </c>
    </row>
    <row r="23" spans="1:16" x14ac:dyDescent="0.45">
      <c r="A23" t="str">
        <f t="shared" si="8"/>
        <v>P Content</v>
      </c>
      <c r="B23" s="8">
        <f t="shared" si="9"/>
        <v>-0.26086319522180595</v>
      </c>
      <c r="C23" s="8">
        <v>0</v>
      </c>
      <c r="D23" s="8">
        <f t="shared" si="10"/>
        <v>0.26086319522180607</v>
      </c>
      <c r="E23" s="9">
        <f t="shared" si="11"/>
        <v>0.26086319522180595</v>
      </c>
      <c r="F23" s="8"/>
      <c r="G23" s="8">
        <f t="shared" si="12"/>
        <v>1</v>
      </c>
      <c r="H23" s="8">
        <v>0</v>
      </c>
      <c r="I23" s="8">
        <f t="shared" si="13"/>
        <v>1</v>
      </c>
      <c r="J23" s="9">
        <f t="shared" si="14"/>
        <v>-1</v>
      </c>
      <c r="K23" s="8"/>
      <c r="L23" s="8">
        <f t="shared" si="15"/>
        <v>1</v>
      </c>
      <c r="M23" s="8">
        <v>0</v>
      </c>
      <c r="N23" s="8">
        <f t="shared" si="16"/>
        <v>1</v>
      </c>
      <c r="O23" s="9">
        <f t="shared" si="17"/>
        <v>-1</v>
      </c>
      <c r="P23">
        <f t="shared" si="18"/>
        <v>-1.7391368047781941</v>
      </c>
    </row>
    <row r="24" spans="1:16" x14ac:dyDescent="0.45">
      <c r="A24" t="str">
        <f t="shared" si="8"/>
        <v>K Content</v>
      </c>
      <c r="B24" s="8">
        <f t="shared" si="9"/>
        <v>-0.1983122083721289</v>
      </c>
      <c r="C24" s="8">
        <v>0</v>
      </c>
      <c r="D24" s="8">
        <f t="shared" si="10"/>
        <v>0.19831220837212912</v>
      </c>
      <c r="E24" s="9">
        <f t="shared" si="11"/>
        <v>0.1983122083721289</v>
      </c>
      <c r="F24" s="8"/>
      <c r="G24" s="8">
        <f t="shared" si="12"/>
        <v>1</v>
      </c>
      <c r="H24" s="8">
        <v>0</v>
      </c>
      <c r="I24" s="8">
        <f t="shared" si="13"/>
        <v>1</v>
      </c>
      <c r="J24" s="9">
        <f t="shared" si="14"/>
        <v>-1</v>
      </c>
      <c r="K24" s="8"/>
      <c r="L24" s="8">
        <f t="shared" si="15"/>
        <v>1</v>
      </c>
      <c r="M24" s="8">
        <v>0</v>
      </c>
      <c r="N24" s="8">
        <f t="shared" si="16"/>
        <v>1</v>
      </c>
      <c r="O24" s="9">
        <f t="shared" si="17"/>
        <v>-1</v>
      </c>
      <c r="P24">
        <f t="shared" si="18"/>
        <v>-1.8016877916278711</v>
      </c>
    </row>
    <row r="25" spans="1:16" x14ac:dyDescent="0.45">
      <c r="A25" t="str">
        <f t="shared" si="8"/>
        <v>Electricity</v>
      </c>
      <c r="B25" s="8">
        <f t="shared" si="9"/>
        <v>-1</v>
      </c>
      <c r="C25" s="8">
        <v>1</v>
      </c>
      <c r="D25" s="8">
        <f t="shared" si="10"/>
        <v>-1</v>
      </c>
      <c r="E25" s="9">
        <f t="shared" si="11"/>
        <v>0</v>
      </c>
      <c r="F25" s="8"/>
      <c r="G25" s="8">
        <f t="shared" si="12"/>
        <v>1</v>
      </c>
      <c r="H25" s="8">
        <v>1</v>
      </c>
      <c r="I25" s="8">
        <f t="shared" si="13"/>
        <v>1</v>
      </c>
      <c r="J25" s="9">
        <f t="shared" si="14"/>
        <v>0</v>
      </c>
      <c r="K25" s="8"/>
      <c r="L25" s="8">
        <f t="shared" si="15"/>
        <v>1</v>
      </c>
      <c r="M25" s="8">
        <v>1</v>
      </c>
      <c r="N25" s="8">
        <f t="shared" si="16"/>
        <v>1</v>
      </c>
      <c r="O25" s="9">
        <f t="shared" si="17"/>
        <v>0</v>
      </c>
      <c r="P25">
        <f t="shared" ref="P25" si="19">E25+J25+O25</f>
        <v>0</v>
      </c>
    </row>
    <row r="44" spans="1:15" x14ac:dyDescent="0.45">
      <c r="B44" t="s">
        <v>238</v>
      </c>
      <c r="G44" t="s">
        <v>239</v>
      </c>
      <c r="L44" t="s">
        <v>240</v>
      </c>
    </row>
    <row r="45" spans="1:15" x14ac:dyDescent="0.45">
      <c r="A45">
        <f>A15</f>
        <v>0</v>
      </c>
      <c r="B45" t="str">
        <f t="shared" ref="B45:O54" si="20">B15</f>
        <v>NPV Max Worst</v>
      </c>
      <c r="C45" t="str">
        <f t="shared" si="20"/>
        <v>Level</v>
      </c>
      <c r="D45" t="str">
        <f t="shared" si="20"/>
        <v>NPV Max Best</v>
      </c>
      <c r="E45" t="str">
        <f t="shared" si="20"/>
        <v>Range</v>
      </c>
      <c r="F45">
        <f t="shared" si="20"/>
        <v>0</v>
      </c>
      <c r="G45" t="str">
        <f t="shared" si="20"/>
        <v>Tradeoff Worst</v>
      </c>
      <c r="H45" t="str">
        <f t="shared" si="20"/>
        <v>Level</v>
      </c>
      <c r="I45" t="str">
        <f t="shared" si="20"/>
        <v>Tradeoff Best</v>
      </c>
      <c r="J45" t="str">
        <f t="shared" si="20"/>
        <v>Range</v>
      </c>
      <c r="K45">
        <f t="shared" si="20"/>
        <v>0</v>
      </c>
      <c r="L45" t="str">
        <f t="shared" si="20"/>
        <v>GWP Min Worst</v>
      </c>
      <c r="M45" t="str">
        <f t="shared" si="20"/>
        <v>Level</v>
      </c>
      <c r="N45" t="str">
        <f t="shared" si="20"/>
        <v>GWP Min Best</v>
      </c>
      <c r="O45" t="str">
        <f t="shared" si="20"/>
        <v>Range</v>
      </c>
    </row>
    <row r="46" spans="1:15" x14ac:dyDescent="0.45">
      <c r="B46" s="10">
        <f>B16</f>
        <v>-1.2185555403306376</v>
      </c>
      <c r="C46" s="10">
        <f t="shared" si="20"/>
        <v>0</v>
      </c>
      <c r="D46" s="10">
        <f t="shared" si="20"/>
        <v>0.17059777564628933</v>
      </c>
      <c r="E46" s="10">
        <f t="shared" si="20"/>
        <v>1.2185555403306376</v>
      </c>
      <c r="F46" s="10">
        <f t="shared" si="20"/>
        <v>0</v>
      </c>
      <c r="G46" s="10"/>
      <c r="H46" s="10"/>
      <c r="I46" s="10"/>
      <c r="J46" s="10"/>
      <c r="K46" s="10">
        <f t="shared" si="20"/>
        <v>0</v>
      </c>
      <c r="L46" s="10"/>
      <c r="M46" s="10"/>
      <c r="N46" s="10"/>
      <c r="O46" s="10"/>
    </row>
    <row r="47" spans="1:15" x14ac:dyDescent="0.45">
      <c r="A47" s="10" t="str">
        <f>A16</f>
        <v>Fertilizer Price</v>
      </c>
      <c r="B47" s="10"/>
      <c r="C47" s="10"/>
      <c r="D47" s="10"/>
      <c r="E47" s="10"/>
      <c r="F47" s="10">
        <f t="shared" si="20"/>
        <v>0</v>
      </c>
      <c r="G47" s="10">
        <f>G16</f>
        <v>1</v>
      </c>
      <c r="H47" s="10">
        <f>H16</f>
        <v>0</v>
      </c>
      <c r="I47" s="10">
        <f>I16</f>
        <v>1</v>
      </c>
      <c r="J47" s="10">
        <f>J16</f>
        <v>-1</v>
      </c>
      <c r="K47" s="10">
        <f t="shared" si="20"/>
        <v>0</v>
      </c>
      <c r="L47" s="10"/>
      <c r="M47" s="10"/>
      <c r="N47" s="10"/>
      <c r="O47" s="10"/>
    </row>
    <row r="48" spans="1:15" x14ac:dyDescent="0.45">
      <c r="A48" s="10"/>
      <c r="B48" s="10"/>
      <c r="C48" s="10"/>
      <c r="D48" s="10"/>
      <c r="E48" s="10"/>
      <c r="F48" s="10">
        <f t="shared" si="20"/>
        <v>0</v>
      </c>
      <c r="G48" s="10"/>
      <c r="H48" s="10"/>
      <c r="I48" s="10"/>
      <c r="J48" s="10"/>
      <c r="K48" s="10">
        <f t="shared" si="20"/>
        <v>0</v>
      </c>
      <c r="L48" s="10">
        <f>L16</f>
        <v>1</v>
      </c>
      <c r="M48" s="10">
        <f>M16</f>
        <v>0</v>
      </c>
      <c r="N48" s="10">
        <f>N16</f>
        <v>1</v>
      </c>
      <c r="O48" s="10">
        <f>O16</f>
        <v>-1</v>
      </c>
    </row>
    <row r="49" spans="1:15" x14ac:dyDescent="0.45">
      <c r="A49" s="10"/>
      <c r="B49" s="10"/>
      <c r="C49" s="10"/>
      <c r="D49" s="10"/>
      <c r="E49" s="10"/>
      <c r="F49" s="10">
        <f t="shared" si="20"/>
        <v>0</v>
      </c>
      <c r="G49" s="10"/>
      <c r="H49" s="10"/>
      <c r="I49" s="10"/>
      <c r="J49" s="10"/>
      <c r="K49" s="10">
        <f t="shared" si="20"/>
        <v>0</v>
      </c>
      <c r="L49" s="10"/>
      <c r="M49" s="10"/>
      <c r="N49" s="10"/>
      <c r="O49" s="10"/>
    </row>
    <row r="50" spans="1:15" x14ac:dyDescent="0.45">
      <c r="A50" s="10"/>
      <c r="B50" s="10">
        <f>B17</f>
        <v>-0.91008797797014229</v>
      </c>
      <c r="C50" s="10">
        <f>C17</f>
        <v>0</v>
      </c>
      <c r="D50" s="10">
        <f>D17</f>
        <v>1.1115227297883858</v>
      </c>
      <c r="E50" s="10">
        <f>E17</f>
        <v>0.91008797797014229</v>
      </c>
      <c r="F50" s="10">
        <f t="shared" si="20"/>
        <v>0</v>
      </c>
      <c r="G50" s="10"/>
      <c r="H50" s="10"/>
      <c r="I50" s="10"/>
      <c r="J50" s="10"/>
      <c r="K50" s="10">
        <f t="shared" si="20"/>
        <v>0</v>
      </c>
      <c r="L50" s="10"/>
      <c r="M50" s="10"/>
      <c r="N50" s="10"/>
      <c r="O50" s="10"/>
    </row>
    <row r="51" spans="1:15" x14ac:dyDescent="0.45">
      <c r="A51" s="10" t="str">
        <f>A17</f>
        <v>Time Horizon</v>
      </c>
      <c r="B51" s="10"/>
      <c r="C51" s="10"/>
      <c r="D51" s="10"/>
      <c r="E51" s="10"/>
      <c r="F51" s="10">
        <f t="shared" si="20"/>
        <v>0</v>
      </c>
      <c r="G51" s="10">
        <f>G17</f>
        <v>1</v>
      </c>
      <c r="H51" s="10">
        <f>H17</f>
        <v>0</v>
      </c>
      <c r="I51" s="10">
        <f>I17</f>
        <v>1</v>
      </c>
      <c r="J51" s="10">
        <f>J17</f>
        <v>-1</v>
      </c>
      <c r="K51" s="10">
        <f t="shared" si="20"/>
        <v>0</v>
      </c>
      <c r="L51" s="10"/>
      <c r="M51" s="10"/>
      <c r="N51" s="10"/>
      <c r="O51" s="10"/>
    </row>
    <row r="52" spans="1:15" x14ac:dyDescent="0.45">
      <c r="A52" s="10"/>
      <c r="B52" s="10"/>
      <c r="C52" s="10"/>
      <c r="D52" s="10"/>
      <c r="E52" s="10"/>
      <c r="F52" s="10">
        <f t="shared" si="20"/>
        <v>0</v>
      </c>
      <c r="G52" s="10"/>
      <c r="H52" s="10"/>
      <c r="I52" s="10"/>
      <c r="J52" s="10"/>
      <c r="K52" s="10">
        <f t="shared" si="20"/>
        <v>0</v>
      </c>
      <c r="L52" s="10">
        <f>L17</f>
        <v>1</v>
      </c>
      <c r="M52" s="10">
        <f>M17</f>
        <v>0</v>
      </c>
      <c r="N52" s="10">
        <f>N17</f>
        <v>1</v>
      </c>
      <c r="O52" s="10">
        <f>O17</f>
        <v>-1</v>
      </c>
    </row>
    <row r="53" spans="1:15" x14ac:dyDescent="0.45">
      <c r="A53" s="10"/>
      <c r="B53" s="10"/>
      <c r="C53" s="10"/>
      <c r="D53" s="10"/>
      <c r="E53" s="10"/>
      <c r="F53" s="10">
        <f t="shared" si="20"/>
        <v>0</v>
      </c>
      <c r="G53" s="10"/>
      <c r="H53" s="10"/>
      <c r="I53" s="10"/>
      <c r="J53" s="10"/>
      <c r="K53" s="10">
        <f t="shared" si="20"/>
        <v>0</v>
      </c>
      <c r="L53" s="10"/>
      <c r="M53" s="10"/>
      <c r="N53" s="10"/>
      <c r="O53" s="10"/>
    </row>
    <row r="54" spans="1:15" x14ac:dyDescent="0.45">
      <c r="A54" s="10"/>
      <c r="B54" s="10">
        <f>B18</f>
        <v>-0.25644554758051519</v>
      </c>
      <c r="C54" s="10">
        <f>C18</f>
        <v>0</v>
      </c>
      <c r="D54" s="10">
        <f>D18</f>
        <v>0.25644554758051558</v>
      </c>
      <c r="E54" s="10">
        <f>E18</f>
        <v>0.25644554758051519</v>
      </c>
      <c r="F54" s="10">
        <f t="shared" si="20"/>
        <v>0</v>
      </c>
      <c r="G54" s="10"/>
      <c r="H54" s="10"/>
      <c r="I54" s="10"/>
      <c r="J54" s="10"/>
      <c r="K54" s="10">
        <f t="shared" si="20"/>
        <v>0</v>
      </c>
      <c r="L54" s="10"/>
      <c r="M54" s="10"/>
      <c r="N54" s="10"/>
      <c r="O54" s="10"/>
    </row>
    <row r="55" spans="1:15" x14ac:dyDescent="0.45">
      <c r="A55" s="10" t="str">
        <f>A18</f>
        <v>CAPEX</v>
      </c>
      <c r="B55" s="10"/>
      <c r="C55" s="10"/>
      <c r="D55" s="10"/>
      <c r="E55" s="10"/>
      <c r="F55" s="10"/>
      <c r="G55" s="10">
        <f>G18</f>
        <v>1</v>
      </c>
      <c r="H55" s="10">
        <f>H18</f>
        <v>0</v>
      </c>
      <c r="I55" s="10">
        <f>I18</f>
        <v>1</v>
      </c>
      <c r="J55" s="10">
        <f>J18</f>
        <v>-1</v>
      </c>
      <c r="K55" s="10"/>
      <c r="L55" s="10"/>
      <c r="M55" s="10"/>
      <c r="N55" s="10"/>
      <c r="O55" s="10"/>
    </row>
    <row r="56" spans="1:15" x14ac:dyDescent="0.4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>
        <f>L18</f>
        <v>1</v>
      </c>
      <c r="M56" s="10">
        <f>M18</f>
        <v>0</v>
      </c>
      <c r="N56" s="10">
        <f>N18</f>
        <v>1</v>
      </c>
      <c r="O56" s="10">
        <f>O18</f>
        <v>-1</v>
      </c>
    </row>
    <row r="57" spans="1:15" x14ac:dyDescent="0.4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</row>
    <row r="58" spans="1:15" x14ac:dyDescent="0.45">
      <c r="A58" s="10"/>
      <c r="B58" s="10">
        <f>B19</f>
        <v>-0.67297121239916624</v>
      </c>
      <c r="C58" s="10">
        <f>C19</f>
        <v>0</v>
      </c>
      <c r="D58" s="10">
        <f>D19</f>
        <v>0.18176071264026694</v>
      </c>
      <c r="E58" s="10">
        <f>E19</f>
        <v>0.67297121239916624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</row>
    <row r="59" spans="1:15" x14ac:dyDescent="0.45">
      <c r="A59" s="10" t="str">
        <f>A19</f>
        <v>Interest Rate</v>
      </c>
      <c r="B59" s="10"/>
      <c r="C59" s="10"/>
      <c r="D59" s="10"/>
      <c r="E59" s="10"/>
      <c r="F59" s="10"/>
      <c r="G59" s="10">
        <f>G19</f>
        <v>-0.19828801476239871</v>
      </c>
      <c r="H59" s="10">
        <f>H19</f>
        <v>0</v>
      </c>
      <c r="I59" s="10">
        <f>I19</f>
        <v>1</v>
      </c>
      <c r="J59" s="10">
        <f>J19</f>
        <v>0.19828801476239871</v>
      </c>
      <c r="K59" s="10"/>
      <c r="L59" s="10"/>
      <c r="M59" s="10"/>
      <c r="N59" s="10"/>
      <c r="O59" s="10"/>
    </row>
    <row r="60" spans="1:15" x14ac:dyDescent="0.4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>
        <f>L19</f>
        <v>-6.0142366417059764E-2</v>
      </c>
      <c r="M60" s="10">
        <f>M19</f>
        <v>0</v>
      </c>
      <c r="N60" s="10">
        <f>N19</f>
        <v>1</v>
      </c>
      <c r="O60" s="10">
        <f>O19</f>
        <v>6.0142366417059764E-2</v>
      </c>
    </row>
    <row r="61" spans="1:15" x14ac:dyDescent="0.4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 spans="1:15" x14ac:dyDescent="0.45">
      <c r="A62" s="10"/>
      <c r="B62" s="10">
        <f>B20</f>
        <v>0</v>
      </c>
      <c r="C62" s="10">
        <f>C20</f>
        <v>0</v>
      </c>
      <c r="D62" s="10">
        <f>D20</f>
        <v>0</v>
      </c>
      <c r="E62" s="10">
        <f>E20</f>
        <v>0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 spans="1:15" x14ac:dyDescent="0.45">
      <c r="A63" s="10" t="str">
        <f>A20</f>
        <v>Energy Content</v>
      </c>
      <c r="B63" s="10"/>
      <c r="C63" s="10"/>
      <c r="D63" s="10"/>
      <c r="E63" s="10"/>
      <c r="F63" s="10"/>
      <c r="G63" s="10">
        <f>G20</f>
        <v>1</v>
      </c>
      <c r="H63" s="10">
        <f>H20</f>
        <v>0</v>
      </c>
      <c r="I63" s="10">
        <f>I20</f>
        <v>1</v>
      </c>
      <c r="J63" s="10">
        <f>J20</f>
        <v>-1</v>
      </c>
      <c r="K63" s="10"/>
      <c r="L63" s="10"/>
      <c r="M63" s="10"/>
      <c r="N63" s="10"/>
      <c r="O63" s="10"/>
    </row>
    <row r="64" spans="1:15" x14ac:dyDescent="0.4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>
        <f>L20</f>
        <v>1</v>
      </c>
      <c r="M64" s="10">
        <f>M20</f>
        <v>0</v>
      </c>
      <c r="N64" s="10">
        <f>N20</f>
        <v>1</v>
      </c>
      <c r="O64" s="10">
        <f>O20</f>
        <v>-1</v>
      </c>
    </row>
    <row r="65" spans="1:15" x14ac:dyDescent="0.4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</row>
    <row r="66" spans="1:15" x14ac:dyDescent="0.45">
      <c r="A66" s="10"/>
      <c r="B66" s="10">
        <f>B21</f>
        <v>-0.34507125302428571</v>
      </c>
      <c r="C66" s="10">
        <f>C21</f>
        <v>0</v>
      </c>
      <c r="D66" s="10">
        <f>D21</f>
        <v>0.34507125302428582</v>
      </c>
      <c r="E66" s="10">
        <f>E21</f>
        <v>0.34507125302428571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</row>
    <row r="67" spans="1:15" x14ac:dyDescent="0.45">
      <c r="A67" s="10" t="str">
        <f>A21</f>
        <v>N content</v>
      </c>
      <c r="B67" s="10"/>
      <c r="C67" s="10"/>
      <c r="D67" s="10"/>
      <c r="E67" s="10"/>
      <c r="F67" s="10"/>
      <c r="G67" s="10">
        <f>G21</f>
        <v>1</v>
      </c>
      <c r="H67" s="10">
        <f>H21</f>
        <v>0</v>
      </c>
      <c r="I67" s="10">
        <f>I21</f>
        <v>1</v>
      </c>
      <c r="J67" s="10">
        <f>J21</f>
        <v>-1</v>
      </c>
      <c r="K67" s="10"/>
      <c r="L67" s="10"/>
      <c r="M67" s="10"/>
      <c r="N67" s="10"/>
      <c r="O67" s="10"/>
    </row>
    <row r="68" spans="1:15" x14ac:dyDescent="0.4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>
        <f>L21</f>
        <v>1</v>
      </c>
      <c r="M68" s="10">
        <f>M21</f>
        <v>0</v>
      </c>
      <c r="N68" s="10">
        <f>N21</f>
        <v>1</v>
      </c>
      <c r="O68" s="10">
        <f>O21</f>
        <v>-1</v>
      </c>
    </row>
    <row r="69" spans="1:15" x14ac:dyDescent="0.4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</row>
    <row r="70" spans="1:15" x14ac:dyDescent="0.45">
      <c r="A70" s="10"/>
      <c r="B70" s="10">
        <f>B22</f>
        <v>-2.0641202906069717E-3</v>
      </c>
      <c r="C70" s="10">
        <f>C22</f>
        <v>0</v>
      </c>
      <c r="D70" s="10">
        <f>D22</f>
        <v>2.0641202906071764E-3</v>
      </c>
      <c r="E70" s="10">
        <f>E22</f>
        <v>2.0641202906069717E-3</v>
      </c>
      <c r="F70" s="10"/>
      <c r="G70" s="10"/>
      <c r="H70" s="10"/>
      <c r="I70" s="10"/>
      <c r="J70" s="10"/>
      <c r="K70" s="10"/>
      <c r="L70" s="10"/>
      <c r="M70" s="10"/>
      <c r="N70" s="10"/>
      <c r="O70" s="10"/>
    </row>
    <row r="71" spans="1:15" x14ac:dyDescent="0.45">
      <c r="A71" s="10" t="str">
        <f>A22</f>
        <v>OPEX</v>
      </c>
      <c r="B71" s="10"/>
      <c r="C71" s="10"/>
      <c r="D71" s="10"/>
      <c r="E71" s="10"/>
      <c r="F71" s="10"/>
      <c r="G71" s="10">
        <f>G22</f>
        <v>1</v>
      </c>
      <c r="H71" s="10">
        <f>H22</f>
        <v>0</v>
      </c>
      <c r="I71" s="10">
        <f>I22</f>
        <v>1</v>
      </c>
      <c r="J71" s="10">
        <f>J22</f>
        <v>-1</v>
      </c>
      <c r="K71" s="10"/>
      <c r="L71" s="10"/>
      <c r="M71" s="10"/>
      <c r="N71" s="10"/>
      <c r="O71" s="10"/>
    </row>
    <row r="72" spans="1:15" x14ac:dyDescent="0.4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>
        <f>L22</f>
        <v>1</v>
      </c>
      <c r="M72" s="10">
        <f>M22</f>
        <v>0</v>
      </c>
      <c r="N72" s="10">
        <f>N22</f>
        <v>1</v>
      </c>
      <c r="O72" s="10">
        <f>O22</f>
        <v>-1</v>
      </c>
    </row>
    <row r="73" spans="1:15" x14ac:dyDescent="0.4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</row>
    <row r="74" spans="1:15" x14ac:dyDescent="0.45">
      <c r="A74" s="10"/>
      <c r="B74" s="10">
        <f>B23</f>
        <v>-0.26086319522180595</v>
      </c>
      <c r="C74" s="10">
        <f>C23</f>
        <v>0</v>
      </c>
      <c r="D74" s="10">
        <f>D23</f>
        <v>0.26086319522180607</v>
      </c>
      <c r="E74" s="10">
        <f>E23</f>
        <v>0.26086319522180595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</row>
    <row r="75" spans="1:15" x14ac:dyDescent="0.45">
      <c r="A75" s="10" t="str">
        <f>A23</f>
        <v>P Content</v>
      </c>
      <c r="B75" s="10"/>
      <c r="C75" s="10"/>
      <c r="D75" s="10"/>
      <c r="E75" s="10"/>
      <c r="F75" s="10"/>
      <c r="G75" s="10">
        <f>G23</f>
        <v>1</v>
      </c>
      <c r="H75" s="10">
        <f>H23</f>
        <v>0</v>
      </c>
      <c r="I75" s="10">
        <f>I23</f>
        <v>1</v>
      </c>
      <c r="J75" s="10">
        <f>J23</f>
        <v>-1</v>
      </c>
      <c r="K75" s="10"/>
      <c r="L75" s="10"/>
      <c r="M75" s="10"/>
      <c r="N75" s="10"/>
      <c r="O75" s="10"/>
    </row>
    <row r="76" spans="1:15" x14ac:dyDescent="0.4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>
        <f>L23</f>
        <v>1</v>
      </c>
      <c r="M76" s="10">
        <f>M23</f>
        <v>0</v>
      </c>
      <c r="N76" s="10">
        <f>N23</f>
        <v>1</v>
      </c>
      <c r="O76" s="10">
        <f>O23</f>
        <v>-1</v>
      </c>
    </row>
    <row r="77" spans="1:15" x14ac:dyDescent="0.4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</row>
    <row r="78" spans="1:15" x14ac:dyDescent="0.45">
      <c r="A78" s="10"/>
      <c r="B78" s="10">
        <f>B24</f>
        <v>-0.1983122083721289</v>
      </c>
      <c r="C78" s="10">
        <f>C24</f>
        <v>0</v>
      </c>
      <c r="D78" s="10">
        <f>D24</f>
        <v>0.19831220837212912</v>
      </c>
      <c r="E78" s="10">
        <f>E24</f>
        <v>0.1983122083721289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</row>
    <row r="79" spans="1:15" x14ac:dyDescent="0.45">
      <c r="A79" s="10" t="str">
        <f>A24</f>
        <v>K Content</v>
      </c>
      <c r="B79" s="10"/>
      <c r="C79" s="10"/>
      <c r="D79" s="10"/>
      <c r="E79" s="10"/>
      <c r="F79" s="10"/>
      <c r="G79" s="10">
        <f>G24</f>
        <v>1</v>
      </c>
      <c r="H79" s="10">
        <f>H24</f>
        <v>0</v>
      </c>
      <c r="I79" s="10">
        <f>I24</f>
        <v>1</v>
      </c>
      <c r="J79" s="10">
        <f>J24</f>
        <v>-1</v>
      </c>
      <c r="K79" s="10"/>
      <c r="L79" s="10"/>
      <c r="M79" s="10"/>
      <c r="N79" s="10"/>
      <c r="O79" s="10"/>
    </row>
    <row r="80" spans="1:15" x14ac:dyDescent="0.4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>
        <f>L24</f>
        <v>1</v>
      </c>
      <c r="M80" s="10">
        <f>M24</f>
        <v>0</v>
      </c>
      <c r="N80" s="10">
        <f>N24</f>
        <v>1</v>
      </c>
      <c r="O80" s="10">
        <f>O24</f>
        <v>-1</v>
      </c>
    </row>
    <row r="81" spans="1:15" x14ac:dyDescent="0.4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</row>
    <row r="82" spans="1:15" x14ac:dyDescent="0.45">
      <c r="A82" s="10"/>
      <c r="B82" s="10">
        <f>B25</f>
        <v>-1</v>
      </c>
      <c r="C82" s="10">
        <f>C25</f>
        <v>1</v>
      </c>
      <c r="D82" s="10">
        <f>D25</f>
        <v>-1</v>
      </c>
      <c r="E82" s="10">
        <f>E25</f>
        <v>0</v>
      </c>
      <c r="F82" s="10"/>
      <c r="G82" s="10"/>
      <c r="H82" s="10"/>
      <c r="I82" s="10"/>
      <c r="J82" s="10"/>
      <c r="K82" s="10"/>
      <c r="L82" s="10"/>
      <c r="M82" s="10"/>
      <c r="N82" s="10"/>
      <c r="O82" s="10"/>
    </row>
    <row r="83" spans="1:15" x14ac:dyDescent="0.45">
      <c r="A83" s="10" t="str">
        <f>A25</f>
        <v>Electricity</v>
      </c>
      <c r="B83" s="10"/>
      <c r="C83" s="10"/>
      <c r="D83" s="10"/>
      <c r="E83" s="10"/>
      <c r="F83" s="10"/>
      <c r="G83" s="10">
        <f>G25</f>
        <v>1</v>
      </c>
      <c r="H83" s="10">
        <f>H25</f>
        <v>1</v>
      </c>
      <c r="I83" s="10">
        <f>I25</f>
        <v>1</v>
      </c>
      <c r="J83" s="10">
        <f>J25</f>
        <v>0</v>
      </c>
      <c r="K83" s="10"/>
      <c r="L83" s="10"/>
      <c r="M83" s="10"/>
      <c r="N83" s="10"/>
      <c r="O83" s="10"/>
    </row>
    <row r="84" spans="1:15" x14ac:dyDescent="0.4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>
        <f>L25</f>
        <v>1</v>
      </c>
      <c r="M84" s="10">
        <f>M25</f>
        <v>1</v>
      </c>
      <c r="N84" s="10">
        <f>N25</f>
        <v>1</v>
      </c>
      <c r="O84" s="10">
        <f>O25</f>
        <v>0</v>
      </c>
    </row>
    <row r="85" spans="1:15" x14ac:dyDescent="0.4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</row>
  </sheetData>
  <autoFilter ref="A2:P2" xr:uid="{9587F2EF-0B7E-4E84-89A1-B52C1FE909CB}">
    <sortState xmlns:xlrd2="http://schemas.microsoft.com/office/spreadsheetml/2017/richdata2" ref="A3:P11">
      <sortCondition descending="1" ref="P2"/>
    </sortState>
  </autoFilter>
  <hyperlinks>
    <hyperlink ref="V11" r:id="rId1" xr:uid="{1C44B54C-572D-407B-A7FF-652565807E2E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2990C-BAAF-47C5-BA03-42076E60B01D}">
  <dimension ref="A1"/>
  <sheetViews>
    <sheetView zoomScaleNormal="100" workbookViewId="0">
      <selection activeCell="W16" sqref="W16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67A6-EAC7-45B5-B2D5-6D1654BD8BBA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A27DA-B2A2-4DE4-9246-3BF9129F1AAB}">
  <dimension ref="A1:F16"/>
  <sheetViews>
    <sheetView workbookViewId="0">
      <selection activeCell="A16" sqref="A16"/>
    </sheetView>
  </sheetViews>
  <sheetFormatPr defaultRowHeight="14.25" x14ac:dyDescent="0.45"/>
  <cols>
    <col min="5" max="5" width="10.59765625" bestFit="1" customWidth="1"/>
    <col min="6" max="6" width="13.3984375" bestFit="1" customWidth="1"/>
  </cols>
  <sheetData>
    <row r="1" spans="1:6" x14ac:dyDescent="0.45">
      <c r="A1" t="s">
        <v>291</v>
      </c>
      <c r="B1" s="12">
        <f>39.011+50.231</f>
        <v>89.242000000000004</v>
      </c>
    </row>
    <row r="2" spans="1:6" x14ac:dyDescent="0.45">
      <c r="A2" t="s">
        <v>274</v>
      </c>
      <c r="B2" s="12">
        <f>9.695+3.281+1.011+0.314+1.533+0.476</f>
        <v>16.309999999999999</v>
      </c>
    </row>
    <row r="3" spans="1:6" x14ac:dyDescent="0.45">
      <c r="A3" t="s">
        <v>275</v>
      </c>
      <c r="B3" s="13">
        <f>PV(9%/4,40,1)/40</f>
        <v>-0.6548380551436761</v>
      </c>
      <c r="E3" t="s">
        <v>276</v>
      </c>
      <c r="F3">
        <v>3938.6015136228598</v>
      </c>
    </row>
    <row r="4" spans="1:6" x14ac:dyDescent="0.45">
      <c r="A4" t="s">
        <v>279</v>
      </c>
      <c r="B4">
        <v>12.1</v>
      </c>
      <c r="E4" t="s">
        <v>277</v>
      </c>
      <c r="F4" s="14">
        <f>(1-B3)*(77606*(F3*1000/(660))^(0.6194))/(F3*120)</f>
        <v>59.272992986236197</v>
      </c>
    </row>
    <row r="7" spans="1:6" x14ac:dyDescent="0.45">
      <c r="A7" t="s">
        <v>278</v>
      </c>
      <c r="B7" s="13">
        <f>B4-B1+B2+F4</f>
        <v>-1.5590070137638108</v>
      </c>
    </row>
    <row r="10" spans="1:6" x14ac:dyDescent="0.45">
      <c r="A10" t="s">
        <v>280</v>
      </c>
    </row>
    <row r="15" spans="1:6" x14ac:dyDescent="0.45">
      <c r="A15" t="s">
        <v>281</v>
      </c>
    </row>
    <row r="16" spans="1:6" x14ac:dyDescent="0.45">
      <c r="A16">
        <f>'Figure 3'!AD114-'Figure 3'!AD146</f>
        <v>1.2690100277037952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Figure 5</vt:lpstr>
      <vt:lpstr>Figure 2</vt:lpstr>
      <vt:lpstr>Figure 3</vt:lpstr>
      <vt:lpstr>Figure 4</vt:lpstr>
      <vt:lpstr>Figure 6</vt:lpstr>
      <vt:lpstr>Figure1</vt:lpstr>
      <vt:lpstr>Sheet2</vt:lpstr>
      <vt:lpstr>Abstract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</dc:creator>
  <cp:lastModifiedBy>natha</cp:lastModifiedBy>
  <dcterms:created xsi:type="dcterms:W3CDTF">2023-05-23T16:47:28Z</dcterms:created>
  <dcterms:modified xsi:type="dcterms:W3CDTF">2023-06-07T16:51:55Z</dcterms:modified>
</cp:coreProperties>
</file>