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B72291B4-C713-4D21-895C-C47DCA96798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uman_evaluation" sheetId="1" r:id="rId1"/>
    <sheet name="Results_summary" sheetId="2" r:id="rId2"/>
    <sheet name="Detection_only" sheetId="4" r:id="rId3"/>
    <sheet name="Results_summary_detection" sheetId="5" r:id="rId4"/>
    <sheet name="Config" sheetId="3" r:id="rId5"/>
  </sheets>
  <definedNames>
    <definedName name="_xlnm._FilterDatabase" localSheetId="0" hidden="1">Human_evaluation!$A$1:$K$253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2" l="1"/>
  <c r="Y32" i="2"/>
  <c r="Y33" i="2"/>
  <c r="Y34" i="2"/>
  <c r="Y35" i="2"/>
  <c r="V45" i="2"/>
  <c r="X45" i="2" s="1"/>
  <c r="U45" i="2"/>
  <c r="W45" i="2" s="1"/>
  <c r="V36" i="2"/>
  <c r="X36" i="2" s="1"/>
  <c r="U36" i="2"/>
  <c r="B55" i="5"/>
  <c r="B44" i="5"/>
  <c r="B33" i="5"/>
  <c r="B22" i="5"/>
  <c r="B11" i="5"/>
  <c r="K250" i="4" a="1"/>
  <c r="K250" i="4" s="1"/>
  <c r="K251" i="4" s="1"/>
  <c r="J250" i="4" a="1"/>
  <c r="J250" i="4" s="1"/>
  <c r="J251" i="4" s="1"/>
  <c r="I250" i="4" a="1"/>
  <c r="I250" i="4" s="1"/>
  <c r="I251" i="4" s="1"/>
  <c r="H250" i="4" a="1"/>
  <c r="H250" i="4" s="1"/>
  <c r="H251" i="4" s="1"/>
  <c r="G250" i="4" a="1"/>
  <c r="G250" i="4" s="1"/>
  <c r="G251" i="4" s="1"/>
  <c r="F250" i="4" a="1"/>
  <c r="F250" i="4" s="1"/>
  <c r="F251" i="4" s="1"/>
  <c r="E250" i="4" a="1"/>
  <c r="E250" i="4" s="1"/>
  <c r="E251" i="4" s="1"/>
  <c r="D250" i="4" a="1"/>
  <c r="D250" i="4" s="1"/>
  <c r="D251" i="4" s="1"/>
  <c r="C250" i="4" a="1"/>
  <c r="C250" i="4" s="1"/>
  <c r="C251" i="4" s="1"/>
  <c r="B250" i="4" a="1"/>
  <c r="B250" i="4" s="1"/>
  <c r="B251" i="4" s="1"/>
  <c r="K248" i="4" a="1"/>
  <c r="K248" i="4" s="1"/>
  <c r="K249" i="4" s="1"/>
  <c r="J248" i="4" a="1"/>
  <c r="J248" i="4" s="1"/>
  <c r="J249" i="4" s="1"/>
  <c r="I248" i="4" a="1"/>
  <c r="I248" i="4" s="1"/>
  <c r="I249" i="4" s="1"/>
  <c r="H248" i="4" a="1"/>
  <c r="H248" i="4" s="1"/>
  <c r="H249" i="4" s="1"/>
  <c r="G248" i="4" a="1"/>
  <c r="G248" i="4" s="1"/>
  <c r="G249" i="4" s="1"/>
  <c r="F248" i="4" a="1"/>
  <c r="F248" i="4" s="1"/>
  <c r="F249" i="4" s="1"/>
  <c r="E248" i="4" a="1"/>
  <c r="E248" i="4" s="1"/>
  <c r="E249" i="4" s="1"/>
  <c r="D248" i="4" a="1"/>
  <c r="D248" i="4" s="1"/>
  <c r="D249" i="4" s="1"/>
  <c r="C248" i="4" a="1"/>
  <c r="C248" i="4" s="1"/>
  <c r="C249" i="4" s="1"/>
  <c r="B248" i="4" a="1"/>
  <c r="B248" i="4" s="1"/>
  <c r="B249" i="4" s="1"/>
  <c r="K246" i="4" a="1"/>
  <c r="K246" i="4" s="1"/>
  <c r="K247" i="4" s="1"/>
  <c r="J246" i="4" a="1"/>
  <c r="J246" i="4" s="1"/>
  <c r="J247" i="4" s="1"/>
  <c r="I246" i="4" a="1"/>
  <c r="I246" i="4" s="1"/>
  <c r="I247" i="4" s="1"/>
  <c r="H246" i="4" a="1"/>
  <c r="H246" i="4" s="1"/>
  <c r="H247" i="4" s="1"/>
  <c r="G246" i="4" a="1"/>
  <c r="G246" i="4" s="1"/>
  <c r="G247" i="4" s="1"/>
  <c r="F246" i="4" a="1"/>
  <c r="F246" i="4" s="1"/>
  <c r="F247" i="4" s="1"/>
  <c r="E246" i="4" a="1"/>
  <c r="E246" i="4" s="1"/>
  <c r="E247" i="4" s="1"/>
  <c r="D246" i="4" a="1"/>
  <c r="D246" i="4" s="1"/>
  <c r="D247" i="4" s="1"/>
  <c r="C246" i="4" a="1"/>
  <c r="C246" i="4" s="1"/>
  <c r="C247" i="4" s="1"/>
  <c r="B246" i="4" a="1"/>
  <c r="B246" i="4" s="1"/>
  <c r="B247" i="4" s="1"/>
  <c r="K244" i="4" a="1"/>
  <c r="K244" i="4" s="1"/>
  <c r="K245" i="4" s="1"/>
  <c r="J244" i="4" a="1"/>
  <c r="J244" i="4" s="1"/>
  <c r="J245" i="4" s="1"/>
  <c r="I244" i="4" a="1"/>
  <c r="I244" i="4" s="1"/>
  <c r="I245" i="4" s="1"/>
  <c r="H244" i="4" a="1"/>
  <c r="H244" i="4" s="1"/>
  <c r="H245" i="4" s="1"/>
  <c r="G244" i="4" a="1"/>
  <c r="G244" i="4" s="1"/>
  <c r="G245" i="4" s="1"/>
  <c r="F244" i="4" a="1"/>
  <c r="F244" i="4" s="1"/>
  <c r="F245" i="4" s="1"/>
  <c r="E244" i="4" a="1"/>
  <c r="E244" i="4" s="1"/>
  <c r="E245" i="4" s="1"/>
  <c r="D244" i="4" a="1"/>
  <c r="D244" i="4" s="1"/>
  <c r="D245" i="4" s="1"/>
  <c r="C244" i="4" a="1"/>
  <c r="C244" i="4" s="1"/>
  <c r="C245" i="4" s="1"/>
  <c r="B244" i="4" a="1"/>
  <c r="B244" i="4" s="1"/>
  <c r="B245" i="4" s="1"/>
  <c r="K242" i="4" a="1"/>
  <c r="K242" i="4" s="1"/>
  <c r="K243" i="4" s="1"/>
  <c r="J242" i="4" a="1"/>
  <c r="J242" i="4" s="1"/>
  <c r="J243" i="4" s="1"/>
  <c r="I242" i="4" a="1"/>
  <c r="I242" i="4" s="1"/>
  <c r="I243" i="4" s="1"/>
  <c r="H242" i="4" a="1"/>
  <c r="H242" i="4" s="1"/>
  <c r="H243" i="4" s="1"/>
  <c r="G242" i="4" a="1"/>
  <c r="G242" i="4" s="1"/>
  <c r="G243" i="4" s="1"/>
  <c r="F242" i="4" a="1"/>
  <c r="F242" i="4" s="1"/>
  <c r="F243" i="4" s="1"/>
  <c r="E242" i="4" a="1"/>
  <c r="E242" i="4" s="1"/>
  <c r="E243" i="4" s="1"/>
  <c r="D242" i="4" a="1"/>
  <c r="D242" i="4" s="1"/>
  <c r="D243" i="4" s="1"/>
  <c r="C242" i="4" a="1"/>
  <c r="C242" i="4" s="1"/>
  <c r="C243" i="4" s="1"/>
  <c r="B242" i="4" a="1"/>
  <c r="B242" i="4" s="1"/>
  <c r="B243" i="4" s="1"/>
  <c r="K240" i="4" a="1"/>
  <c r="K240" i="4" s="1"/>
  <c r="K241" i="4" s="1"/>
  <c r="J240" i="4" a="1"/>
  <c r="J240" i="4" s="1"/>
  <c r="J241" i="4" s="1"/>
  <c r="I240" i="4" a="1"/>
  <c r="I240" i="4" s="1"/>
  <c r="I241" i="4" s="1"/>
  <c r="H240" i="4" a="1"/>
  <c r="H240" i="4" s="1"/>
  <c r="H241" i="4" s="1"/>
  <c r="G240" i="4" a="1"/>
  <c r="G240" i="4" s="1"/>
  <c r="G241" i="4" s="1"/>
  <c r="F240" i="4" a="1"/>
  <c r="F240" i="4" s="1"/>
  <c r="F241" i="4" s="1"/>
  <c r="E240" i="4" a="1"/>
  <c r="E240" i="4" s="1"/>
  <c r="E241" i="4" s="1"/>
  <c r="D240" i="4" a="1"/>
  <c r="D240" i="4" s="1"/>
  <c r="D241" i="4" s="1"/>
  <c r="C240" i="4" a="1"/>
  <c r="C240" i="4" s="1"/>
  <c r="C241" i="4" s="1"/>
  <c r="B240" i="4" a="1"/>
  <c r="B240" i="4" s="1"/>
  <c r="B241" i="4" s="1"/>
  <c r="K238" i="4" a="1"/>
  <c r="K238" i="4" s="1"/>
  <c r="J238" i="4" a="1"/>
  <c r="J238" i="4" s="1"/>
  <c r="I238" i="4" a="1"/>
  <c r="I238" i="4" s="1"/>
  <c r="H238" i="4" a="1"/>
  <c r="H238" i="4" s="1"/>
  <c r="G238" i="4" a="1"/>
  <c r="G238" i="4" s="1"/>
  <c r="F238" i="4" a="1"/>
  <c r="F238" i="4" s="1"/>
  <c r="E238" i="4" a="1"/>
  <c r="E238" i="4" s="1"/>
  <c r="D238" i="4" a="1"/>
  <c r="D238" i="4" s="1"/>
  <c r="C238" i="4" a="1"/>
  <c r="C238" i="4" s="1"/>
  <c r="B238" i="4" a="1"/>
  <c r="B238" i="4" s="1"/>
  <c r="K237" i="4" a="1"/>
  <c r="K237" i="4" s="1"/>
  <c r="F53" i="5" s="1"/>
  <c r="J237" i="4" a="1"/>
  <c r="J237" i="4" s="1"/>
  <c r="E53" i="5" s="1"/>
  <c r="I237" i="4" a="1"/>
  <c r="I237" i="4" s="1"/>
  <c r="F42" i="5" s="1"/>
  <c r="H237" i="4" a="1"/>
  <c r="H237" i="4" s="1"/>
  <c r="E42" i="5" s="1"/>
  <c r="G237" i="4" a="1"/>
  <c r="G237" i="4" s="1"/>
  <c r="F31" i="5" s="1"/>
  <c r="F237" i="4" a="1"/>
  <c r="F237" i="4" s="1"/>
  <c r="E31" i="5" s="1"/>
  <c r="E237" i="4" a="1"/>
  <c r="E237" i="4" s="1"/>
  <c r="F20" i="5" s="1"/>
  <c r="D237" i="4" a="1"/>
  <c r="D237" i="4" s="1"/>
  <c r="E20" i="5" s="1"/>
  <c r="C237" i="4" a="1"/>
  <c r="C237" i="4" s="1"/>
  <c r="F9" i="5" s="1"/>
  <c r="B237" i="4" a="1"/>
  <c r="B237" i="4" s="1"/>
  <c r="E9" i="5" s="1"/>
  <c r="K236" i="4"/>
  <c r="D53" i="5" s="1"/>
  <c r="J236" i="4"/>
  <c r="C53" i="5" s="1"/>
  <c r="I236" i="4"/>
  <c r="D42" i="5" s="1"/>
  <c r="H236" i="4"/>
  <c r="C42" i="5" s="1"/>
  <c r="G236" i="4"/>
  <c r="D31" i="5" s="1"/>
  <c r="F236" i="4"/>
  <c r="C31" i="5" s="1"/>
  <c r="E236" i="4"/>
  <c r="D20" i="5" s="1"/>
  <c r="D236" i="4"/>
  <c r="C20" i="5" s="1"/>
  <c r="C236" i="4"/>
  <c r="D9" i="5" s="1"/>
  <c r="B236" i="4"/>
  <c r="C9" i="5" s="1"/>
  <c r="K235" i="4" a="1"/>
  <c r="K235" i="4" s="1"/>
  <c r="F54" i="5" s="1"/>
  <c r="J235" i="4" a="1"/>
  <c r="J235" i="4" s="1"/>
  <c r="E54" i="5" s="1"/>
  <c r="I235" i="4" a="1"/>
  <c r="I235" i="4" s="1"/>
  <c r="F43" i="5" s="1"/>
  <c r="H235" i="4" a="1"/>
  <c r="H235" i="4" s="1"/>
  <c r="E43" i="5" s="1"/>
  <c r="G235" i="4" a="1"/>
  <c r="G235" i="4" s="1"/>
  <c r="F32" i="5" s="1"/>
  <c r="F235" i="4" a="1"/>
  <c r="F235" i="4" s="1"/>
  <c r="E32" i="5" s="1"/>
  <c r="E235" i="4" a="1"/>
  <c r="E235" i="4" s="1"/>
  <c r="F21" i="5" s="1"/>
  <c r="D235" i="4" a="1"/>
  <c r="D235" i="4" s="1"/>
  <c r="E21" i="5" s="1"/>
  <c r="C235" i="4" a="1"/>
  <c r="C235" i="4" s="1"/>
  <c r="F10" i="5" s="1"/>
  <c r="B235" i="4" a="1"/>
  <c r="B235" i="4" s="1"/>
  <c r="E10" i="5" s="1"/>
  <c r="K234" i="4" a="1"/>
  <c r="K234" i="4" s="1"/>
  <c r="D54" i="5" s="1"/>
  <c r="J234" i="4" a="1"/>
  <c r="J234" i="4" s="1"/>
  <c r="C54" i="5" s="1"/>
  <c r="I234" i="4" a="1"/>
  <c r="I234" i="4" s="1"/>
  <c r="D43" i="5" s="1"/>
  <c r="H234" i="4" a="1"/>
  <c r="H234" i="4" s="1"/>
  <c r="C43" i="5" s="1"/>
  <c r="G234" i="4" a="1"/>
  <c r="G234" i="4" s="1"/>
  <c r="D32" i="5" s="1"/>
  <c r="F234" i="4" a="1"/>
  <c r="F234" i="4" s="1"/>
  <c r="C32" i="5" s="1"/>
  <c r="E234" i="4" a="1"/>
  <c r="E234" i="4" s="1"/>
  <c r="D21" i="5" s="1"/>
  <c r="D234" i="4" a="1"/>
  <c r="D234" i="4" s="1"/>
  <c r="C21" i="5" s="1"/>
  <c r="C234" i="4" a="1"/>
  <c r="C234" i="4" s="1"/>
  <c r="D10" i="5" s="1"/>
  <c r="B234" i="4" a="1"/>
  <c r="B234" i="4" s="1"/>
  <c r="C10" i="5" s="1"/>
  <c r="K233" i="4" a="1"/>
  <c r="K233" i="4" s="1"/>
  <c r="F52" i="5" s="1"/>
  <c r="J233" i="4" a="1"/>
  <c r="J233" i="4" s="1"/>
  <c r="E52" i="5" s="1"/>
  <c r="I233" i="4" a="1"/>
  <c r="I233" i="4" s="1"/>
  <c r="F41" i="5" s="1"/>
  <c r="H233" i="4" a="1"/>
  <c r="H233" i="4" s="1"/>
  <c r="E41" i="5" s="1"/>
  <c r="G233" i="4" a="1"/>
  <c r="G233" i="4" s="1"/>
  <c r="F30" i="5" s="1"/>
  <c r="F233" i="4" a="1"/>
  <c r="F233" i="4" s="1"/>
  <c r="E30" i="5" s="1"/>
  <c r="E233" i="4" a="1"/>
  <c r="E233" i="4" s="1"/>
  <c r="F19" i="5" s="1"/>
  <c r="D233" i="4" a="1"/>
  <c r="D233" i="4" s="1"/>
  <c r="E19" i="5" s="1"/>
  <c r="C233" i="4" a="1"/>
  <c r="C233" i="4" s="1"/>
  <c r="F8" i="5" s="1"/>
  <c r="B233" i="4" a="1"/>
  <c r="B233" i="4" s="1"/>
  <c r="E8" i="5" s="1"/>
  <c r="K232" i="4" a="1"/>
  <c r="K232" i="4" s="1"/>
  <c r="D52" i="5" s="1"/>
  <c r="J232" i="4" a="1"/>
  <c r="J232" i="4" s="1"/>
  <c r="C52" i="5" s="1"/>
  <c r="I232" i="4" a="1"/>
  <c r="I232" i="4" s="1"/>
  <c r="D41" i="5" s="1"/>
  <c r="H232" i="4" a="1"/>
  <c r="H232" i="4" s="1"/>
  <c r="C41" i="5" s="1"/>
  <c r="G232" i="4" a="1"/>
  <c r="G232" i="4" s="1"/>
  <c r="D30" i="5" s="1"/>
  <c r="F232" i="4" a="1"/>
  <c r="F232" i="4" s="1"/>
  <c r="C30" i="5" s="1"/>
  <c r="E232" i="4" a="1"/>
  <c r="E232" i="4" s="1"/>
  <c r="D19" i="5" s="1"/>
  <c r="D232" i="4" a="1"/>
  <c r="D232" i="4" s="1"/>
  <c r="C19" i="5" s="1"/>
  <c r="C232" i="4" a="1"/>
  <c r="C232" i="4" s="1"/>
  <c r="D8" i="5" s="1"/>
  <c r="B232" i="4" a="1"/>
  <c r="B232" i="4" s="1"/>
  <c r="C8" i="5" s="1"/>
  <c r="K231" i="4" a="1"/>
  <c r="K231" i="4" s="1"/>
  <c r="F49" i="5" s="1"/>
  <c r="J231" i="4" a="1"/>
  <c r="J231" i="4" s="1"/>
  <c r="E49" i="5" s="1"/>
  <c r="I231" i="4" a="1"/>
  <c r="I231" i="4" s="1"/>
  <c r="F38" i="5" s="1"/>
  <c r="H231" i="4" a="1"/>
  <c r="H231" i="4" s="1"/>
  <c r="E38" i="5" s="1"/>
  <c r="G231" i="4" a="1"/>
  <c r="G231" i="4" s="1"/>
  <c r="F27" i="5" s="1"/>
  <c r="F231" i="4" a="1"/>
  <c r="F231" i="4" s="1"/>
  <c r="E27" i="5" s="1"/>
  <c r="E231" i="4" a="1"/>
  <c r="E231" i="4" s="1"/>
  <c r="F16" i="5" s="1"/>
  <c r="D231" i="4" a="1"/>
  <c r="D231" i="4" s="1"/>
  <c r="E16" i="5" s="1"/>
  <c r="C231" i="4" a="1"/>
  <c r="C231" i="4" s="1"/>
  <c r="F5" i="5" s="1"/>
  <c r="B231" i="4" a="1"/>
  <c r="B231" i="4" s="1"/>
  <c r="E5" i="5" s="1"/>
  <c r="K230" i="4" a="1"/>
  <c r="K230" i="4" s="1"/>
  <c r="D49" i="5" s="1"/>
  <c r="J230" i="4" a="1"/>
  <c r="J230" i="4" s="1"/>
  <c r="C49" i="5" s="1"/>
  <c r="I230" i="4" a="1"/>
  <c r="I230" i="4" s="1"/>
  <c r="D38" i="5" s="1"/>
  <c r="H230" i="4" a="1"/>
  <c r="H230" i="4" s="1"/>
  <c r="C38" i="5" s="1"/>
  <c r="G230" i="4" a="1"/>
  <c r="G230" i="4" s="1"/>
  <c r="D27" i="5" s="1"/>
  <c r="F230" i="4" a="1"/>
  <c r="F230" i="4" s="1"/>
  <c r="C27" i="5" s="1"/>
  <c r="E230" i="4" a="1"/>
  <c r="E230" i="4" s="1"/>
  <c r="D16" i="5" s="1"/>
  <c r="D230" i="4" a="1"/>
  <c r="D230" i="4" s="1"/>
  <c r="C16" i="5" s="1"/>
  <c r="C230" i="4" a="1"/>
  <c r="C230" i="4" s="1"/>
  <c r="D5" i="5" s="1"/>
  <c r="B230" i="4" a="1"/>
  <c r="B230" i="4" s="1"/>
  <c r="C5" i="5" s="1"/>
  <c r="K229" i="4" a="1"/>
  <c r="K229" i="4" s="1"/>
  <c r="F48" i="5" s="1"/>
  <c r="J229" i="4" a="1"/>
  <c r="J229" i="4" s="1"/>
  <c r="E48" i="5" s="1"/>
  <c r="I229" i="4" a="1"/>
  <c r="I229" i="4" s="1"/>
  <c r="F37" i="5" s="1"/>
  <c r="H229" i="4" a="1"/>
  <c r="H229" i="4" s="1"/>
  <c r="E37" i="5" s="1"/>
  <c r="G229" i="4" a="1"/>
  <c r="G229" i="4" s="1"/>
  <c r="F26" i="5" s="1"/>
  <c r="F229" i="4" a="1"/>
  <c r="F229" i="4" s="1"/>
  <c r="E26" i="5" s="1"/>
  <c r="E229" i="4" a="1"/>
  <c r="E229" i="4" s="1"/>
  <c r="F15" i="5" s="1"/>
  <c r="D229" i="4" a="1"/>
  <c r="D229" i="4" s="1"/>
  <c r="E15" i="5" s="1"/>
  <c r="C229" i="4" a="1"/>
  <c r="C229" i="4" s="1"/>
  <c r="F4" i="5" s="1"/>
  <c r="B229" i="4" a="1"/>
  <c r="B229" i="4" s="1"/>
  <c r="E4" i="5" s="1"/>
  <c r="K228" i="4" a="1"/>
  <c r="K228" i="4" s="1"/>
  <c r="D48" i="5" s="1"/>
  <c r="J228" i="4" a="1"/>
  <c r="J228" i="4" s="1"/>
  <c r="C48" i="5" s="1"/>
  <c r="I228" i="4" a="1"/>
  <c r="I228" i="4" s="1"/>
  <c r="D37" i="5" s="1"/>
  <c r="H228" i="4" a="1"/>
  <c r="H228" i="4" s="1"/>
  <c r="C37" i="5" s="1"/>
  <c r="G228" i="4" a="1"/>
  <c r="G228" i="4" s="1"/>
  <c r="D26" i="5" s="1"/>
  <c r="F228" i="4" a="1"/>
  <c r="F228" i="4" s="1"/>
  <c r="C26" i="5" s="1"/>
  <c r="E228" i="4" a="1"/>
  <c r="E228" i="4" s="1"/>
  <c r="D15" i="5" s="1"/>
  <c r="D228" i="4" a="1"/>
  <c r="D228" i="4" s="1"/>
  <c r="C15" i="5" s="1"/>
  <c r="C228" i="4" a="1"/>
  <c r="C228" i="4" s="1"/>
  <c r="D4" i="5" s="1"/>
  <c r="B228" i="4" a="1"/>
  <c r="B228" i="4" s="1"/>
  <c r="C4" i="5" s="1"/>
  <c r="K227" i="4" a="1"/>
  <c r="K227" i="4" s="1"/>
  <c r="F50" i="5" s="1"/>
  <c r="J227" i="4" a="1"/>
  <c r="J227" i="4" s="1"/>
  <c r="E50" i="5" s="1"/>
  <c r="I227" i="4" a="1"/>
  <c r="I227" i="4" s="1"/>
  <c r="F39" i="5" s="1"/>
  <c r="H227" i="4" a="1"/>
  <c r="H227" i="4" s="1"/>
  <c r="E39" i="5" s="1"/>
  <c r="G227" i="4" a="1"/>
  <c r="G227" i="4" s="1"/>
  <c r="F28" i="5" s="1"/>
  <c r="F227" i="4" a="1"/>
  <c r="F227" i="4" s="1"/>
  <c r="E28" i="5" s="1"/>
  <c r="E227" i="4" a="1"/>
  <c r="E227" i="4" s="1"/>
  <c r="F17" i="5" s="1"/>
  <c r="D227" i="4" a="1"/>
  <c r="D227" i="4" s="1"/>
  <c r="E17" i="5" s="1"/>
  <c r="C227" i="4" a="1"/>
  <c r="C227" i="4" s="1"/>
  <c r="F6" i="5" s="1"/>
  <c r="B227" i="4" a="1"/>
  <c r="B227" i="4" s="1"/>
  <c r="E6" i="5" s="1"/>
  <c r="K226" i="4" a="1"/>
  <c r="K226" i="4" s="1"/>
  <c r="D50" i="5" s="1"/>
  <c r="J226" i="4" a="1"/>
  <c r="J226" i="4" s="1"/>
  <c r="C50" i="5" s="1"/>
  <c r="I226" i="4" a="1"/>
  <c r="I226" i="4" s="1"/>
  <c r="D39" i="5" s="1"/>
  <c r="H226" i="4" a="1"/>
  <c r="H226" i="4" s="1"/>
  <c r="C39" i="5" s="1"/>
  <c r="G226" i="4" a="1"/>
  <c r="G226" i="4" s="1"/>
  <c r="D28" i="5" s="1"/>
  <c r="F226" i="4" a="1"/>
  <c r="F226" i="4" s="1"/>
  <c r="C28" i="5" s="1"/>
  <c r="E226" i="4" a="1"/>
  <c r="E226" i="4" s="1"/>
  <c r="D17" i="5" s="1"/>
  <c r="D226" i="4" a="1"/>
  <c r="D226" i="4" s="1"/>
  <c r="C17" i="5" s="1"/>
  <c r="C226" i="4" a="1"/>
  <c r="C226" i="4" s="1"/>
  <c r="D6" i="5" s="1"/>
  <c r="B226" i="4" a="1"/>
  <c r="B226" i="4" s="1"/>
  <c r="C6" i="5" s="1"/>
  <c r="K225" i="4" a="1"/>
  <c r="K225" i="4" s="1"/>
  <c r="F51" i="5" s="1"/>
  <c r="J225" i="4" a="1"/>
  <c r="J225" i="4" s="1"/>
  <c r="E51" i="5" s="1"/>
  <c r="I225" i="4" a="1"/>
  <c r="I225" i="4" s="1"/>
  <c r="F40" i="5" s="1"/>
  <c r="H225" i="4" a="1"/>
  <c r="H225" i="4" s="1"/>
  <c r="E40" i="5" s="1"/>
  <c r="G225" i="4" a="1"/>
  <c r="G225" i="4" s="1"/>
  <c r="F29" i="5" s="1"/>
  <c r="F225" i="4" a="1"/>
  <c r="F225" i="4" s="1"/>
  <c r="E29" i="5" s="1"/>
  <c r="E225" i="4" a="1"/>
  <c r="E225" i="4" s="1"/>
  <c r="F18" i="5" s="1"/>
  <c r="D225" i="4" a="1"/>
  <c r="D225" i="4" s="1"/>
  <c r="E18" i="5" s="1"/>
  <c r="C225" i="4" a="1"/>
  <c r="C225" i="4" s="1"/>
  <c r="F7" i="5" s="1"/>
  <c r="B225" i="4" a="1"/>
  <c r="B225" i="4" s="1"/>
  <c r="E7" i="5" s="1"/>
  <c r="K224" i="4" a="1"/>
  <c r="K224" i="4" s="1"/>
  <c r="D51" i="5" s="1"/>
  <c r="J224" i="4" a="1"/>
  <c r="J224" i="4" s="1"/>
  <c r="C51" i="5" s="1"/>
  <c r="I224" i="4" a="1"/>
  <c r="I224" i="4" s="1"/>
  <c r="D40" i="5" s="1"/>
  <c r="H224" i="4" a="1"/>
  <c r="H224" i="4" s="1"/>
  <c r="C40" i="5" s="1"/>
  <c r="G224" i="4" a="1"/>
  <c r="G224" i="4" s="1"/>
  <c r="D29" i="5" s="1"/>
  <c r="F224" i="4" a="1"/>
  <c r="F224" i="4" s="1"/>
  <c r="C29" i="5" s="1"/>
  <c r="E224" i="4" a="1"/>
  <c r="E224" i="4" s="1"/>
  <c r="D18" i="5" s="1"/>
  <c r="D224" i="4" a="1"/>
  <c r="D224" i="4" s="1"/>
  <c r="C18" i="5" s="1"/>
  <c r="C224" i="4" a="1"/>
  <c r="C224" i="4" s="1"/>
  <c r="D7" i="5" s="1"/>
  <c r="B224" i="4" a="1"/>
  <c r="B224" i="4" s="1"/>
  <c r="C7" i="5" s="1"/>
  <c r="B237" i="1" a="1"/>
  <c r="B237" i="1"/>
  <c r="B236" i="1"/>
  <c r="B225" i="1" a="1"/>
  <c r="B225" i="1"/>
  <c r="B224" i="1" a="1"/>
  <c r="B224" i="1"/>
  <c r="B234" i="1" a="1"/>
  <c r="B234" i="1"/>
  <c r="B235" i="1" a="1"/>
  <c r="B235" i="1"/>
  <c r="K225" i="1" a="1"/>
  <c r="K225" i="1"/>
  <c r="J225" i="1" a="1"/>
  <c r="J225" i="1"/>
  <c r="I225" i="1" a="1"/>
  <c r="I225" i="1"/>
  <c r="H225" i="1" a="1"/>
  <c r="H225" i="1"/>
  <c r="G225" i="1" a="1"/>
  <c r="G225" i="1"/>
  <c r="F225" i="1" a="1"/>
  <c r="F225" i="1"/>
  <c r="E225" i="1" a="1"/>
  <c r="E225" i="1"/>
  <c r="D225" i="1" a="1"/>
  <c r="D225" i="1"/>
  <c r="C225" i="1" a="1"/>
  <c r="C225" i="1"/>
  <c r="K224" i="1" a="1"/>
  <c r="K224" i="1"/>
  <c r="J224" i="1" a="1"/>
  <c r="J224" i="1"/>
  <c r="I224" i="1" a="1"/>
  <c r="I224" i="1"/>
  <c r="H224" i="1" a="1"/>
  <c r="H224" i="1"/>
  <c r="G224" i="1" a="1"/>
  <c r="G224" i="1"/>
  <c r="F224" i="1" a="1"/>
  <c r="F224" i="1"/>
  <c r="E224" i="1" a="1"/>
  <c r="E224" i="1"/>
  <c r="D224" i="1" a="1"/>
  <c r="D224" i="1"/>
  <c r="C224" i="1" a="1"/>
  <c r="C224" i="1"/>
  <c r="K236" i="1"/>
  <c r="K237" i="1" a="1"/>
  <c r="K237" i="1"/>
  <c r="J236" i="1"/>
  <c r="J237" i="1" a="1"/>
  <c r="J237" i="1"/>
  <c r="I236" i="1"/>
  <c r="I237" i="1" a="1"/>
  <c r="I237" i="1"/>
  <c r="H236" i="1"/>
  <c r="H237" i="1" a="1"/>
  <c r="H237" i="1"/>
  <c r="G236" i="1"/>
  <c r="G237" i="1" a="1"/>
  <c r="G237" i="1"/>
  <c r="F236" i="1"/>
  <c r="F237" i="1" a="1"/>
  <c r="F237" i="1"/>
  <c r="E236" i="1"/>
  <c r="E237" i="1" a="1"/>
  <c r="E237" i="1"/>
  <c r="D236" i="1"/>
  <c r="D237" i="1" a="1"/>
  <c r="D237" i="1"/>
  <c r="F234" i="1" a="1"/>
  <c r="F234" i="1"/>
  <c r="E233" i="1" a="1"/>
  <c r="E233" i="1"/>
  <c r="D232" i="1" a="1"/>
  <c r="D232" i="1"/>
  <c r="D234" i="1" a="1"/>
  <c r="D234" i="1"/>
  <c r="C234" i="1" a="1"/>
  <c r="C234" i="1"/>
  <c r="C237" i="1" a="1"/>
  <c r="C237" i="1"/>
  <c r="D250" i="1" a="1"/>
  <c r="D250" i="1"/>
  <c r="C9" i="2"/>
  <c r="E9" i="2"/>
  <c r="B250" i="1" a="1"/>
  <c r="B250" i="1"/>
  <c r="K226" i="1" a="1"/>
  <c r="K226" i="1"/>
  <c r="K229" i="1" a="1"/>
  <c r="K229" i="1"/>
  <c r="K228" i="1" a="1"/>
  <c r="K228" i="1"/>
  <c r="K231" i="1" a="1"/>
  <c r="K231" i="1"/>
  <c r="K230" i="1" a="1"/>
  <c r="K230" i="1"/>
  <c r="K233" i="1" a="1"/>
  <c r="K233" i="1"/>
  <c r="K232" i="1" a="1"/>
  <c r="K232" i="1"/>
  <c r="K235" i="1" a="1"/>
  <c r="K235" i="1"/>
  <c r="K234" i="1" a="1"/>
  <c r="K234" i="1"/>
  <c r="K227" i="1" a="1"/>
  <c r="K227" i="1"/>
  <c r="J226" i="1" a="1"/>
  <c r="J226" i="1"/>
  <c r="J229" i="1" a="1"/>
  <c r="J229" i="1"/>
  <c r="J228" i="1" a="1"/>
  <c r="J228" i="1"/>
  <c r="J231" i="1" a="1"/>
  <c r="J231" i="1"/>
  <c r="J230" i="1" a="1"/>
  <c r="J230" i="1"/>
  <c r="J233" i="1" a="1"/>
  <c r="J233" i="1"/>
  <c r="J232" i="1" a="1"/>
  <c r="J232" i="1"/>
  <c r="J235" i="1" a="1"/>
  <c r="J235" i="1"/>
  <c r="J234" i="1" a="1"/>
  <c r="J234" i="1"/>
  <c r="J227" i="1" a="1"/>
  <c r="J227" i="1"/>
  <c r="I226" i="1" a="1"/>
  <c r="I226" i="1"/>
  <c r="I229" i="1" a="1"/>
  <c r="I229" i="1"/>
  <c r="I228" i="1" a="1"/>
  <c r="I228" i="1"/>
  <c r="I231" i="1" a="1"/>
  <c r="I231" i="1"/>
  <c r="I230" i="1" a="1"/>
  <c r="I230" i="1"/>
  <c r="I233" i="1" a="1"/>
  <c r="I233" i="1"/>
  <c r="I232" i="1" a="1"/>
  <c r="I232" i="1"/>
  <c r="I235" i="1" a="1"/>
  <c r="I235" i="1"/>
  <c r="I234" i="1" a="1"/>
  <c r="I234" i="1"/>
  <c r="I227" i="1" a="1"/>
  <c r="I227" i="1"/>
  <c r="H226" i="1" a="1"/>
  <c r="H226" i="1"/>
  <c r="H229" i="1" a="1"/>
  <c r="H229" i="1"/>
  <c r="H228" i="1" a="1"/>
  <c r="H228" i="1"/>
  <c r="H231" i="1" a="1"/>
  <c r="H231" i="1"/>
  <c r="H230" i="1" a="1"/>
  <c r="H230" i="1"/>
  <c r="H233" i="1" a="1"/>
  <c r="H233" i="1"/>
  <c r="H232" i="1" a="1"/>
  <c r="H232" i="1"/>
  <c r="H235" i="1" a="1"/>
  <c r="H235" i="1"/>
  <c r="H234" i="1" a="1"/>
  <c r="H234" i="1"/>
  <c r="H227" i="1" a="1"/>
  <c r="H227" i="1"/>
  <c r="G226" i="1" a="1"/>
  <c r="G226" i="1"/>
  <c r="G229" i="1" a="1"/>
  <c r="G229" i="1"/>
  <c r="G228" i="1" a="1"/>
  <c r="G228" i="1"/>
  <c r="G231" i="1" a="1"/>
  <c r="G231" i="1"/>
  <c r="G230" i="1" a="1"/>
  <c r="G230" i="1"/>
  <c r="G233" i="1" a="1"/>
  <c r="G233" i="1"/>
  <c r="G232" i="1" a="1"/>
  <c r="G232" i="1"/>
  <c r="G235" i="1" a="1"/>
  <c r="G235" i="1"/>
  <c r="G234" i="1" a="1"/>
  <c r="G234" i="1"/>
  <c r="G227" i="1" a="1"/>
  <c r="G227" i="1"/>
  <c r="F226" i="1" a="1"/>
  <c r="F226" i="1"/>
  <c r="F229" i="1" a="1"/>
  <c r="F229" i="1"/>
  <c r="F228" i="1" a="1"/>
  <c r="F228" i="1"/>
  <c r="F231" i="1" a="1"/>
  <c r="F231" i="1"/>
  <c r="F230" i="1" a="1"/>
  <c r="F230" i="1"/>
  <c r="F233" i="1" a="1"/>
  <c r="F233" i="1"/>
  <c r="F232" i="1" a="1"/>
  <c r="F232" i="1"/>
  <c r="F235" i="1" a="1"/>
  <c r="F235" i="1"/>
  <c r="F227" i="1" a="1"/>
  <c r="F227" i="1"/>
  <c r="E226" i="1" a="1"/>
  <c r="E226" i="1"/>
  <c r="E229" i="1" a="1"/>
  <c r="E229" i="1"/>
  <c r="E228" i="1" a="1"/>
  <c r="E228" i="1"/>
  <c r="E231" i="1" a="1"/>
  <c r="E231" i="1"/>
  <c r="E230" i="1" a="1"/>
  <c r="E230" i="1"/>
  <c r="E232" i="1" a="1"/>
  <c r="E232" i="1"/>
  <c r="E235" i="1" a="1"/>
  <c r="E235" i="1"/>
  <c r="E234" i="1" a="1"/>
  <c r="E234" i="1"/>
  <c r="E227" i="1" a="1"/>
  <c r="E227" i="1"/>
  <c r="D226" i="1" a="1"/>
  <c r="D226" i="1"/>
  <c r="D229" i="1" a="1"/>
  <c r="D229" i="1"/>
  <c r="D228" i="1" a="1"/>
  <c r="D228" i="1"/>
  <c r="D231" i="1" a="1"/>
  <c r="D231" i="1"/>
  <c r="D230" i="1" a="1"/>
  <c r="D230" i="1"/>
  <c r="D233" i="1" a="1"/>
  <c r="D233" i="1"/>
  <c r="D235" i="1" a="1"/>
  <c r="D235" i="1"/>
  <c r="D227" i="1" a="1"/>
  <c r="D227" i="1"/>
  <c r="C226" i="1" a="1"/>
  <c r="C226" i="1"/>
  <c r="C229" i="1" a="1"/>
  <c r="C229" i="1"/>
  <c r="C228" i="1" a="1"/>
  <c r="C228" i="1"/>
  <c r="C231" i="1" a="1"/>
  <c r="C231" i="1"/>
  <c r="C230" i="1" a="1"/>
  <c r="C230" i="1"/>
  <c r="C233" i="1" a="1"/>
  <c r="C233" i="1"/>
  <c r="C232" i="1" a="1"/>
  <c r="C232" i="1"/>
  <c r="C235" i="1" a="1"/>
  <c r="C235" i="1"/>
  <c r="C227" i="1" a="1"/>
  <c r="C227" i="1"/>
  <c r="C236" i="1"/>
  <c r="C10" i="2"/>
  <c r="E10" i="2"/>
  <c r="B232" i="1" a="1"/>
  <c r="B232" i="1"/>
  <c r="B233" i="1" a="1"/>
  <c r="B233" i="1"/>
  <c r="B230" i="1" a="1"/>
  <c r="B230" i="1"/>
  <c r="B231" i="1" a="1"/>
  <c r="B231" i="1"/>
  <c r="B228" i="1" a="1"/>
  <c r="B228" i="1"/>
  <c r="B229" i="1" a="1"/>
  <c r="B229" i="1"/>
  <c r="B226" i="1" a="1"/>
  <c r="B226" i="1"/>
  <c r="B227" i="1" a="1"/>
  <c r="B227" i="1"/>
  <c r="V26" i="2"/>
  <c r="V25" i="2"/>
  <c r="V24" i="2"/>
  <c r="V23" i="2"/>
  <c r="V22" i="2"/>
  <c r="Y44" i="2"/>
  <c r="Y43" i="2"/>
  <c r="Y42" i="2"/>
  <c r="Y41" i="2"/>
  <c r="Y40" i="2"/>
  <c r="U26" i="2"/>
  <c r="U25" i="2"/>
  <c r="U24" i="2"/>
  <c r="U23" i="2"/>
  <c r="U22" i="2"/>
  <c r="B55" i="2"/>
  <c r="B44" i="2"/>
  <c r="B33" i="2"/>
  <c r="B22" i="2"/>
  <c r="B11" i="2"/>
  <c r="K238" i="1" a="1"/>
  <c r="K238" i="1"/>
  <c r="K239" i="1"/>
  <c r="K240" i="1" a="1"/>
  <c r="K240" i="1"/>
  <c r="K241" i="1"/>
  <c r="K242" i="1" a="1"/>
  <c r="K242" i="1"/>
  <c r="K243" i="1"/>
  <c r="K244" i="1" a="1"/>
  <c r="K244" i="1"/>
  <c r="K245" i="1"/>
  <c r="K246" i="1" a="1"/>
  <c r="K246" i="1"/>
  <c r="K247" i="1"/>
  <c r="K248" i="1" a="1"/>
  <c r="K248" i="1"/>
  <c r="K249" i="1"/>
  <c r="K250" i="1" a="1"/>
  <c r="K250" i="1"/>
  <c r="K251" i="1"/>
  <c r="I238" i="1" a="1"/>
  <c r="I238" i="1"/>
  <c r="I239" i="1"/>
  <c r="I240" i="1" a="1"/>
  <c r="I240" i="1"/>
  <c r="I241" i="1"/>
  <c r="I242" i="1" a="1"/>
  <c r="I242" i="1"/>
  <c r="I243" i="1"/>
  <c r="I244" i="1" a="1"/>
  <c r="I244" i="1"/>
  <c r="I245" i="1"/>
  <c r="I246" i="1" a="1"/>
  <c r="I246" i="1"/>
  <c r="I247" i="1"/>
  <c r="I248" i="1" a="1"/>
  <c r="I248" i="1"/>
  <c r="I249" i="1"/>
  <c r="I250" i="1" a="1"/>
  <c r="I250" i="1"/>
  <c r="I251" i="1"/>
  <c r="J238" i="1" a="1"/>
  <c r="J238" i="1"/>
  <c r="J239" i="1"/>
  <c r="J240" i="1" a="1"/>
  <c r="J240" i="1"/>
  <c r="J241" i="1"/>
  <c r="J242" i="1" a="1"/>
  <c r="J242" i="1"/>
  <c r="J243" i="1"/>
  <c r="J244" i="1" a="1"/>
  <c r="J244" i="1"/>
  <c r="J245" i="1"/>
  <c r="J246" i="1" a="1"/>
  <c r="J246" i="1"/>
  <c r="J247" i="1"/>
  <c r="J248" i="1" a="1"/>
  <c r="J248" i="1"/>
  <c r="J249" i="1"/>
  <c r="J250" i="1" a="1"/>
  <c r="J250" i="1"/>
  <c r="J251" i="1"/>
  <c r="H238" i="1" a="1"/>
  <c r="H238" i="1"/>
  <c r="H239" i="1"/>
  <c r="H240" i="1" a="1"/>
  <c r="H240" i="1"/>
  <c r="H241" i="1"/>
  <c r="H242" i="1" a="1"/>
  <c r="H242" i="1"/>
  <c r="H243" i="1"/>
  <c r="H244" i="1" a="1"/>
  <c r="H244" i="1"/>
  <c r="H245" i="1"/>
  <c r="H246" i="1" a="1"/>
  <c r="H246" i="1"/>
  <c r="H247" i="1"/>
  <c r="H248" i="1" a="1"/>
  <c r="H248" i="1"/>
  <c r="H249" i="1"/>
  <c r="H250" i="1" a="1"/>
  <c r="H250" i="1"/>
  <c r="H251" i="1"/>
  <c r="G250" i="1" a="1"/>
  <c r="G250" i="1" s="1"/>
  <c r="G251" i="1" s="1"/>
  <c r="F250" i="1" a="1"/>
  <c r="F250" i="1" s="1"/>
  <c r="F251" i="1" s="1"/>
  <c r="E250" i="1" a="1"/>
  <c r="E250" i="1" s="1"/>
  <c r="E251" i="1" s="1"/>
  <c r="D251" i="1"/>
  <c r="C250" i="1" a="1"/>
  <c r="C250" i="1" s="1"/>
  <c r="C251" i="1" s="1"/>
  <c r="B251" i="1"/>
  <c r="G248" i="1" a="1"/>
  <c r="G248" i="1" s="1"/>
  <c r="G249" i="1" s="1"/>
  <c r="F248" i="1" a="1"/>
  <c r="F248" i="1" s="1"/>
  <c r="F249" i="1" s="1"/>
  <c r="E248" i="1" a="1"/>
  <c r="E248" i="1" s="1"/>
  <c r="E249" i="1" s="1"/>
  <c r="D248" i="1" a="1"/>
  <c r="D248" i="1" s="1"/>
  <c r="D249" i="1" s="1"/>
  <c r="C248" i="1" a="1"/>
  <c r="C248" i="1" s="1"/>
  <c r="C249" i="1" s="1"/>
  <c r="B248" i="1" a="1"/>
  <c r="B248" i="1" s="1"/>
  <c r="B249" i="1" s="1"/>
  <c r="G246" i="1" a="1"/>
  <c r="G246" i="1" s="1"/>
  <c r="G247" i="1" s="1"/>
  <c r="F246" i="1" a="1"/>
  <c r="F246" i="1" s="1"/>
  <c r="F247" i="1" s="1"/>
  <c r="E246" i="1" a="1"/>
  <c r="E246" i="1" s="1"/>
  <c r="E247" i="1" s="1"/>
  <c r="D246" i="1" a="1"/>
  <c r="D246" i="1" s="1"/>
  <c r="D247" i="1" s="1"/>
  <c r="C246" i="1" a="1"/>
  <c r="C246" i="1" s="1"/>
  <c r="C247" i="1" s="1"/>
  <c r="B246" i="1" a="1"/>
  <c r="B246" i="1" s="1"/>
  <c r="B247" i="1" s="1"/>
  <c r="G244" i="1" a="1"/>
  <c r="G244" i="1" s="1"/>
  <c r="G245" i="1" s="1"/>
  <c r="F244" i="1" a="1"/>
  <c r="F244" i="1" s="1"/>
  <c r="F245" i="1" s="1"/>
  <c r="E244" i="1" a="1"/>
  <c r="E244" i="1" s="1"/>
  <c r="E245" i="1" s="1"/>
  <c r="D244" i="1" a="1"/>
  <c r="D244" i="1" s="1"/>
  <c r="D245" i="1" s="1"/>
  <c r="C244" i="1" a="1"/>
  <c r="C244" i="1" s="1"/>
  <c r="C245" i="1" s="1"/>
  <c r="B244" i="1" a="1"/>
  <c r="B244" i="1" s="1"/>
  <c r="B245" i="1" s="1"/>
  <c r="G242" i="1" a="1"/>
  <c r="G242" i="1" s="1"/>
  <c r="G243" i="1" s="1"/>
  <c r="F242" i="1" a="1"/>
  <c r="F242" i="1" s="1"/>
  <c r="F243" i="1" s="1"/>
  <c r="E242" i="1" a="1"/>
  <c r="E242" i="1" s="1"/>
  <c r="E243" i="1" s="1"/>
  <c r="D242" i="1" a="1"/>
  <c r="D242" i="1" s="1"/>
  <c r="D243" i="1" s="1"/>
  <c r="C242" i="1" a="1"/>
  <c r="C242" i="1" s="1"/>
  <c r="C243" i="1" s="1"/>
  <c r="B242" i="1" a="1"/>
  <c r="B242" i="1" s="1"/>
  <c r="B243" i="1" s="1"/>
  <c r="B240" i="1" a="1"/>
  <c r="B240" i="1"/>
  <c r="G240" i="1" a="1"/>
  <c r="G240" i="1" s="1"/>
  <c r="G241" i="1" s="1"/>
  <c r="F240" i="1" a="1"/>
  <c r="F240" i="1" s="1"/>
  <c r="F241" i="1" s="1"/>
  <c r="E240" i="1" a="1"/>
  <c r="E240" i="1" s="1"/>
  <c r="E241" i="1" s="1"/>
  <c r="D240" i="1" a="1"/>
  <c r="D240" i="1" s="1"/>
  <c r="D241" i="1" s="1"/>
  <c r="C240" i="1" a="1"/>
  <c r="C240" i="1" s="1"/>
  <c r="C241" i="1" s="1"/>
  <c r="B241" i="1"/>
  <c r="G238" i="1" a="1"/>
  <c r="G238" i="1" s="1"/>
  <c r="F238" i="1" a="1"/>
  <c r="F238" i="1" s="1"/>
  <c r="E238" i="1" a="1"/>
  <c r="E238" i="1" s="1"/>
  <c r="D238" i="1" a="1"/>
  <c r="D238" i="1" s="1"/>
  <c r="C238" i="1" a="1"/>
  <c r="C238" i="1" s="1"/>
  <c r="B238" i="1" a="1"/>
  <c r="B238" i="1" s="1"/>
  <c r="Y36" i="2" l="1"/>
  <c r="U27" i="2" s="1"/>
  <c r="W36" i="2"/>
  <c r="Y45" i="2"/>
  <c r="V27" i="2" s="1"/>
  <c r="M6" i="5"/>
  <c r="K6" i="5"/>
  <c r="O6" i="5" s="1"/>
  <c r="I6" i="5"/>
  <c r="Q6" i="5"/>
  <c r="G6" i="5"/>
  <c r="E11" i="5"/>
  <c r="M4" i="5"/>
  <c r="K4" i="5"/>
  <c r="O4" i="5" s="1"/>
  <c r="I4" i="5"/>
  <c r="C11" i="5"/>
  <c r="Q4" i="5"/>
  <c r="G4" i="5"/>
  <c r="M5" i="5"/>
  <c r="K5" i="5"/>
  <c r="O5" i="5" s="1"/>
  <c r="I5" i="5"/>
  <c r="Q5" i="5"/>
  <c r="G5" i="5"/>
  <c r="M8" i="5"/>
  <c r="K8" i="5"/>
  <c r="O8" i="5" s="1"/>
  <c r="I8" i="5"/>
  <c r="Q8" i="5"/>
  <c r="G8" i="5"/>
  <c r="R9" i="5"/>
  <c r="H9" i="5"/>
  <c r="N6" i="5"/>
  <c r="L6" i="5"/>
  <c r="P6" i="5" s="1"/>
  <c r="J6" i="5"/>
  <c r="N10" i="5"/>
  <c r="L10" i="5"/>
  <c r="P10" i="5" s="1"/>
  <c r="J10" i="5"/>
  <c r="R8" i="5"/>
  <c r="H8" i="5"/>
  <c r="N8" i="5"/>
  <c r="L8" i="5"/>
  <c r="P8" i="5" s="1"/>
  <c r="J8" i="5"/>
  <c r="R5" i="5"/>
  <c r="H5" i="5"/>
  <c r="N5" i="5"/>
  <c r="L5" i="5"/>
  <c r="P5" i="5" s="1"/>
  <c r="J5" i="5"/>
  <c r="D11" i="5"/>
  <c r="R4" i="5"/>
  <c r="H4" i="5"/>
  <c r="F11" i="5"/>
  <c r="N4" i="5"/>
  <c r="L4" i="5"/>
  <c r="P4" i="5" s="1"/>
  <c r="J4" i="5"/>
  <c r="R6" i="5"/>
  <c r="H6" i="5"/>
  <c r="E17" i="2"/>
  <c r="E21" i="2"/>
  <c r="E19" i="2"/>
  <c r="C16" i="2"/>
  <c r="E16" i="2"/>
  <c r="C15" i="2"/>
  <c r="E15" i="2"/>
  <c r="C17" i="2"/>
  <c r="F17" i="2"/>
  <c r="D21" i="2"/>
  <c r="F21" i="2"/>
  <c r="D19" i="2"/>
  <c r="D16" i="2"/>
  <c r="F16" i="2"/>
  <c r="D15" i="2"/>
  <c r="F15" i="2"/>
  <c r="D17" i="2"/>
  <c r="E28" i="2"/>
  <c r="E32" i="2"/>
  <c r="C30" i="2"/>
  <c r="E30" i="2"/>
  <c r="C27" i="2"/>
  <c r="E27" i="2"/>
  <c r="C26" i="2"/>
  <c r="E26" i="2"/>
  <c r="C28" i="2"/>
  <c r="F28" i="2"/>
  <c r="D32" i="2"/>
  <c r="F32" i="2"/>
  <c r="D30" i="2"/>
  <c r="F30" i="2"/>
  <c r="D27" i="2"/>
  <c r="F27" i="2"/>
  <c r="D26" i="2"/>
  <c r="F26" i="2"/>
  <c r="D28" i="2"/>
  <c r="E39" i="2"/>
  <c r="C43" i="2"/>
  <c r="E43" i="2"/>
  <c r="C41" i="2"/>
  <c r="E41" i="2"/>
  <c r="C38" i="2"/>
  <c r="E38" i="2"/>
  <c r="C37" i="2"/>
  <c r="E37" i="2"/>
  <c r="C39" i="2"/>
  <c r="F39" i="2"/>
  <c r="D43" i="2"/>
  <c r="F43" i="2"/>
  <c r="D41" i="2"/>
  <c r="F41" i="2"/>
  <c r="D38" i="2"/>
  <c r="F38" i="2"/>
  <c r="D37" i="2"/>
  <c r="F37" i="2"/>
  <c r="D39" i="2"/>
  <c r="E50" i="2"/>
  <c r="C54" i="2"/>
  <c r="E54" i="2"/>
  <c r="C52" i="2"/>
  <c r="E52" i="2"/>
  <c r="C49" i="2"/>
  <c r="E49" i="2"/>
  <c r="M49" i="2" s="1"/>
  <c r="C48" i="2"/>
  <c r="E48" i="2"/>
  <c r="C50" i="2"/>
  <c r="F50" i="2"/>
  <c r="D54" i="2"/>
  <c r="F54" i="2"/>
  <c r="D52" i="2"/>
  <c r="F52" i="2"/>
  <c r="D49" i="2"/>
  <c r="F49" i="2"/>
  <c r="N49" i="2" s="1"/>
  <c r="D48" i="2"/>
  <c r="F48" i="2"/>
  <c r="D50" i="2"/>
  <c r="N9" i="5"/>
  <c r="L9" i="5"/>
  <c r="P9" i="5" s="1"/>
  <c r="J9" i="5"/>
  <c r="R10" i="5"/>
  <c r="H10" i="5"/>
  <c r="C21" i="2"/>
  <c r="C19" i="2"/>
  <c r="F19" i="2"/>
  <c r="C32" i="2"/>
  <c r="E20" i="2"/>
  <c r="C20" i="2"/>
  <c r="F20" i="2"/>
  <c r="D20" i="2"/>
  <c r="E31" i="2"/>
  <c r="C31" i="2"/>
  <c r="F31" i="2"/>
  <c r="D31" i="2"/>
  <c r="E42" i="2"/>
  <c r="C42" i="2"/>
  <c r="F42" i="2"/>
  <c r="D42" i="2"/>
  <c r="E53" i="2"/>
  <c r="C53" i="2"/>
  <c r="F53" i="2"/>
  <c r="D53" i="2"/>
  <c r="R7" i="5"/>
  <c r="H7" i="5"/>
  <c r="C18" i="2"/>
  <c r="D18" i="2"/>
  <c r="C29" i="2"/>
  <c r="D29" i="2"/>
  <c r="C40" i="2"/>
  <c r="D40" i="2"/>
  <c r="C51" i="2"/>
  <c r="D51" i="2"/>
  <c r="N7" i="5"/>
  <c r="L7" i="5"/>
  <c r="P7" i="5" s="1"/>
  <c r="J7" i="5"/>
  <c r="E18" i="2"/>
  <c r="F18" i="2"/>
  <c r="E29" i="2"/>
  <c r="F29" i="2"/>
  <c r="E40" i="2"/>
  <c r="F40" i="2"/>
  <c r="E51" i="2"/>
  <c r="F51" i="2"/>
  <c r="M10" i="5"/>
  <c r="K10" i="5"/>
  <c r="O10" i="5" s="1"/>
  <c r="I10" i="5"/>
  <c r="Q10" i="5"/>
  <c r="G10" i="5"/>
  <c r="Q7" i="5"/>
  <c r="G7" i="5"/>
  <c r="M7" i="5"/>
  <c r="K7" i="5"/>
  <c r="O7" i="5" s="1"/>
  <c r="I7" i="5"/>
  <c r="Q9" i="5"/>
  <c r="G9" i="5"/>
  <c r="M9" i="5"/>
  <c r="K9" i="5"/>
  <c r="O9" i="5" s="1"/>
  <c r="I9" i="5"/>
  <c r="R11" i="5"/>
  <c r="Q11" i="5"/>
  <c r="N11" i="5"/>
  <c r="M11" i="5"/>
  <c r="L11" i="5"/>
  <c r="K11" i="5"/>
  <c r="B252" i="4"/>
  <c r="B253" i="4" s="1"/>
  <c r="B239" i="4"/>
  <c r="C252" i="4"/>
  <c r="C253" i="4" s="1"/>
  <c r="C239" i="4"/>
  <c r="D252" i="4"/>
  <c r="D253" i="4" s="1"/>
  <c r="D239" i="4"/>
  <c r="E252" i="4"/>
  <c r="E253" i="4" s="1"/>
  <c r="E239" i="4"/>
  <c r="F252" i="4"/>
  <c r="F253" i="4" s="1"/>
  <c r="F239" i="4"/>
  <c r="G252" i="4"/>
  <c r="G253" i="4" s="1"/>
  <c r="G239" i="4"/>
  <c r="H252" i="4"/>
  <c r="H253" i="4" s="1"/>
  <c r="H239" i="4"/>
  <c r="I252" i="4"/>
  <c r="I253" i="4" s="1"/>
  <c r="I239" i="4"/>
  <c r="J252" i="4"/>
  <c r="J253" i="4" s="1"/>
  <c r="J239" i="4"/>
  <c r="K252" i="4"/>
  <c r="K253" i="4" s="1"/>
  <c r="K239" i="4"/>
  <c r="L26" i="2"/>
  <c r="K26" i="2"/>
  <c r="L49" i="2"/>
  <c r="K49" i="2"/>
  <c r="N28" i="2"/>
  <c r="N32" i="2"/>
  <c r="N30" i="2"/>
  <c r="N26" i="2"/>
  <c r="R28" i="2"/>
  <c r="N31" i="2"/>
  <c r="R32" i="2"/>
  <c r="N29" i="2"/>
  <c r="E6" i="2"/>
  <c r="C6" i="2"/>
  <c r="E4" i="2"/>
  <c r="C4" i="2"/>
  <c r="E5" i="2"/>
  <c r="C5" i="2"/>
  <c r="E8" i="2"/>
  <c r="C8" i="2"/>
  <c r="D9" i="2"/>
  <c r="F6" i="2"/>
  <c r="F10" i="2"/>
  <c r="D8" i="2"/>
  <c r="F8" i="2"/>
  <c r="D5" i="2"/>
  <c r="F5" i="2"/>
  <c r="D4" i="2"/>
  <c r="F4" i="2"/>
  <c r="D6" i="2"/>
  <c r="F9" i="2"/>
  <c r="D10" i="2"/>
  <c r="M40" i="2"/>
  <c r="M51" i="2"/>
  <c r="N40" i="2"/>
  <c r="N51" i="2"/>
  <c r="M39" i="2"/>
  <c r="M50" i="2"/>
  <c r="M38" i="2"/>
  <c r="M41" i="2"/>
  <c r="M52" i="2"/>
  <c r="M43" i="2"/>
  <c r="M54" i="2"/>
  <c r="N42" i="2"/>
  <c r="N53" i="2"/>
  <c r="N41" i="2"/>
  <c r="N52" i="2"/>
  <c r="R41" i="2"/>
  <c r="R52" i="2"/>
  <c r="N38" i="2"/>
  <c r="R38" i="2"/>
  <c r="R49" i="2"/>
  <c r="N37" i="2"/>
  <c r="R37" i="2"/>
  <c r="N39" i="2"/>
  <c r="N50" i="2"/>
  <c r="M42" i="2"/>
  <c r="M53" i="2"/>
  <c r="R42" i="2"/>
  <c r="R53" i="2"/>
  <c r="N43" i="2"/>
  <c r="N54" i="2"/>
  <c r="M29" i="2"/>
  <c r="M26" i="2"/>
  <c r="Q26" i="2"/>
  <c r="M28" i="2"/>
  <c r="M32" i="2"/>
  <c r="M30" i="2"/>
  <c r="M31" i="2"/>
  <c r="M16" i="2"/>
  <c r="N16" i="2"/>
  <c r="N27" i="2"/>
  <c r="R16" i="2"/>
  <c r="R27" i="2"/>
  <c r="C7" i="2"/>
  <c r="E7" i="2"/>
  <c r="M18" i="2"/>
  <c r="D7" i="2"/>
  <c r="F7" i="2"/>
  <c r="N18" i="2"/>
  <c r="M17" i="2"/>
  <c r="M4" i="2"/>
  <c r="M19" i="2"/>
  <c r="M21" i="2"/>
  <c r="N20" i="2"/>
  <c r="N19" i="2"/>
  <c r="R19" i="2"/>
  <c r="N4" i="2"/>
  <c r="N15" i="2"/>
  <c r="R4" i="2"/>
  <c r="R15" i="2"/>
  <c r="N17" i="2"/>
  <c r="M20" i="2"/>
  <c r="R20" i="2"/>
  <c r="N21" i="2"/>
  <c r="M6" i="2"/>
  <c r="M7" i="2"/>
  <c r="M8" i="2"/>
  <c r="M9" i="2"/>
  <c r="M10" i="2"/>
  <c r="N5" i="2"/>
  <c r="N6" i="2"/>
  <c r="N7" i="2"/>
  <c r="N8" i="2"/>
  <c r="N9" i="2"/>
  <c r="N10" i="2"/>
  <c r="R5" i="2"/>
  <c r="R6" i="2"/>
  <c r="R7" i="2"/>
  <c r="R8" i="2"/>
  <c r="R9" i="2"/>
  <c r="R10" i="2"/>
  <c r="Q5" i="2"/>
  <c r="Q6" i="2"/>
  <c r="Q7" i="2"/>
  <c r="Q8" i="2"/>
  <c r="Q9" i="2"/>
  <c r="Q10" i="2"/>
  <c r="D11" i="2"/>
  <c r="D22" i="2"/>
  <c r="D33" i="2"/>
  <c r="D44" i="2"/>
  <c r="C11" i="2"/>
  <c r="C22" i="2"/>
  <c r="C33" i="2"/>
  <c r="C44" i="2"/>
  <c r="C55" i="2"/>
  <c r="F11" i="2"/>
  <c r="F22" i="2"/>
  <c r="F33" i="2"/>
  <c r="F44" i="2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P26" i="2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37" i="2"/>
  <c r="P37" i="2" s="1"/>
  <c r="L43" i="2"/>
  <c r="P43" i="2" s="1"/>
  <c r="L42" i="2"/>
  <c r="P42" i="2" s="1"/>
  <c r="L41" i="2"/>
  <c r="P41" i="2" s="1"/>
  <c r="L40" i="2"/>
  <c r="P40" i="2" s="1"/>
  <c r="L39" i="2"/>
  <c r="L38" i="2"/>
  <c r="P38" i="2" s="1"/>
  <c r="L48" i="2"/>
  <c r="L54" i="2"/>
  <c r="P54" i="2" s="1"/>
  <c r="L53" i="2"/>
  <c r="P53" i="2" s="1"/>
  <c r="L52" i="2"/>
  <c r="P52" i="2" s="1"/>
  <c r="L51" i="2"/>
  <c r="P51" i="2" s="1"/>
  <c r="L50" i="2"/>
  <c r="P49" i="2"/>
  <c r="K4" i="2"/>
  <c r="O4" i="2" s="1"/>
  <c r="K5" i="2"/>
  <c r="K6" i="2"/>
  <c r="O6" i="2" s="1"/>
  <c r="K7" i="2"/>
  <c r="O7" i="2" s="1"/>
  <c r="K8" i="2"/>
  <c r="O8" i="2" s="1"/>
  <c r="K9" i="2"/>
  <c r="O9" i="2" s="1"/>
  <c r="K10" i="2"/>
  <c r="O10" i="2" s="1"/>
  <c r="K15" i="2"/>
  <c r="K16" i="2"/>
  <c r="O16" i="2" s="1"/>
  <c r="K17" i="2"/>
  <c r="O17" i="2" s="1"/>
  <c r="K18" i="2"/>
  <c r="O18" i="2" s="1"/>
  <c r="K19" i="2"/>
  <c r="O19" i="2" s="1"/>
  <c r="K20" i="2"/>
  <c r="O20" i="2" s="1"/>
  <c r="K21" i="2"/>
  <c r="O21" i="2" s="1"/>
  <c r="O26" i="2"/>
  <c r="K27" i="2"/>
  <c r="K28" i="2"/>
  <c r="O28" i="2" s="1"/>
  <c r="K29" i="2"/>
  <c r="O29" i="2" s="1"/>
  <c r="K30" i="2"/>
  <c r="O30" i="2" s="1"/>
  <c r="K31" i="2"/>
  <c r="O31" i="2" s="1"/>
  <c r="K32" i="2"/>
  <c r="O32" i="2" s="1"/>
  <c r="K37" i="2"/>
  <c r="K43" i="2"/>
  <c r="O43" i="2" s="1"/>
  <c r="K42" i="2"/>
  <c r="O42" i="2" s="1"/>
  <c r="K41" i="2"/>
  <c r="O41" i="2" s="1"/>
  <c r="K40" i="2"/>
  <c r="O40" i="2" s="1"/>
  <c r="K39" i="2"/>
  <c r="K38" i="2"/>
  <c r="O38" i="2" s="1"/>
  <c r="K48" i="2"/>
  <c r="K54" i="2"/>
  <c r="O54" i="2" s="1"/>
  <c r="K53" i="2"/>
  <c r="O53" i="2" s="1"/>
  <c r="K52" i="2"/>
  <c r="O52" i="2" s="1"/>
  <c r="K51" i="2"/>
  <c r="O51" i="2" s="1"/>
  <c r="K50" i="2"/>
  <c r="O49" i="2"/>
  <c r="G55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44" i="2"/>
  <c r="G37" i="2"/>
  <c r="H44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K252" i="1"/>
  <c r="K253" i="1" s="1"/>
  <c r="I252" i="1"/>
  <c r="I253" i="1" s="1"/>
  <c r="J252" i="1"/>
  <c r="J253" i="1" s="1"/>
  <c r="H252" i="1"/>
  <c r="H253" i="1" s="1"/>
  <c r="B239" i="1"/>
  <c r="B252" i="1"/>
  <c r="C239" i="1"/>
  <c r="C252" i="1"/>
  <c r="D239" i="1"/>
  <c r="D252" i="1"/>
  <c r="E239" i="1"/>
  <c r="E252" i="1"/>
  <c r="F239" i="1"/>
  <c r="F252" i="1"/>
  <c r="G239" i="1"/>
  <c r="G252" i="1"/>
  <c r="G253" i="1"/>
  <c r="D253" i="1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J5" i="2"/>
  <c r="J6" i="2"/>
  <c r="J7" i="2"/>
  <c r="J8" i="2"/>
  <c r="J9" i="2"/>
  <c r="J10" i="2"/>
  <c r="I5" i="2"/>
  <c r="I6" i="2"/>
  <c r="I7" i="2"/>
  <c r="I8" i="2"/>
  <c r="I9" i="2"/>
  <c r="I10" i="2"/>
  <c r="H5" i="2"/>
  <c r="H6" i="2"/>
  <c r="H7" i="2"/>
  <c r="H8" i="2"/>
  <c r="H9" i="2"/>
  <c r="H10" i="2"/>
  <c r="H4" i="2"/>
  <c r="G5" i="2"/>
  <c r="G6" i="2"/>
  <c r="G7" i="2"/>
  <c r="G8" i="2"/>
  <c r="G9" i="2"/>
  <c r="G10" i="2"/>
  <c r="J4" i="2"/>
  <c r="I4" i="2"/>
  <c r="G4" i="2"/>
  <c r="B253" i="1"/>
  <c r="F253" i="1"/>
  <c r="E253" i="1"/>
  <c r="C253" i="1"/>
  <c r="O11" i="5" l="1"/>
  <c r="Y4" i="5"/>
  <c r="P11" i="5"/>
  <c r="Z4" i="5"/>
  <c r="Z11" i="5" s="1"/>
  <c r="N51" i="5"/>
  <c r="L51" i="5"/>
  <c r="P51" i="5" s="1"/>
  <c r="J51" i="5"/>
  <c r="M51" i="5"/>
  <c r="K51" i="5"/>
  <c r="O51" i="5" s="1"/>
  <c r="I51" i="5"/>
  <c r="N40" i="5"/>
  <c r="L40" i="5"/>
  <c r="P40" i="5" s="1"/>
  <c r="J40" i="5"/>
  <c r="M40" i="5"/>
  <c r="K40" i="5"/>
  <c r="O40" i="5" s="1"/>
  <c r="I40" i="5"/>
  <c r="N29" i="5"/>
  <c r="L29" i="5"/>
  <c r="P29" i="5" s="1"/>
  <c r="J29" i="5"/>
  <c r="M29" i="5"/>
  <c r="K29" i="5"/>
  <c r="O29" i="5" s="1"/>
  <c r="I29" i="5"/>
  <c r="N18" i="5"/>
  <c r="L18" i="5"/>
  <c r="P18" i="5" s="1"/>
  <c r="J18" i="5"/>
  <c r="M18" i="5"/>
  <c r="K18" i="5"/>
  <c r="O18" i="5" s="1"/>
  <c r="I18" i="5"/>
  <c r="R51" i="5"/>
  <c r="H51" i="5"/>
  <c r="Q51" i="5"/>
  <c r="G51" i="5"/>
  <c r="R40" i="5"/>
  <c r="H40" i="5"/>
  <c r="Q40" i="5"/>
  <c r="G40" i="5"/>
  <c r="R29" i="5"/>
  <c r="H29" i="5"/>
  <c r="Q29" i="5"/>
  <c r="G29" i="5"/>
  <c r="R18" i="5"/>
  <c r="H18" i="5"/>
  <c r="Q18" i="5"/>
  <c r="G18" i="5"/>
  <c r="R53" i="5"/>
  <c r="H53" i="5"/>
  <c r="N53" i="5"/>
  <c r="L53" i="5"/>
  <c r="P53" i="5" s="1"/>
  <c r="J53" i="5"/>
  <c r="Q53" i="5"/>
  <c r="G53" i="5"/>
  <c r="M53" i="5"/>
  <c r="K53" i="5"/>
  <c r="O53" i="5" s="1"/>
  <c r="I53" i="5"/>
  <c r="R42" i="5"/>
  <c r="H42" i="5"/>
  <c r="N42" i="5"/>
  <c r="L42" i="5"/>
  <c r="P42" i="5" s="1"/>
  <c r="J42" i="5"/>
  <c r="Q42" i="5"/>
  <c r="G42" i="5"/>
  <c r="M42" i="5"/>
  <c r="K42" i="5"/>
  <c r="O42" i="5" s="1"/>
  <c r="I42" i="5"/>
  <c r="R31" i="5"/>
  <c r="H31" i="5"/>
  <c r="N31" i="5"/>
  <c r="L31" i="5"/>
  <c r="P31" i="5" s="1"/>
  <c r="J31" i="5"/>
  <c r="Q31" i="5"/>
  <c r="G31" i="5"/>
  <c r="M31" i="5"/>
  <c r="K31" i="5"/>
  <c r="O31" i="5" s="1"/>
  <c r="I31" i="5"/>
  <c r="R20" i="5"/>
  <c r="H20" i="5"/>
  <c r="N20" i="5"/>
  <c r="L20" i="5"/>
  <c r="P20" i="5" s="1"/>
  <c r="J20" i="5"/>
  <c r="Q20" i="5"/>
  <c r="G20" i="5"/>
  <c r="M20" i="5"/>
  <c r="K20" i="5"/>
  <c r="O20" i="5" s="1"/>
  <c r="I20" i="5"/>
  <c r="Q32" i="5"/>
  <c r="G32" i="5"/>
  <c r="N19" i="5"/>
  <c r="L19" i="5"/>
  <c r="P19" i="5" s="1"/>
  <c r="J19" i="5"/>
  <c r="Q19" i="5"/>
  <c r="G19" i="5"/>
  <c r="Q21" i="5"/>
  <c r="G21" i="5"/>
  <c r="R50" i="5"/>
  <c r="H50" i="5"/>
  <c r="F55" i="5"/>
  <c r="N48" i="5"/>
  <c r="L48" i="5"/>
  <c r="P48" i="5" s="1"/>
  <c r="J48" i="5"/>
  <c r="D55" i="5"/>
  <c r="R48" i="5"/>
  <c r="H48" i="5"/>
  <c r="N49" i="5"/>
  <c r="L49" i="5"/>
  <c r="P49" i="5" s="1"/>
  <c r="J49" i="5"/>
  <c r="R49" i="5"/>
  <c r="H49" i="5"/>
  <c r="N52" i="5"/>
  <c r="L52" i="5"/>
  <c r="P52" i="5" s="1"/>
  <c r="J52" i="5"/>
  <c r="R52" i="5"/>
  <c r="H52" i="5"/>
  <c r="N54" i="5"/>
  <c r="L54" i="5"/>
  <c r="P54" i="5" s="1"/>
  <c r="J54" i="5"/>
  <c r="R54" i="5"/>
  <c r="H54" i="5"/>
  <c r="N50" i="5"/>
  <c r="L50" i="5"/>
  <c r="P50" i="5" s="1"/>
  <c r="J50" i="5"/>
  <c r="Q50" i="5"/>
  <c r="G50" i="5"/>
  <c r="E55" i="5"/>
  <c r="M48" i="5"/>
  <c r="K48" i="5"/>
  <c r="O48" i="5" s="1"/>
  <c r="I48" i="5"/>
  <c r="C55" i="5"/>
  <c r="Q48" i="5"/>
  <c r="G48" i="5"/>
  <c r="M49" i="5"/>
  <c r="K49" i="5"/>
  <c r="O49" i="5" s="1"/>
  <c r="I49" i="5"/>
  <c r="Q49" i="5"/>
  <c r="G49" i="5"/>
  <c r="M52" i="5"/>
  <c r="K52" i="5"/>
  <c r="O52" i="5" s="1"/>
  <c r="I52" i="5"/>
  <c r="Q52" i="5"/>
  <c r="G52" i="5"/>
  <c r="M54" i="5"/>
  <c r="K54" i="5"/>
  <c r="O54" i="5" s="1"/>
  <c r="I54" i="5"/>
  <c r="Q54" i="5"/>
  <c r="G54" i="5"/>
  <c r="M50" i="5"/>
  <c r="K50" i="5"/>
  <c r="O50" i="5" s="1"/>
  <c r="I50" i="5"/>
  <c r="R39" i="5"/>
  <c r="H39" i="5"/>
  <c r="F44" i="5"/>
  <c r="N37" i="5"/>
  <c r="L37" i="5"/>
  <c r="P37" i="5" s="1"/>
  <c r="J37" i="5"/>
  <c r="D44" i="5"/>
  <c r="R37" i="5"/>
  <c r="H37" i="5"/>
  <c r="N38" i="5"/>
  <c r="L38" i="5"/>
  <c r="P38" i="5" s="1"/>
  <c r="J38" i="5"/>
  <c r="R38" i="5"/>
  <c r="H38" i="5"/>
  <c r="N41" i="5"/>
  <c r="L41" i="5"/>
  <c r="P41" i="5" s="1"/>
  <c r="J41" i="5"/>
  <c r="R41" i="5"/>
  <c r="H41" i="5"/>
  <c r="N43" i="5"/>
  <c r="L43" i="5"/>
  <c r="P43" i="5" s="1"/>
  <c r="J43" i="5"/>
  <c r="R43" i="5"/>
  <c r="H43" i="5"/>
  <c r="N39" i="5"/>
  <c r="L39" i="5"/>
  <c r="P39" i="5" s="1"/>
  <c r="J39" i="5"/>
  <c r="Q39" i="5"/>
  <c r="G39" i="5"/>
  <c r="E44" i="5"/>
  <c r="M37" i="5"/>
  <c r="K37" i="5"/>
  <c r="O37" i="5" s="1"/>
  <c r="I37" i="5"/>
  <c r="C44" i="5"/>
  <c r="Q37" i="5"/>
  <c r="G37" i="5"/>
  <c r="M38" i="5"/>
  <c r="K38" i="5"/>
  <c r="O38" i="5" s="1"/>
  <c r="I38" i="5"/>
  <c r="Q38" i="5"/>
  <c r="G38" i="5"/>
  <c r="M41" i="5"/>
  <c r="K41" i="5"/>
  <c r="O41" i="5" s="1"/>
  <c r="I41" i="5"/>
  <c r="Q41" i="5"/>
  <c r="G41" i="5"/>
  <c r="M43" i="5"/>
  <c r="K43" i="5"/>
  <c r="O43" i="5" s="1"/>
  <c r="I43" i="5"/>
  <c r="Q43" i="5"/>
  <c r="G43" i="5"/>
  <c r="M39" i="5"/>
  <c r="K39" i="5"/>
  <c r="O39" i="5" s="1"/>
  <c r="I39" i="5"/>
  <c r="R28" i="5"/>
  <c r="H28" i="5"/>
  <c r="F33" i="5"/>
  <c r="N26" i="5"/>
  <c r="L26" i="5"/>
  <c r="P26" i="5" s="1"/>
  <c r="J26" i="5"/>
  <c r="D33" i="5"/>
  <c r="R26" i="5"/>
  <c r="H26" i="5"/>
  <c r="N27" i="5"/>
  <c r="L27" i="5"/>
  <c r="P27" i="5" s="1"/>
  <c r="J27" i="5"/>
  <c r="R27" i="5"/>
  <c r="H27" i="5"/>
  <c r="N30" i="5"/>
  <c r="L30" i="5"/>
  <c r="P30" i="5" s="1"/>
  <c r="J30" i="5"/>
  <c r="R30" i="5"/>
  <c r="H30" i="5"/>
  <c r="N32" i="5"/>
  <c r="L32" i="5"/>
  <c r="P32" i="5" s="1"/>
  <c r="J32" i="5"/>
  <c r="R32" i="5"/>
  <c r="H32" i="5"/>
  <c r="N28" i="5"/>
  <c r="L28" i="5"/>
  <c r="P28" i="5" s="1"/>
  <c r="J28" i="5"/>
  <c r="Q28" i="5"/>
  <c r="G28" i="5"/>
  <c r="E33" i="5"/>
  <c r="M26" i="5"/>
  <c r="K26" i="5"/>
  <c r="O26" i="5" s="1"/>
  <c r="I26" i="5"/>
  <c r="C33" i="5"/>
  <c r="Q26" i="5"/>
  <c r="G26" i="5"/>
  <c r="M27" i="5"/>
  <c r="K27" i="5"/>
  <c r="O27" i="5" s="1"/>
  <c r="I27" i="5"/>
  <c r="Q27" i="5"/>
  <c r="G27" i="5"/>
  <c r="M30" i="5"/>
  <c r="K30" i="5"/>
  <c r="O30" i="5" s="1"/>
  <c r="I30" i="5"/>
  <c r="Q30" i="5"/>
  <c r="G30" i="5"/>
  <c r="M32" i="5"/>
  <c r="K32" i="5"/>
  <c r="O32" i="5" s="1"/>
  <c r="I32" i="5"/>
  <c r="M28" i="5"/>
  <c r="K28" i="5"/>
  <c r="O28" i="5" s="1"/>
  <c r="I28" i="5"/>
  <c r="R17" i="5"/>
  <c r="H17" i="5"/>
  <c r="F22" i="5"/>
  <c r="N15" i="5"/>
  <c r="L15" i="5"/>
  <c r="P15" i="5" s="1"/>
  <c r="J15" i="5"/>
  <c r="D22" i="5"/>
  <c r="R15" i="5"/>
  <c r="H15" i="5"/>
  <c r="N16" i="5"/>
  <c r="L16" i="5"/>
  <c r="P16" i="5" s="1"/>
  <c r="J16" i="5"/>
  <c r="R16" i="5"/>
  <c r="H16" i="5"/>
  <c r="R19" i="5"/>
  <c r="H19" i="5"/>
  <c r="N21" i="5"/>
  <c r="L21" i="5"/>
  <c r="P21" i="5" s="1"/>
  <c r="J21" i="5"/>
  <c r="R21" i="5"/>
  <c r="H21" i="5"/>
  <c r="N17" i="5"/>
  <c r="L17" i="5"/>
  <c r="P17" i="5" s="1"/>
  <c r="J17" i="5"/>
  <c r="Q17" i="5"/>
  <c r="G17" i="5"/>
  <c r="E22" i="5"/>
  <c r="M15" i="5"/>
  <c r="K15" i="5"/>
  <c r="O15" i="5" s="1"/>
  <c r="I15" i="5"/>
  <c r="C22" i="5"/>
  <c r="Q15" i="5"/>
  <c r="G15" i="5"/>
  <c r="M16" i="5"/>
  <c r="K16" i="5"/>
  <c r="O16" i="5" s="1"/>
  <c r="I16" i="5"/>
  <c r="Q16" i="5"/>
  <c r="G16" i="5"/>
  <c r="M19" i="5"/>
  <c r="K19" i="5"/>
  <c r="O19" i="5" s="1"/>
  <c r="I19" i="5"/>
  <c r="M21" i="5"/>
  <c r="K21" i="5"/>
  <c r="O21" i="5" s="1"/>
  <c r="I21" i="5"/>
  <c r="M17" i="5"/>
  <c r="K17" i="5"/>
  <c r="O17" i="5" s="1"/>
  <c r="I17" i="5"/>
  <c r="J11" i="5"/>
  <c r="X4" i="5"/>
  <c r="V4" i="5"/>
  <c r="H11" i="5"/>
  <c r="AB4" i="5"/>
  <c r="G11" i="5"/>
  <c r="AA4" i="5"/>
  <c r="I11" i="5"/>
  <c r="W4" i="5"/>
  <c r="U4" i="5"/>
  <c r="P50" i="2"/>
  <c r="O50" i="2"/>
  <c r="P39" i="2"/>
  <c r="O39" i="2"/>
  <c r="R26" i="2"/>
  <c r="R30" i="2"/>
  <c r="R31" i="2"/>
  <c r="R29" i="2"/>
  <c r="Q53" i="2"/>
  <c r="Q42" i="2"/>
  <c r="R48" i="2"/>
  <c r="D55" i="2"/>
  <c r="N48" i="2"/>
  <c r="P48" i="2" s="1"/>
  <c r="F55" i="2"/>
  <c r="R54" i="2"/>
  <c r="R43" i="2"/>
  <c r="R50" i="2"/>
  <c r="R39" i="2"/>
  <c r="Q54" i="2"/>
  <c r="Q43" i="2"/>
  <c r="Q52" i="2"/>
  <c r="Q41" i="2"/>
  <c r="Q49" i="2"/>
  <c r="Q38" i="2"/>
  <c r="E55" i="2"/>
  <c r="Q55" i="2" s="1"/>
  <c r="M48" i="2"/>
  <c r="O48" i="2" s="1"/>
  <c r="E44" i="2"/>
  <c r="M37" i="2"/>
  <c r="O37" i="2" s="1"/>
  <c r="Q48" i="2"/>
  <c r="Q37" i="2"/>
  <c r="Q50" i="2"/>
  <c r="Q39" i="2"/>
  <c r="R51" i="2"/>
  <c r="R40" i="2"/>
  <c r="Q51" i="2"/>
  <c r="Q40" i="2"/>
  <c r="Q31" i="2"/>
  <c r="Q30" i="2"/>
  <c r="Q32" i="2"/>
  <c r="Q28" i="2"/>
  <c r="Q29" i="2"/>
  <c r="E33" i="2"/>
  <c r="M27" i="2"/>
  <c r="O27" i="2" s="1"/>
  <c r="Q27" i="2"/>
  <c r="Q16" i="2"/>
  <c r="Q20" i="2"/>
  <c r="R21" i="2"/>
  <c r="R17" i="2"/>
  <c r="Q21" i="2"/>
  <c r="Q19" i="2"/>
  <c r="E22" i="2"/>
  <c r="M15" i="2"/>
  <c r="O15" i="2" s="1"/>
  <c r="Q15" i="2"/>
  <c r="Q4" i="2"/>
  <c r="Q17" i="2"/>
  <c r="R18" i="2"/>
  <c r="Q18" i="2"/>
  <c r="E11" i="2"/>
  <c r="M5" i="2"/>
  <c r="O5" i="2" s="1"/>
  <c r="AA8" i="2"/>
  <c r="U8" i="2"/>
  <c r="N44" i="2"/>
  <c r="X7" i="2"/>
  <c r="V7" i="2"/>
  <c r="Q44" i="2"/>
  <c r="AA7" i="2"/>
  <c r="U7" i="2"/>
  <c r="AB7" i="2"/>
  <c r="AB14" i="2" s="1"/>
  <c r="N33" i="2"/>
  <c r="X6" i="2"/>
  <c r="V6" i="2"/>
  <c r="Q33" i="2"/>
  <c r="AA6" i="2"/>
  <c r="U6" i="2"/>
  <c r="AB6" i="2"/>
  <c r="AB13" i="2" s="1"/>
  <c r="N22" i="2"/>
  <c r="X5" i="2"/>
  <c r="V5" i="2"/>
  <c r="Q22" i="2"/>
  <c r="AA5" i="2"/>
  <c r="U5" i="2"/>
  <c r="AB5" i="2"/>
  <c r="AB12" i="2" s="1"/>
  <c r="N11" i="2"/>
  <c r="X4" i="2"/>
  <c r="V4" i="2"/>
  <c r="Q11" i="2"/>
  <c r="AA4" i="2"/>
  <c r="U4" i="2"/>
  <c r="AB4" i="2"/>
  <c r="AB11" i="2" s="1"/>
  <c r="R44" i="2"/>
  <c r="R33" i="2"/>
  <c r="R22" i="2"/>
  <c r="R11" i="2"/>
  <c r="L22" i="2"/>
  <c r="L33" i="2"/>
  <c r="L44" i="2"/>
  <c r="L55" i="2"/>
  <c r="K22" i="2"/>
  <c r="K33" i="2"/>
  <c r="K44" i="2"/>
  <c r="K55" i="2"/>
  <c r="L11" i="2"/>
  <c r="J44" i="2"/>
  <c r="J55" i="2"/>
  <c r="K11" i="2"/>
  <c r="I44" i="2"/>
  <c r="I55" i="2"/>
  <c r="J33" i="2"/>
  <c r="I33" i="2"/>
  <c r="H33" i="2"/>
  <c r="G33" i="2"/>
  <c r="J22" i="2"/>
  <c r="I22" i="2"/>
  <c r="H22" i="2"/>
  <c r="G22" i="2"/>
  <c r="J11" i="2"/>
  <c r="I11" i="2"/>
  <c r="H11" i="2"/>
  <c r="G11" i="2"/>
  <c r="V14" i="2" l="1"/>
  <c r="AB11" i="5"/>
  <c r="V11" i="5"/>
  <c r="X11" i="5"/>
  <c r="V11" i="2"/>
  <c r="V12" i="2"/>
  <c r="V13" i="2"/>
  <c r="R55" i="2"/>
  <c r="G22" i="5"/>
  <c r="AA5" i="5"/>
  <c r="Q22" i="5"/>
  <c r="I22" i="5"/>
  <c r="W5" i="5"/>
  <c r="U5" i="5"/>
  <c r="M22" i="5"/>
  <c r="K22" i="5"/>
  <c r="H22" i="5"/>
  <c r="AB5" i="5"/>
  <c r="AB12" i="5" s="1"/>
  <c r="R22" i="5"/>
  <c r="J22" i="5"/>
  <c r="X5" i="5"/>
  <c r="X12" i="5" s="1"/>
  <c r="V5" i="5"/>
  <c r="V12" i="5" s="1"/>
  <c r="N22" i="5"/>
  <c r="L22" i="5"/>
  <c r="G33" i="5"/>
  <c r="AA6" i="5"/>
  <c r="Q33" i="5"/>
  <c r="I33" i="5"/>
  <c r="W6" i="5"/>
  <c r="U6" i="5"/>
  <c r="M33" i="5"/>
  <c r="K33" i="5"/>
  <c r="H33" i="5"/>
  <c r="AB6" i="5"/>
  <c r="AB13" i="5" s="1"/>
  <c r="R33" i="5"/>
  <c r="J33" i="5"/>
  <c r="X6" i="5"/>
  <c r="X13" i="5" s="1"/>
  <c r="V6" i="5"/>
  <c r="V13" i="5" s="1"/>
  <c r="N33" i="5"/>
  <c r="L33" i="5"/>
  <c r="G44" i="5"/>
  <c r="AA7" i="5"/>
  <c r="Q44" i="5"/>
  <c r="I44" i="5"/>
  <c r="W7" i="5"/>
  <c r="U7" i="5"/>
  <c r="M44" i="5"/>
  <c r="K44" i="5"/>
  <c r="H44" i="5"/>
  <c r="AB7" i="5"/>
  <c r="R44" i="5"/>
  <c r="J44" i="5"/>
  <c r="X7" i="5"/>
  <c r="V7" i="5"/>
  <c r="N44" i="5"/>
  <c r="L44" i="5"/>
  <c r="G55" i="5"/>
  <c r="AA8" i="5"/>
  <c r="Q55" i="5"/>
  <c r="I55" i="5"/>
  <c r="W8" i="5"/>
  <c r="U8" i="5"/>
  <c r="M55" i="5"/>
  <c r="K55" i="5"/>
  <c r="H55" i="5"/>
  <c r="AB8" i="5"/>
  <c r="R55" i="5"/>
  <c r="J55" i="5"/>
  <c r="X8" i="5"/>
  <c r="V8" i="5"/>
  <c r="N55" i="5"/>
  <c r="L55" i="5"/>
  <c r="W7" i="2"/>
  <c r="X14" i="2" s="1"/>
  <c r="M44" i="2"/>
  <c r="W8" i="2"/>
  <c r="M55" i="2"/>
  <c r="N55" i="2"/>
  <c r="X8" i="2"/>
  <c r="X15" i="2" s="1"/>
  <c r="V8" i="2"/>
  <c r="V15" i="2" s="1"/>
  <c r="AB8" i="2"/>
  <c r="AB15" i="2" s="1"/>
  <c r="H55" i="2"/>
  <c r="W6" i="2"/>
  <c r="M33" i="2"/>
  <c r="W5" i="2"/>
  <c r="M22" i="2"/>
  <c r="W4" i="2"/>
  <c r="M11" i="2"/>
  <c r="O55" i="2"/>
  <c r="Y8" i="2"/>
  <c r="P55" i="2"/>
  <c r="Z8" i="2"/>
  <c r="Z15" i="2" s="1"/>
  <c r="O44" i="2"/>
  <c r="Y7" i="2"/>
  <c r="P44" i="2"/>
  <c r="Z7" i="2"/>
  <c r="Z14" i="2" s="1"/>
  <c r="O33" i="2"/>
  <c r="Y6" i="2"/>
  <c r="P33" i="2"/>
  <c r="Z6" i="2"/>
  <c r="Z13" i="2" s="1"/>
  <c r="O22" i="2"/>
  <c r="Y5" i="2"/>
  <c r="P22" i="2"/>
  <c r="Z5" i="2"/>
  <c r="Z12" i="2" s="1"/>
  <c r="O11" i="2"/>
  <c r="Y4" i="2"/>
  <c r="P11" i="2"/>
  <c r="Z4" i="2"/>
  <c r="X11" i="2" l="1"/>
  <c r="X12" i="2"/>
  <c r="X13" i="2"/>
  <c r="Z11" i="2"/>
  <c r="P55" i="5"/>
  <c r="Z8" i="5"/>
  <c r="O55" i="5"/>
  <c r="Y8" i="5"/>
  <c r="P44" i="5"/>
  <c r="Z7" i="5"/>
  <c r="O44" i="5"/>
  <c r="Y7" i="5"/>
  <c r="P33" i="5"/>
  <c r="Z6" i="5"/>
  <c r="O33" i="5"/>
  <c r="Y6" i="5"/>
  <c r="P22" i="5"/>
  <c r="Z5" i="5"/>
  <c r="O22" i="5"/>
  <c r="Y5" i="5"/>
  <c r="Z12" i="5" l="1"/>
  <c r="Z13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<sst xmlns="http://schemas.openxmlformats.org/spreadsheetml/2006/main" count="5320" uniqueCount="325">
  <si>
    <t>instance</t>
  </si>
  <si>
    <t>gemini_2_5_flash_crash_detection_code</t>
  </si>
  <si>
    <t>gemini_2_5_flash_crash_detection_code_runinfo</t>
  </si>
  <si>
    <t>Qwen_2_5_32B_Instruct_crash_detection_code</t>
  </si>
  <si>
    <t>Qwen_2_5_32B_Instruct_crash_detection_code_runinfo</t>
  </si>
  <si>
    <t>gpt_5_crash_detection_code</t>
  </si>
  <si>
    <t>gpt_5_crash_detection_code_runinfo</t>
  </si>
  <si>
    <t>pylint_crash_detection_code</t>
  </si>
  <si>
    <t>pylint_crash_detection_code_runinfo</t>
  </si>
  <si>
    <t>pyright_crash_detection_code</t>
  </si>
  <si>
    <t>pyright_crash_detection_code_runinfo</t>
  </si>
  <si>
    <t>pandas_1_fixed</t>
  </si>
  <si>
    <t>wrong</t>
  </si>
  <si>
    <t>correct</t>
  </si>
  <si>
    <t>pandas_2_fixed</t>
  </si>
  <si>
    <t>pandas_3_fixed</t>
  </si>
  <si>
    <t>pandas_4_fixed</t>
  </si>
  <si>
    <t>pandas_5_fixed</t>
  </si>
  <si>
    <t>pandas_6_fixed</t>
  </si>
  <si>
    <t>pandas_7_fixed</t>
  </si>
  <si>
    <t>pandas_8_fixed</t>
  </si>
  <si>
    <t>pandas_9_fixed</t>
  </si>
  <si>
    <t>pandas_10_fixed</t>
  </si>
  <si>
    <t>pandas_11_fixed</t>
  </si>
  <si>
    <t>pandas_12_fixed</t>
  </si>
  <si>
    <t>pandas_13_fixed</t>
  </si>
  <si>
    <t>pandas_14_fixed</t>
  </si>
  <si>
    <t>pandas_15_fixed</t>
  </si>
  <si>
    <t>pandas_1_reproduced</t>
  </si>
  <si>
    <t>pandas_2_reproduced</t>
  </si>
  <si>
    <t>reasoning wrong</t>
  </si>
  <si>
    <t>pandas_3_reproduced</t>
  </si>
  <si>
    <t>pandas_4_reproduced</t>
  </si>
  <si>
    <t>partially correct</t>
  </si>
  <si>
    <t>pandas_5_reproduced</t>
  </si>
  <si>
    <t>pandas_6_reproduced</t>
  </si>
  <si>
    <t>pandas_7_reproduced</t>
  </si>
  <si>
    <t>pandas_8_reproduced</t>
  </si>
  <si>
    <t>pandas_9_reproduced</t>
  </si>
  <si>
    <t>pandas_10_reproduced</t>
  </si>
  <si>
    <t>pandas_11_reproduced</t>
  </si>
  <si>
    <t>pandas_12_reproduced</t>
  </si>
  <si>
    <t>pandas_13_reproduced</t>
  </si>
  <si>
    <t>pandas_14_reproduced</t>
  </si>
  <si>
    <t>pandas_15_reproduced</t>
  </si>
  <si>
    <t>sklearn_1_fixed</t>
  </si>
  <si>
    <t>sklearn_2_fixed</t>
  </si>
  <si>
    <t>sklearn_3_fixed</t>
  </si>
  <si>
    <t>sklearn_4_fixed</t>
  </si>
  <si>
    <t>sklearn_5_fixed</t>
  </si>
  <si>
    <t>sklearn_6_fixed</t>
  </si>
  <si>
    <t>sklearn_7_fixed</t>
  </si>
  <si>
    <t>sklearn_8_fixed</t>
  </si>
  <si>
    <t>sklearn_9_fixed</t>
  </si>
  <si>
    <t>sklearn_10_fixed</t>
  </si>
  <si>
    <t>sklearn_11_fixed</t>
  </si>
  <si>
    <t>sklearn_12_fixed</t>
  </si>
  <si>
    <t>sklearn_13_fixed</t>
  </si>
  <si>
    <t>sklearn_14_fixed</t>
  </si>
  <si>
    <t>sklearn_15_fixed</t>
  </si>
  <si>
    <t>sklearn_1_reproduced</t>
  </si>
  <si>
    <t>sklearn_2_reproduced</t>
  </si>
  <si>
    <t>sklearn_3_reproduced</t>
  </si>
  <si>
    <t>sklearn_4_reproduced</t>
  </si>
  <si>
    <t>sklearn_5_reproduced</t>
  </si>
  <si>
    <t>sklearn_6_reproduced</t>
  </si>
  <si>
    <t>sklearn_7_reproduced</t>
  </si>
  <si>
    <t>sklearn_8_reproduced</t>
  </si>
  <si>
    <t>sklearn_9_reproduced</t>
  </si>
  <si>
    <t>sklearn_10_reproduced</t>
  </si>
  <si>
    <t>sklearn_11_reproduced</t>
  </si>
  <si>
    <t>sklearn_12_reproduced</t>
  </si>
  <si>
    <t>sklearn_13_reproduced</t>
  </si>
  <si>
    <t>sklearn_14_reproduced</t>
  </si>
  <si>
    <t>sklearn_15_reproduced</t>
  </si>
  <si>
    <t>tensorflow_1_fixed</t>
  </si>
  <si>
    <t>tensorflow_2_fixed</t>
  </si>
  <si>
    <t>tensorflow_3_fixed</t>
  </si>
  <si>
    <t>tensorflow_4_fixed</t>
  </si>
  <si>
    <t>tensorflow_5_fixed</t>
  </si>
  <si>
    <t>tensorflow_6_fixed</t>
  </si>
  <si>
    <t>tensorflow_7_fixed</t>
  </si>
  <si>
    <t>tensorflow_8_fixed</t>
  </si>
  <si>
    <t>tensorflow_9_fixed</t>
  </si>
  <si>
    <t>tensorflow_10_fixed</t>
  </si>
  <si>
    <t>tensorflow_11_fixed</t>
  </si>
  <si>
    <t>tensorflow_12_fixed</t>
  </si>
  <si>
    <t>tensorflow_13_fixed</t>
  </si>
  <si>
    <t>tensorflow_14_fixed</t>
  </si>
  <si>
    <t>tensorflow_15_fixed</t>
  </si>
  <si>
    <t>tensorflow_1_reproduced</t>
  </si>
  <si>
    <t>tensorflow_2_reproduced</t>
  </si>
  <si>
    <t>tensorflow_3_reproduced</t>
  </si>
  <si>
    <t>tensorflow_4_reproduced</t>
  </si>
  <si>
    <t>tensorflow_5_reproduced</t>
  </si>
  <si>
    <t>tensorflow_6_reproduced</t>
  </si>
  <si>
    <t>tensorflow_7_reproduced</t>
  </si>
  <si>
    <t>tensorflow_8_reproduced</t>
  </si>
  <si>
    <t>tensorflow_9_reproduced</t>
  </si>
  <si>
    <t>tensorflow_10_reproduced</t>
  </si>
  <si>
    <t>tensorflow_11_reproduced</t>
  </si>
  <si>
    <t>tensorflow_12_reproduced</t>
  </si>
  <si>
    <t>tensorflow_13_reproduced</t>
  </si>
  <si>
    <t>tensorflow_14_reproduced</t>
  </si>
  <si>
    <t>tensorflow_15_reproduced</t>
  </si>
  <si>
    <t>torch_1_fixed</t>
  </si>
  <si>
    <t>torch_2_fixed</t>
  </si>
  <si>
    <t>torch_3_fixed</t>
  </si>
  <si>
    <t>torch_4_fixed</t>
  </si>
  <si>
    <t>torch_5_fixed</t>
  </si>
  <si>
    <t>torch_6_fixed</t>
  </si>
  <si>
    <t>torch_7_fixed</t>
  </si>
  <si>
    <t>torch_8_fixed</t>
  </si>
  <si>
    <t>torch_9_fixed</t>
  </si>
  <si>
    <t>torch_10_fixed</t>
  </si>
  <si>
    <t>torch_11_fixed</t>
  </si>
  <si>
    <t>torch_12_fixed</t>
  </si>
  <si>
    <t>torch_13_fixed</t>
  </si>
  <si>
    <t>torch_14_fixed</t>
  </si>
  <si>
    <t>torch_15_fixed</t>
  </si>
  <si>
    <t>torch_1_reproduced</t>
  </si>
  <si>
    <t>torch_2_reproduced</t>
  </si>
  <si>
    <t>torch_3_reproduced</t>
  </si>
  <si>
    <t>torch_4_reproduced</t>
  </si>
  <si>
    <t>torch_5_reproduced</t>
  </si>
  <si>
    <t>torch_6_reproduced</t>
  </si>
  <si>
    <t>torch_7_reproduced</t>
  </si>
  <si>
    <t>torch_8_reproduced</t>
  </si>
  <si>
    <t>torch_9_reproduced</t>
  </si>
  <si>
    <t>torch_10_reproduced</t>
  </si>
  <si>
    <t>torch_11_reproduced</t>
  </si>
  <si>
    <t>torch_12_reproduced</t>
  </si>
  <si>
    <t>torch_13_reproduced</t>
  </si>
  <si>
    <t>torch_14_reproduced</t>
  </si>
  <si>
    <t>torch_15_reproduced</t>
  </si>
  <si>
    <t>numpy_1_fixed</t>
  </si>
  <si>
    <t>numpy_2_fixed</t>
  </si>
  <si>
    <t>numpy_3_fixed</t>
  </si>
  <si>
    <t>numpy_4_fixed</t>
  </si>
  <si>
    <t>numpy_5_fixed</t>
  </si>
  <si>
    <t>numpy_6_fixed</t>
  </si>
  <si>
    <t>numpy_7_fixed</t>
  </si>
  <si>
    <t>numpy_8_fixed</t>
  </si>
  <si>
    <t>numpy_9_fixed</t>
  </si>
  <si>
    <t>numpy_10_fixed</t>
  </si>
  <si>
    <t>numpy_11_fixed</t>
  </si>
  <si>
    <t>numpy_12_fixed</t>
  </si>
  <si>
    <t>numpy_13_fixed</t>
  </si>
  <si>
    <t>numpy_14_fixed</t>
  </si>
  <si>
    <t>numpy_15_fixed</t>
  </si>
  <si>
    <t>numpy_1_reproduced</t>
  </si>
  <si>
    <t>numpy_2_reproduced</t>
  </si>
  <si>
    <t>numpy_3_reproduced</t>
  </si>
  <si>
    <t>numpy_4_reproduced</t>
  </si>
  <si>
    <t>numpy_5_reproduced</t>
  </si>
  <si>
    <t>numpy_6_reproduced</t>
  </si>
  <si>
    <t>numpy_7_reproduced</t>
  </si>
  <si>
    <t>numpy_8_reproduced</t>
  </si>
  <si>
    <t>numpy_9_reproduced</t>
  </si>
  <si>
    <t>numpy_10_reproduced</t>
  </si>
  <si>
    <t>numpy_11_reproduced</t>
  </si>
  <si>
    <t>numpy_12_reproduced</t>
  </si>
  <si>
    <t>numpy_13_reproduced</t>
  </si>
  <si>
    <t>numpy_14_reproduced</t>
  </si>
  <si>
    <t>numpy_15_reproduced</t>
  </si>
  <si>
    <t>NBspecific_1_fixed</t>
  </si>
  <si>
    <t>NBspecific_2_fixed</t>
  </si>
  <si>
    <t>NBspecific_3_fixed</t>
  </si>
  <si>
    <t>NBspecific_4_fixed</t>
  </si>
  <si>
    <t>NBspecific_5_fixed</t>
  </si>
  <si>
    <t>NBspecific_6_fixed</t>
  </si>
  <si>
    <t>NBspecific_7_fixed</t>
  </si>
  <si>
    <t>NBspecific_8_fixed</t>
  </si>
  <si>
    <t>NBspecific_9_fixed</t>
  </si>
  <si>
    <t>NBspecific_10_fixed</t>
  </si>
  <si>
    <t>NBspecific_11_fixed</t>
  </si>
  <si>
    <t>NBspecific_12_fixed</t>
  </si>
  <si>
    <t>NBspecific_13_fixed</t>
  </si>
  <si>
    <t>NBspecific_14_fixed</t>
  </si>
  <si>
    <t>NBspecific_15_fixed</t>
  </si>
  <si>
    <t>NBspecific_16_fixed</t>
  </si>
  <si>
    <t>NBspecific_17_fixed</t>
  </si>
  <si>
    <t>NBspecific_18_fixed</t>
  </si>
  <si>
    <t>NBspecific_19_fixed</t>
  </si>
  <si>
    <t>NBspecific_20_fixed</t>
  </si>
  <si>
    <t>NBspecific_1_reproduced</t>
  </si>
  <si>
    <t>NBspecific_2_reproduced</t>
  </si>
  <si>
    <t>NBspecific_3_reproduced</t>
  </si>
  <si>
    <t>NBspecific_4_reproduced</t>
  </si>
  <si>
    <t>NBspecific_5_reproduced</t>
  </si>
  <si>
    <t>NBspecific_6_reproduced</t>
  </si>
  <si>
    <t>NBspecific_7_reproduced</t>
  </si>
  <si>
    <t>NBspecific_8_reproduced</t>
  </si>
  <si>
    <t>NBspecific_9_reproduced</t>
  </si>
  <si>
    <t>NBspecific_10_reproduced</t>
  </si>
  <si>
    <t>NBspecific_11_reproduced</t>
  </si>
  <si>
    <t>NBspecific_12_reproduced</t>
  </si>
  <si>
    <t>NBspecific_13_reproduced</t>
  </si>
  <si>
    <t>NBspecific_14_reproduced</t>
  </si>
  <si>
    <t>NBspecific_15_reproduced</t>
  </si>
  <si>
    <t>NBspecific_16_reproduced</t>
  </si>
  <si>
    <t>NBspecific_17_reproduced</t>
  </si>
  <si>
    <t>NBspecific_18_reproduced</t>
  </si>
  <si>
    <t>NBspecific_19_reproduced</t>
  </si>
  <si>
    <t>NBspecific_20_reproduced</t>
  </si>
  <si>
    <t>lightgbm_1_fixed</t>
  </si>
  <si>
    <t>lightgbm_1_reproduced</t>
  </si>
  <si>
    <t>matplotlib_1_fixed</t>
  </si>
  <si>
    <t>matplotlib_2_fixed</t>
  </si>
  <si>
    <t>matplotlib_3_fixed</t>
  </si>
  <si>
    <t>matplotlib_4_fixed</t>
  </si>
  <si>
    <t>matplotlib_5_fixed</t>
  </si>
  <si>
    <t>matplotlib_6_fixed</t>
  </si>
  <si>
    <t>matplotlib_1_reproduced</t>
  </si>
  <si>
    <t>matplotlib_2_reproduced</t>
  </si>
  <si>
    <t>matplotlib_3_reproduced</t>
  </si>
  <si>
    <t>matplotlib_4_reproduced</t>
  </si>
  <si>
    <t>matplotlib_5_reproduced</t>
  </si>
  <si>
    <t>matplotlib_6_reproduced</t>
  </si>
  <si>
    <t>seaborn_1_fixed</t>
  </si>
  <si>
    <t>seaborn_2_fixed</t>
  </si>
  <si>
    <t>seaborn_3_fixed</t>
  </si>
  <si>
    <t>seaborn_4_fixed</t>
  </si>
  <si>
    <t>seaborn_5_fixed</t>
  </si>
  <si>
    <t>seaborn_6_fixed</t>
  </si>
  <si>
    <t>seaborn_1_reproduced</t>
  </si>
  <si>
    <t>seaborn_2_reproduced</t>
  </si>
  <si>
    <t>seaborn_3_reproduced</t>
  </si>
  <si>
    <t>seaborn_4_reproduced</t>
  </si>
  <si>
    <t>seaborn_5_reproduced</t>
  </si>
  <si>
    <t>seaborn_6_reproduced</t>
  </si>
  <si>
    <t>statsmodels_1_fixed</t>
  </si>
  <si>
    <t>statsmodels_2_fixed</t>
  </si>
  <si>
    <t>statsmodels_1_reproduced</t>
  </si>
  <si>
    <t>statsmodels_2_reproduced</t>
  </si>
  <si>
    <t>torchvision_1_fixed</t>
  </si>
  <si>
    <t>torchvision_1_reproduced</t>
  </si>
  <si>
    <t>FP_pandas</t>
  </si>
  <si>
    <t>FN_pandas</t>
  </si>
  <si>
    <t>FP_sklearn</t>
  </si>
  <si>
    <t>FN_sklearn</t>
  </si>
  <si>
    <t>FP_tensorflow</t>
  </si>
  <si>
    <t>FN_tensorflow</t>
  </si>
  <si>
    <t>FP_torch</t>
  </si>
  <si>
    <t>FN_torch</t>
  </si>
  <si>
    <t>FP_numpy</t>
  </si>
  <si>
    <t>FN_numpy</t>
  </si>
  <si>
    <t>FP_NBspecific</t>
  </si>
  <si>
    <t>FN_NBspecific</t>
  </si>
  <si>
    <t>FP_other</t>
  </si>
  <si>
    <t>FN_other</t>
  </si>
  <si>
    <t>total corrects_pandas</t>
  </si>
  <si>
    <t>accuracy_pandas</t>
  </si>
  <si>
    <t>total corrects_sklearn</t>
  </si>
  <si>
    <t>accuracy_sklearn</t>
  </si>
  <si>
    <t>total corrects_tensorflow</t>
  </si>
  <si>
    <t>accuracy_tensorflow</t>
  </si>
  <si>
    <t>total corrects_torch</t>
  </si>
  <si>
    <t>accuracy_torch</t>
  </si>
  <si>
    <t>total corrects_numpy</t>
  </si>
  <si>
    <t>accuracy_numpy</t>
  </si>
  <si>
    <t>total corrects_NBspecific</t>
  </si>
  <si>
    <t>accuracy_NBspecific</t>
  </si>
  <si>
    <t>total corrects_other</t>
  </si>
  <si>
    <t>accuracy_other</t>
  </si>
  <si>
    <t>total corrects</t>
  </si>
  <si>
    <t>accuracy</t>
  </si>
  <si>
    <t>Crash detection and reasoning results</t>
  </si>
  <si>
    <t>Overall results</t>
  </si>
  <si>
    <t>LLM/SA</t>
  </si>
  <si>
    <t>Crash detection and localization</t>
  </si>
  <si>
    <t>gemini 2.5 flash</t>
  </si>
  <si>
    <t>Count</t>
  </si>
  <si>
    <t>FP-RT</t>
  </si>
  <si>
    <t>FP+RT</t>
  </si>
  <si>
    <t>FN-RT</t>
  </si>
  <si>
    <t>FN+RT</t>
  </si>
  <si>
    <t>FPR-RT</t>
  </si>
  <si>
    <t>FPR+RT</t>
  </si>
  <si>
    <t>FNR-RT</t>
  </si>
  <si>
    <t>FNR+RT</t>
  </si>
  <si>
    <t>Precision-RT</t>
  </si>
  <si>
    <t>Precision+RT</t>
  </si>
  <si>
    <t>Recall-RT</t>
  </si>
  <si>
    <t>Recall+RT</t>
  </si>
  <si>
    <t>F1-RT</t>
  </si>
  <si>
    <t>F1+RT</t>
  </si>
  <si>
    <t>Accurarcy-RT</t>
  </si>
  <si>
    <t>Accurarcy+RT</t>
  </si>
  <si>
    <t>tensorflow</t>
  </si>
  <si>
    <t>LLM - gemini 2.5 flash</t>
  </si>
  <si>
    <t>torch</t>
  </si>
  <si>
    <t>LLM - qwen 2.5 32b instruct</t>
  </si>
  <si>
    <t>sklearn</t>
  </si>
  <si>
    <t>LLM - gpt 5</t>
  </si>
  <si>
    <t>pandas</t>
  </si>
  <si>
    <t>SA - pylint</t>
  </si>
  <si>
    <t>numpy</t>
  </si>
  <si>
    <t>SA - pyright</t>
  </si>
  <si>
    <t>other</t>
  </si>
  <si>
    <t>NBspecific</t>
  </si>
  <si>
    <t>Differences +RT vs. -RT</t>
  </si>
  <si>
    <t>Precision</t>
  </si>
  <si>
    <t>Recall</t>
  </si>
  <si>
    <t>F1</t>
  </si>
  <si>
    <t>Accuracy</t>
  </si>
  <si>
    <t>total</t>
  </si>
  <si>
    <t>qwen 2.5 32b instruct</t>
  </si>
  <si>
    <t>LLM as a Judge</t>
  </si>
  <si>
    <t>Acc</t>
  </si>
  <si>
    <t>Acc-Reversed</t>
  </si>
  <si>
    <t>Agreement Rate</t>
  </si>
  <si>
    <t>gpt 5</t>
  </si>
  <si>
    <t>pylint</t>
  </si>
  <si>
    <t>pyright</t>
  </si>
  <si>
    <t>overall</t>
  </si>
  <si>
    <t>LLM as a judge evaluation results</t>
  </si>
  <si>
    <t>F (-RT)</t>
  </si>
  <si>
    <t>F (+RT)</t>
  </si>
  <si>
    <t>Accuracy (-RT)</t>
  </si>
  <si>
    <t>Accuracy (+RT)</t>
  </si>
  <si>
    <t>Accurarcy</t>
  </si>
  <si>
    <t>LLM as a judge (reversed inputs: prediction_ground truth) evaluation results</t>
  </si>
  <si>
    <t>Crash detection results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</si>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</sst>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2" fillId="0" borderId="2" xfId="0" applyFont="1" applyBorder="1"/>
    <xf numFmtId="0" fontId="5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5" fillId="0" borderId="5" xfId="0" applyFont="1" applyBorder="1"/>
    <xf numFmtId="164" fontId="0" fillId="3" borderId="0" xfId="0" applyNumberFormat="1" applyFill="1"/>
    <xf numFmtId="164" fontId="0" fillId="4" borderId="0" xfId="0" applyNumberFormat="1" applyFill="1"/>
    <xf numFmtId="164" fontId="0" fillId="4" borderId="4" xfId="0" applyNumberFormat="1" applyFill="1" applyBorder="1"/>
    <xf numFmtId="164" fontId="0" fillId="3" borderId="4" xfId="0" applyNumberFormat="1" applyFill="1" applyBorder="1"/>
    <xf numFmtId="164" fontId="0" fillId="2" borderId="0" xfId="0" applyNumberFormat="1" applyFill="1"/>
    <xf numFmtId="0" fontId="2" fillId="0" borderId="8" xfId="0" applyFont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0" fontId="2" fillId="8" borderId="2" xfId="0" applyFont="1" applyFill="1" applyBorder="1" applyAlignment="1">
      <alignment horizontal="center"/>
    </xf>
    <xf numFmtId="164" fontId="0" fillId="8" borderId="0" xfId="0" applyNumberFormat="1" applyFill="1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3" fillId="0" borderId="0" xfId="0" applyFont="1"/>
    <xf numFmtId="0" fontId="3" fillId="0" borderId="4" xfId="0" applyFont="1" applyBorder="1"/>
    <xf numFmtId="0" fontId="0" fillId="0" borderId="2" xfId="0" applyBorder="1"/>
    <xf numFmtId="0" fontId="3" fillId="0" borderId="2" xfId="0" applyFont="1" applyBorder="1"/>
    <xf numFmtId="0" fontId="3" fillId="0" borderId="5" xfId="0" applyFont="1" applyBorder="1"/>
    <xf numFmtId="0" fontId="0" fillId="0" borderId="5" xfId="0" applyBorder="1"/>
    <xf numFmtId="0" fontId="4" fillId="0" borderId="0" xfId="0" applyFont="1"/>
    <xf numFmtId="0" fontId="3" fillId="0" borderId="7" xfId="0" applyFont="1" applyBorder="1"/>
    <xf numFmtId="0" fontId="6" fillId="0" borderId="4" xfId="0" applyFont="1" applyBorder="1" applyAlignment="1">
      <alignment wrapText="1"/>
    </xf>
    <xf numFmtId="0" fontId="7" fillId="0" borderId="9" xfId="0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2" borderId="7" xfId="0" applyNumberFormat="1" applyFill="1" applyBorder="1"/>
    <xf numFmtId="0" fontId="2" fillId="0" borderId="0" xfId="0" applyFont="1" applyAlignment="1">
      <alignment horizontal="center"/>
    </xf>
    <xf numFmtId="164" fontId="0" fillId="0" borderId="2" xfId="0" applyNumberFormat="1" applyBorder="1"/>
    <xf numFmtId="164" fontId="0" fillId="8" borderId="2" xfId="0" applyNumberFormat="1" applyFill="1" applyBorder="1"/>
    <xf numFmtId="0" fontId="1" fillId="0" borderId="0" xfId="0" applyFont="1" applyAlignment="1">
      <alignment horizontal="center" vertical="top"/>
    </xf>
    <xf numFmtId="164" fontId="0" fillId="4" borderId="15" xfId="0" applyNumberFormat="1" applyFill="1" applyBorder="1"/>
    <xf numFmtId="164" fontId="0" fillId="3" borderId="15" xfId="0" applyNumberFormat="1" applyFill="1" applyBorder="1"/>
    <xf numFmtId="164" fontId="0" fillId="4" borderId="16" xfId="0" applyNumberFormat="1" applyFill="1" applyBorder="1"/>
    <xf numFmtId="0" fontId="2" fillId="0" borderId="19" xfId="0" applyFont="1" applyBorder="1"/>
    <xf numFmtId="0" fontId="5" fillId="0" borderId="15" xfId="0" applyFont="1" applyBorder="1"/>
    <xf numFmtId="0" fontId="0" fillId="0" borderId="18" xfId="0" applyBorder="1"/>
    <xf numFmtId="164" fontId="0" fillId="4" borderId="19" xfId="0" applyNumberFormat="1" applyFill="1" applyBorder="1"/>
    <xf numFmtId="164" fontId="0" fillId="3" borderId="19" xfId="0" applyNumberFormat="1" applyFill="1" applyBorder="1"/>
    <xf numFmtId="0" fontId="0" fillId="0" borderId="20" xfId="0" applyBorder="1"/>
    <xf numFmtId="164" fontId="0" fillId="4" borderId="21" xfId="0" applyNumberFormat="1" applyFill="1" applyBorder="1"/>
    <xf numFmtId="0" fontId="8" fillId="0" borderId="4" xfId="0" applyFont="1" applyBorder="1"/>
    <xf numFmtId="0" fontId="8" fillId="0" borderId="10" xfId="0" applyFont="1" applyBorder="1"/>
    <xf numFmtId="164" fontId="0" fillId="5" borderId="0" xfId="0" applyNumberFormat="1" applyFill="1"/>
    <xf numFmtId="164" fontId="0" fillId="5" borderId="7" xfId="0" applyNumberFormat="1" applyFill="1" applyBorder="1"/>
    <xf numFmtId="0" fontId="2" fillId="9" borderId="2" xfId="0" applyFont="1" applyFill="1" applyBorder="1" applyAlignment="1">
      <alignment horizontal="center"/>
    </xf>
    <xf numFmtId="164" fontId="0" fillId="9" borderId="0" xfId="0" applyNumberFormat="1" applyFill="1"/>
    <xf numFmtId="164" fontId="0" fillId="9" borderId="2" xfId="0" applyNumberFormat="1" applyFill="1" applyBorder="1"/>
    <xf numFmtId="0" fontId="2" fillId="9" borderId="2" xfId="0" applyFon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6"/>
  <sheetViews>
    <sheetView tabSelected="1" workbookViewId="0">
      <pane xSplit="1" ySplit="1" topLeftCell="B227" activePane="bottomRight" state="frozen"/>
      <selection pane="bottomRight" activeCell="K269" sqref="K269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68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30</v>
      </c>
      <c r="C18" s="37" t="s">
        <v>13</v>
      </c>
      <c r="D18" t="s">
        <v>13</v>
      </c>
      <c r="E18" s="68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30</v>
      </c>
      <c r="C19" s="37" t="s">
        <v>30</v>
      </c>
      <c r="D19" t="s">
        <v>30</v>
      </c>
      <c r="E19" s="2" t="s">
        <v>12</v>
      </c>
      <c r="F19" s="36" t="s">
        <v>30</v>
      </c>
      <c r="G19" s="46" t="s">
        <v>30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68" t="s">
        <v>30</v>
      </c>
      <c r="D20" t="s">
        <v>30</v>
      </c>
      <c r="E20" s="2" t="s">
        <v>30</v>
      </c>
      <c r="F20" s="36" t="s">
        <v>33</v>
      </c>
      <c r="G20" s="46" t="s">
        <v>33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30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30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68" t="s">
        <v>12</v>
      </c>
      <c r="F29" s="36" t="s">
        <v>12</v>
      </c>
      <c r="G29" s="46" t="s">
        <v>30</v>
      </c>
      <c r="H29" t="s">
        <v>30</v>
      </c>
      <c r="I29" s="2" t="s">
        <v>30</v>
      </c>
      <c r="J29" t="s">
        <v>30</v>
      </c>
      <c r="K29" t="s">
        <v>30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30</v>
      </c>
      <c r="K30" t="s">
        <v>30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68" t="s">
        <v>12</v>
      </c>
      <c r="D34" s="36" t="s">
        <v>13</v>
      </c>
      <c r="E34" s="68" t="s">
        <v>12</v>
      </c>
      <c r="F34" s="36" t="s">
        <v>13</v>
      </c>
      <c r="G34" s="69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68" t="s">
        <v>12</v>
      </c>
      <c r="D38" s="36" t="s">
        <v>13</v>
      </c>
      <c r="E38" s="37" t="s">
        <v>13</v>
      </c>
      <c r="F38" s="36" t="s">
        <v>13</v>
      </c>
      <c r="G38" s="69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30</v>
      </c>
      <c r="C47" s="37" t="s">
        <v>30</v>
      </c>
      <c r="D47" s="36" t="s">
        <v>30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30</v>
      </c>
      <c r="K48" t="s">
        <v>30</v>
      </c>
    </row>
    <row r="49" spans="1:11">
      <c r="A49" t="s">
        <v>62</v>
      </c>
      <c r="B49" s="36" t="s">
        <v>12</v>
      </c>
      <c r="C49" s="37" t="s">
        <v>30</v>
      </c>
      <c r="D49" s="36" t="s">
        <v>30</v>
      </c>
      <c r="E49" s="37" t="s">
        <v>30</v>
      </c>
      <c r="F49" s="36" t="s">
        <v>13</v>
      </c>
      <c r="G49" s="69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30</v>
      </c>
      <c r="I50" s="2" t="s">
        <v>30</v>
      </c>
      <c r="J50" t="s">
        <v>30</v>
      </c>
      <c r="K50" t="s">
        <v>30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30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30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30</v>
      </c>
      <c r="K56" t="s">
        <v>30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33</v>
      </c>
      <c r="K58" t="s">
        <v>33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30</v>
      </c>
      <c r="K59" t="s">
        <v>30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13</v>
      </c>
      <c r="G61" s="47" t="s">
        <v>13</v>
      </c>
      <c r="H61" s="38" t="s">
        <v>12</v>
      </c>
      <c r="I61" s="41" t="s">
        <v>12</v>
      </c>
      <c r="J61" s="38" t="s">
        <v>30</v>
      </c>
      <c r="K61" s="38" t="s">
        <v>30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68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6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37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68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6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37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68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30</v>
      </c>
      <c r="K77" t="s">
        <v>30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30</v>
      </c>
      <c r="K79" t="s">
        <v>30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30</v>
      </c>
      <c r="K80" t="s">
        <v>12</v>
      </c>
    </row>
    <row r="81" spans="1:11">
      <c r="A81" t="s">
        <v>94</v>
      </c>
      <c r="B81" t="s">
        <v>30</v>
      </c>
      <c r="C81" s="2" t="s">
        <v>30</v>
      </c>
      <c r="D81" t="s">
        <v>12</v>
      </c>
      <c r="E81" s="2" t="s">
        <v>12</v>
      </c>
      <c r="F81" t="s">
        <v>30</v>
      </c>
      <c r="G81" s="48" t="s">
        <v>12</v>
      </c>
      <c r="H81" t="s">
        <v>12</v>
      </c>
      <c r="I81" s="2" t="s">
        <v>12</v>
      </c>
      <c r="J81" t="s">
        <v>30</v>
      </c>
      <c r="K81" t="s">
        <v>30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30</v>
      </c>
      <c r="K82" t="s">
        <v>30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30</v>
      </c>
      <c r="K83" t="s">
        <v>30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6" t="s">
        <v>13</v>
      </c>
      <c r="H84" t="s">
        <v>12</v>
      </c>
      <c r="I84" s="2" t="s">
        <v>12</v>
      </c>
      <c r="J84" t="s">
        <v>30</v>
      </c>
      <c r="K84" t="s">
        <v>30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30</v>
      </c>
      <c r="K85" t="s">
        <v>30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30</v>
      </c>
      <c r="I87" s="2" t="s">
        <v>30</v>
      </c>
      <c r="J87" t="s">
        <v>30</v>
      </c>
      <c r="K87" t="s">
        <v>30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30</v>
      </c>
      <c r="K88" t="s">
        <v>30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68" t="s">
        <v>33</v>
      </c>
      <c r="F90" t="s">
        <v>33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30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6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68" t="s">
        <v>12</v>
      </c>
      <c r="D96" t="s">
        <v>13</v>
      </c>
      <c r="E96" s="68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69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37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69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6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30</v>
      </c>
      <c r="C107" s="2" t="s">
        <v>30</v>
      </c>
      <c r="D107" t="s">
        <v>30</v>
      </c>
      <c r="E107" s="2" t="s">
        <v>12</v>
      </c>
      <c r="F107" t="s">
        <v>30</v>
      </c>
      <c r="G107" s="48" t="s">
        <v>30</v>
      </c>
      <c r="H107" t="s">
        <v>30</v>
      </c>
      <c r="I107" s="2" t="s">
        <v>30</v>
      </c>
      <c r="J107" t="s">
        <v>30</v>
      </c>
      <c r="K107" t="s">
        <v>30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30</v>
      </c>
      <c r="F108" t="s">
        <v>12</v>
      </c>
      <c r="G108" s="48" t="s">
        <v>12</v>
      </c>
      <c r="H108" t="s">
        <v>30</v>
      </c>
      <c r="I108" s="2" t="s">
        <v>30</v>
      </c>
      <c r="J108" t="s">
        <v>30</v>
      </c>
      <c r="K108" t="s">
        <v>30</v>
      </c>
    </row>
    <row r="109" spans="1:11">
      <c r="A109" t="s">
        <v>122</v>
      </c>
      <c r="B109" t="s">
        <v>30</v>
      </c>
      <c r="C109" s="2" t="s">
        <v>30</v>
      </c>
      <c r="D109" t="s">
        <v>30</v>
      </c>
      <c r="E109" s="2" t="s">
        <v>30</v>
      </c>
      <c r="F109" t="s">
        <v>30</v>
      </c>
      <c r="G109" s="48" t="s">
        <v>30</v>
      </c>
      <c r="H109" t="s">
        <v>12</v>
      </c>
      <c r="I109" s="2" t="s">
        <v>12</v>
      </c>
      <c r="J109" t="s">
        <v>12</v>
      </c>
      <c r="K109" t="s">
        <v>30</v>
      </c>
    </row>
    <row r="110" spans="1:11">
      <c r="A110" t="s">
        <v>123</v>
      </c>
      <c r="B110" t="s">
        <v>30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68" t="s">
        <v>30</v>
      </c>
      <c r="D111" t="s">
        <v>30</v>
      </c>
      <c r="E111" s="2" t="s">
        <v>30</v>
      </c>
      <c r="F111" t="s">
        <v>33</v>
      </c>
      <c r="G111" s="48" t="s">
        <v>33</v>
      </c>
      <c r="H111" t="s">
        <v>12</v>
      </c>
      <c r="I111" s="2" t="s">
        <v>12</v>
      </c>
      <c r="J111" t="s">
        <v>12</v>
      </c>
      <c r="K111" t="s">
        <v>30</v>
      </c>
    </row>
    <row r="112" spans="1:11">
      <c r="A112" t="s">
        <v>125</v>
      </c>
      <c r="B112" t="s">
        <v>12</v>
      </c>
      <c r="C112" s="2" t="s">
        <v>30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6" t="s">
        <v>13</v>
      </c>
      <c r="H113" t="s">
        <v>30</v>
      </c>
      <c r="I113" s="2" t="s">
        <v>30</v>
      </c>
      <c r="J113" t="s">
        <v>30</v>
      </c>
      <c r="K113" t="s">
        <v>30</v>
      </c>
    </row>
    <row r="114" spans="1:11">
      <c r="A114" t="s">
        <v>127</v>
      </c>
      <c r="B114" t="s">
        <v>30</v>
      </c>
      <c r="C114" s="2" t="s">
        <v>30</v>
      </c>
      <c r="D114" t="s">
        <v>12</v>
      </c>
      <c r="E114" s="2" t="s">
        <v>12</v>
      </c>
      <c r="F114" t="s">
        <v>30</v>
      </c>
      <c r="G114" s="48" t="s">
        <v>13</v>
      </c>
      <c r="H114" t="s">
        <v>12</v>
      </c>
      <c r="I114" s="2" t="s">
        <v>12</v>
      </c>
      <c r="J114" t="s">
        <v>30</v>
      </c>
      <c r="K114" t="s">
        <v>30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30</v>
      </c>
      <c r="K115" t="s">
        <v>30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68" t="s">
        <v>12</v>
      </c>
      <c r="F116" t="s">
        <v>13</v>
      </c>
      <c r="G116" s="48" t="s">
        <v>13</v>
      </c>
      <c r="H116" t="s">
        <v>30</v>
      </c>
      <c r="I116" s="2" t="s">
        <v>30</v>
      </c>
      <c r="J116" t="s">
        <v>33</v>
      </c>
      <c r="K116" t="s">
        <v>33</v>
      </c>
    </row>
    <row r="117" spans="1:11">
      <c r="A117" t="s">
        <v>130</v>
      </c>
      <c r="B117" t="s">
        <v>30</v>
      </c>
      <c r="C117" s="2" t="s">
        <v>13</v>
      </c>
      <c r="D117" t="s">
        <v>12</v>
      </c>
      <c r="E117" s="2" t="s">
        <v>13</v>
      </c>
      <c r="F117" t="s">
        <v>30</v>
      </c>
      <c r="G117" s="48" t="s">
        <v>13</v>
      </c>
      <c r="H117" t="s">
        <v>12</v>
      </c>
      <c r="I117" s="2" t="s">
        <v>12</v>
      </c>
      <c r="J117" t="s">
        <v>30</v>
      </c>
      <c r="K117" t="s">
        <v>30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30</v>
      </c>
    </row>
    <row r="119" spans="1:11">
      <c r="A119" t="s">
        <v>132</v>
      </c>
      <c r="B119" t="s">
        <v>13</v>
      </c>
      <c r="C119" s="68" t="s">
        <v>30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30</v>
      </c>
      <c r="C120" s="2" t="s">
        <v>30</v>
      </c>
      <c r="D120" t="s">
        <v>30</v>
      </c>
      <c r="E120" s="2" t="s">
        <v>30</v>
      </c>
      <c r="F120" t="s">
        <v>33</v>
      </c>
      <c r="G120" s="48" t="s">
        <v>12</v>
      </c>
      <c r="H120" t="s">
        <v>12</v>
      </c>
      <c r="I120" s="2" t="s">
        <v>12</v>
      </c>
      <c r="J120" t="s">
        <v>30</v>
      </c>
      <c r="K120" t="s">
        <v>30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30</v>
      </c>
      <c r="E121" s="41" t="s">
        <v>30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68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68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68" t="s">
        <v>12</v>
      </c>
      <c r="D128" s="36" t="s">
        <v>12</v>
      </c>
      <c r="E128" s="37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69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30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30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30</v>
      </c>
      <c r="K139" t="s">
        <v>30</v>
      </c>
    </row>
    <row r="140" spans="1:11">
      <c r="A140" t="s">
        <v>153</v>
      </c>
      <c r="B140" t="s">
        <v>33</v>
      </c>
      <c r="C140" s="2" t="s">
        <v>12</v>
      </c>
      <c r="D140" t="s">
        <v>13</v>
      </c>
      <c r="E140" s="37" t="s">
        <v>13</v>
      </c>
      <c r="F140" t="s">
        <v>13</v>
      </c>
      <c r="G140" s="46" t="s">
        <v>13</v>
      </c>
      <c r="H140" t="s">
        <v>12</v>
      </c>
      <c r="I140" s="2" t="s">
        <v>12</v>
      </c>
      <c r="J140" t="s">
        <v>12</v>
      </c>
      <c r="K140" t="s">
        <v>30</v>
      </c>
    </row>
    <row r="141" spans="1:11">
      <c r="A141" t="s">
        <v>154</v>
      </c>
      <c r="B141" t="s">
        <v>30</v>
      </c>
      <c r="C141" s="2" t="s">
        <v>13</v>
      </c>
      <c r="D141" t="s">
        <v>30</v>
      </c>
      <c r="E141" s="2" t="s">
        <v>30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30</v>
      </c>
      <c r="K141" t="s">
        <v>30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30</v>
      </c>
      <c r="C143" s="2" t="s">
        <v>30</v>
      </c>
      <c r="D143" t="s">
        <v>30</v>
      </c>
      <c r="E143" s="2" t="s">
        <v>30</v>
      </c>
      <c r="F143" t="s">
        <v>30</v>
      </c>
      <c r="G143" s="48" t="s">
        <v>30</v>
      </c>
      <c r="H143" t="s">
        <v>30</v>
      </c>
      <c r="I143" s="2" t="s">
        <v>30</v>
      </c>
      <c r="J143" t="s">
        <v>30</v>
      </c>
      <c r="K143" t="s">
        <v>30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30</v>
      </c>
      <c r="I144" s="2" t="s">
        <v>30</v>
      </c>
      <c r="J144" t="s">
        <v>30</v>
      </c>
      <c r="K144" t="s">
        <v>30</v>
      </c>
    </row>
    <row r="145" spans="1:11">
      <c r="A145" t="s">
        <v>158</v>
      </c>
      <c r="B145" t="s">
        <v>30</v>
      </c>
      <c r="C145" s="2" t="s">
        <v>30</v>
      </c>
      <c r="D145" t="s">
        <v>12</v>
      </c>
      <c r="E145" s="2" t="s">
        <v>30</v>
      </c>
      <c r="F145" t="s">
        <v>12</v>
      </c>
      <c r="G145" s="48" t="s">
        <v>30</v>
      </c>
      <c r="H145" t="s">
        <v>12</v>
      </c>
      <c r="I145" s="2" t="s">
        <v>12</v>
      </c>
      <c r="J145" t="s">
        <v>30</v>
      </c>
      <c r="K145" t="s">
        <v>30</v>
      </c>
    </row>
    <row r="146" spans="1:11">
      <c r="A146" t="s">
        <v>159</v>
      </c>
      <c r="B146" t="s">
        <v>30</v>
      </c>
      <c r="C146" s="2" t="s">
        <v>30</v>
      </c>
      <c r="D146" t="s">
        <v>12</v>
      </c>
      <c r="E146" s="2" t="s">
        <v>12</v>
      </c>
      <c r="F146" t="s">
        <v>13</v>
      </c>
      <c r="G146" s="69" t="s">
        <v>33</v>
      </c>
      <c r="H146" t="s">
        <v>12</v>
      </c>
      <c r="I146" s="2" t="s">
        <v>12</v>
      </c>
      <c r="J146" t="s">
        <v>30</v>
      </c>
      <c r="K146" t="s">
        <v>30</v>
      </c>
    </row>
    <row r="147" spans="1:11">
      <c r="A147" t="s">
        <v>160</v>
      </c>
      <c r="B147" t="s">
        <v>30</v>
      </c>
      <c r="C147" s="2" t="s">
        <v>30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30</v>
      </c>
      <c r="I147" s="2" t="s">
        <v>30</v>
      </c>
      <c r="J147" t="s">
        <v>30</v>
      </c>
      <c r="K147" t="s">
        <v>30</v>
      </c>
    </row>
    <row r="148" spans="1:11">
      <c r="A148" t="s">
        <v>161</v>
      </c>
      <c r="B148" t="s">
        <v>30</v>
      </c>
      <c r="C148" s="2" t="s">
        <v>30</v>
      </c>
      <c r="D148" t="s">
        <v>12</v>
      </c>
      <c r="E148" s="2" t="s">
        <v>12</v>
      </c>
      <c r="F148" t="s">
        <v>30</v>
      </c>
      <c r="G148" s="48" t="s">
        <v>30</v>
      </c>
      <c r="H148" t="s">
        <v>12</v>
      </c>
      <c r="I148" s="2" t="s">
        <v>12</v>
      </c>
      <c r="J148" t="s">
        <v>30</v>
      </c>
      <c r="K148" t="s">
        <v>30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30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7" t="s">
        <v>13</v>
      </c>
      <c r="H151" s="38" t="s">
        <v>12</v>
      </c>
      <c r="I151" s="41" t="s">
        <v>12</v>
      </c>
      <c r="J151" s="38" t="s">
        <v>12</v>
      </c>
      <c r="K151" s="38" t="s">
        <v>30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37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6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33</v>
      </c>
      <c r="K172" t="s">
        <v>33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68" t="s">
        <v>12</v>
      </c>
      <c r="F174" t="s">
        <v>33</v>
      </c>
      <c r="G174" s="48" t="s">
        <v>13</v>
      </c>
      <c r="H174" t="s">
        <v>12</v>
      </c>
      <c r="I174" s="2" t="s">
        <v>12</v>
      </c>
      <c r="J174" t="s">
        <v>30</v>
      </c>
      <c r="K174" t="s">
        <v>30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68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33</v>
      </c>
      <c r="I177" s="2" t="s">
        <v>33</v>
      </c>
      <c r="J177" t="s">
        <v>33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30</v>
      </c>
      <c r="K179" t="s">
        <v>30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30</v>
      </c>
      <c r="K181" t="s">
        <v>30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30</v>
      </c>
      <c r="I182" s="2" t="s">
        <v>30</v>
      </c>
      <c r="J182" t="s">
        <v>12</v>
      </c>
      <c r="K182" t="s">
        <v>30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33</v>
      </c>
      <c r="K183" t="s">
        <v>33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33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33</v>
      </c>
      <c r="K191" s="38" t="s">
        <v>33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69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30</v>
      </c>
      <c r="C193" s="2" t="s">
        <v>30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30</v>
      </c>
      <c r="I193" s="2" t="s">
        <v>30</v>
      </c>
      <c r="J193" t="s">
        <v>30</v>
      </c>
      <c r="K193" t="s">
        <v>30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30</v>
      </c>
      <c r="K201" t="s">
        <v>30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30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68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68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68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30</v>
      </c>
      <c r="K212" t="s">
        <v>30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33</v>
      </c>
      <c r="K213" t="s">
        <v>33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68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33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30</v>
      </c>
      <c r="K215" t="s">
        <v>30</v>
      </c>
    </row>
    <row r="216" spans="1:11">
      <c r="A216" t="s">
        <v>229</v>
      </c>
      <c r="B216" t="s">
        <v>30</v>
      </c>
      <c r="C216" s="2" t="s">
        <v>12</v>
      </c>
      <c r="D216" t="s">
        <v>30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30</v>
      </c>
      <c r="F217" t="s">
        <v>30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30</v>
      </c>
      <c r="K221" t="s">
        <v>30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30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30</v>
      </c>
      <c r="K223" s="50" t="s">
        <v>30</v>
      </c>
    </row>
    <row r="224" spans="1:11">
      <c r="A224" t="s">
        <v>237</v>
      </c>
      <c r="B224" s="36" cm="1">
        <f t="array" aca="1" ref="B224" ca="1">SUM(COUNTIF(Human_evaluation!$B$2:'Human_evaluation'!$B$16, {"&lt;&gt;correct"}))</f>
        <v>7</v>
      </c>
      <c r="C224" s="37" cm="1">
        <f t="array" aca="1" ref="C224" ca="1">SUM(COUNTIF(Human_evaluation!$C$2:'Human_evaluation'!$C$16, {"&lt;&gt;correct"}))</f>
        <v>3</v>
      </c>
      <c r="D224" s="36" cm="1">
        <f t="array" aca="1" ref="D224" ca="1">SUM(COUNTIF(Human_evaluation!$D$2:'Human_evaluation'!$D$16, {"&lt;&gt;correct"}))</f>
        <v>5</v>
      </c>
      <c r="E224" s="37" cm="1">
        <f t="array" aca="1" ref="E224" ca="1">SUM(COUNTIF(Human_evaluation!$E$2:'Human_evaluation'!$E$16, {"&lt;&gt;correct"}))</f>
        <v>2</v>
      </c>
      <c r="F224" s="36" cm="1">
        <f t="array" aca="1" ref="F224" ca="1">SUM(COUNTIF(Human_evaluation!$F$2:'Human_evaluation'!$F$16, {"&lt;&gt;correct"}))</f>
        <v>5</v>
      </c>
      <c r="G224" s="46" cm="1">
        <f t="array" aca="1" ref="G224" ca="1">SUM(COUNTIF(Human_evaluation!$G$2:'Human_evaluation'!$G$16, {"&lt;&gt;correct"}))</f>
        <v>2</v>
      </c>
      <c r="H224" s="36" cm="1">
        <f t="array" aca="1" ref="H224" ca="1">SUM(COUNTIF(Human_evaluation!$H$2:'Human_evaluation'!$H$16, {"&lt;&gt;correct"}))</f>
        <v>1</v>
      </c>
      <c r="I224" s="37" cm="1">
        <f t="array" aca="1" ref="I224" ca="1">SUM(COUNTIF(Human_evaluation!$I$2:'Human_evaluation'!$I$16, {"&lt;&gt;correct"}))</f>
        <v>1</v>
      </c>
      <c r="J224" s="36" cm="1">
        <f t="array" aca="1" ref="J224" ca="1">SUM(COUNTIF(Human_evaluation!$J$2:'Human_evaluation'!$J$16, {"&lt;&gt;correct"}))</f>
        <v>3</v>
      </c>
      <c r="K224" s="36" cm="1">
        <f t="array" aca="1" ref="K224" ca="1">SUM(COUNTIF(Human_evaluation!$K$2:'Human_evaluation'!$K$16, {"&lt;&gt;correct"}))</f>
        <v>2</v>
      </c>
    </row>
    <row r="225" spans="1:22">
      <c r="A225" t="s">
        <v>238</v>
      </c>
      <c r="B225" s="36" cm="1">
        <f t="array" aca="1" ref="B225" ca="1">SUM(COUNTIF(Human_evaluation!$B$17:'Human_evaluation'!$B$31, {"&lt;&gt;correct"}))</f>
        <v>5</v>
      </c>
      <c r="C225" s="37" cm="1">
        <f t="array" aca="1" ref="C225" ca="1">SUM(COUNTIF(Human_evaluation!$C$17:'Human_evaluation'!$C$31, {"&lt;&gt;correct"}))</f>
        <v>3</v>
      </c>
      <c r="D225" s="36" cm="1">
        <f t="array" aca="1" ref="D225" ca="1">SUM(COUNTIF(Human_evaluation!$D$17:'Human_evaluation'!$D$31, {"&lt;&gt;correct"}))</f>
        <v>7</v>
      </c>
      <c r="E225" s="37" cm="1">
        <f t="array" aca="1" ref="E225" ca="1">SUM(COUNTIF(Human_evaluation!$E$17:'Human_evaluation'!$E$31, {"&lt;&gt;correct"}))</f>
        <v>6</v>
      </c>
      <c r="F225" s="36" cm="1">
        <f t="array" aca="1" ref="F225" ca="1">SUM(COUNTIF(Human_evaluation!$F$17:'Human_evaluation'!$F$31, {"&lt;&gt;correct"}))</f>
        <v>11</v>
      </c>
      <c r="G225" s="46" cm="1">
        <f t="array" aca="1" ref="G225" ca="1">SUM(COUNTIF(Human_evaluation!$G$17:'Human_evaluation'!$G$31, {"&lt;&gt;correct"}))</f>
        <v>8</v>
      </c>
      <c r="H225" s="36" cm="1">
        <f t="array" aca="1" ref="H225" ca="1">SUM(COUNTIF(Human_evaluation!$H$17:'Human_evaluation'!$H$31, {"&lt;&gt;correct"}))</f>
        <v>15</v>
      </c>
      <c r="I225" s="37" cm="1">
        <f t="array" aca="1" ref="I225" ca="1">SUM(COUNTIF(Human_evaluation!$I$17:'Human_evaluation'!$I$31, {"&lt;&gt;correct"}))</f>
        <v>15</v>
      </c>
      <c r="J225" s="36" cm="1">
        <f t="array" aca="1" ref="J225" ca="1">SUM(COUNTIF(Human_evaluation!$J$17:'Human_evaluation'!$J$31, {"&lt;&gt;correct"}))</f>
        <v>14</v>
      </c>
      <c r="K225" s="36" cm="1">
        <f t="array" aca="1" ref="K225" ca="1">SUM(COUNTIF(Human_evaluation!$K$17:'Human_evaluation'!$K$31, {"&lt;&gt;correct"}))</f>
        <v>14</v>
      </c>
    </row>
    <row r="226" spans="1:22">
      <c r="A226" t="s">
        <v>239</v>
      </c>
      <c r="B226" s="36" cm="1">
        <f t="array" aca="1" ref="B226" ca="1">SUM(COUNTIF(Human_evaluation!$B$32:'Human_evaluation'!$B$46, {"&lt;&gt;correct"}))</f>
        <v>5</v>
      </c>
      <c r="C226" s="37" cm="1">
        <f t="array" aca="1" ref="C226" ca="1">SUM(COUNTIF(Human_evaluation!$C$32:'Human_evaluation'!$C$46, {"&lt;&gt;correct"}))</f>
        <v>4</v>
      </c>
      <c r="D226" s="36" cm="1">
        <f t="array" aca="1" ref="D226" ca="1">SUM(COUNTIF(Human_evaluation!$D$32:'Human_evaluation'!$D$46, {"&lt;&gt;correct"}))</f>
        <v>2</v>
      </c>
      <c r="E226" s="37" cm="1">
        <f t="array" aca="1" ref="E226" ca="1">SUM(COUNTIF(Human_evaluation!$E$32:'Human_evaluation'!$E$46, {"&lt;&gt;correct"}))</f>
        <v>1</v>
      </c>
      <c r="F226" s="36" cm="1">
        <f t="array" aca="1" ref="F226" ca="1">SUM(COUNTIF(Human_evaluation!$F$32:'Human_evaluation'!$F$46, {"&lt;&gt;correct"}))</f>
        <v>2</v>
      </c>
      <c r="G226" s="46" cm="1">
        <f t="array" aca="1" ref="G226" ca="1">SUM(COUNTIF(Human_evaluation!$G$32:'Human_evaluation'!$G$46, {"&lt;&gt;correct"}))</f>
        <v>3</v>
      </c>
      <c r="H226" s="36" cm="1">
        <f t="array" aca="1" ref="H226" ca="1">SUM(COUNTIF(Human_evaluation!$H$32:'Human_evaluation'!$H$46, {"&lt;&gt;correct"}))</f>
        <v>1</v>
      </c>
      <c r="I226" s="37" cm="1">
        <f t="array" aca="1" ref="I226" ca="1">SUM(COUNTIF(Human_evaluation!$I$32:'Human_evaluation'!$I$46, {"&lt;&gt;correct"}))</f>
        <v>1</v>
      </c>
      <c r="J226" s="36" cm="1">
        <f t="array" aca="1" ref="J226" ca="1">SUM(COUNTIF(Human_evaluation!$J$32:'Human_evaluation'!$J$46, {"&lt;&gt;correct"}))</f>
        <v>9</v>
      </c>
      <c r="K226" s="36" cm="1">
        <f t="array" aca="1" ref="K226" ca="1">SUM(COUNTIF(Human_evaluation!$K$32:'Human_evaluation'!$K$46, {"&lt;&gt;correct"}))</f>
        <v>8</v>
      </c>
    </row>
    <row r="227" spans="1:22">
      <c r="A227" t="s">
        <v>240</v>
      </c>
      <c r="B227" s="36" cm="1">
        <f t="array" aca="1" ref="B227" ca="1">SUM(COUNTIF(Human_evaluation!$B$47:'Human_evaluation'!$B$61, {"&lt;&gt;correct"}))</f>
        <v>7</v>
      </c>
      <c r="C227" s="37" cm="1">
        <f t="array" aca="1" ref="C227" ca="1">SUM(COUNTIF(Human_evaluation!$C$47:'Human_evaluation'!$C$61, {"&lt;&gt;correct"}))</f>
        <v>2</v>
      </c>
      <c r="D227" cm="1">
        <f t="array" aca="1" ref="D227" ca="1">SUM(COUNTIF(Human_evaluation!$D$47:'Human_evaluation'!$D$61, {"&lt;&gt;correct"}))</f>
        <v>8</v>
      </c>
      <c r="E227" s="2" cm="1">
        <f t="array" aca="1" ref="E227" ca="1">SUM(COUNTIF(Human_evaluation!$E$47:'Human_evaluation'!$E$61, {"&lt;&gt;correct"}))</f>
        <v>5</v>
      </c>
      <c r="F227" s="36" cm="1">
        <f t="array" aca="1" ref="F227" ca="1">SUM(COUNTIF(Human_evaluation!$F$47:'Human_evaluation'!$F$61, {"&lt;&gt;correct"}))</f>
        <v>3</v>
      </c>
      <c r="G227" s="46" cm="1">
        <f t="array" aca="1" ref="G227" ca="1">SUM(COUNTIF(Human_evaluation!$G$47:'Human_evaluation'!$G$61, {"&lt;&gt;correct"}))</f>
        <v>1</v>
      </c>
      <c r="H227" s="36" cm="1">
        <f t="array" aca="1" ref="H227" ca="1">SUM(COUNTIF(Human_evaluation!$H$47:'Human_evaluation'!$H$61, {"&lt;&gt;correct"}))</f>
        <v>13</v>
      </c>
      <c r="I227" s="2" cm="1">
        <f t="array" aca="1" ref="I227" ca="1">SUM(COUNTIF(Human_evaluation!$I$47:'Human_evaluation'!$I$61, {"&lt;&gt;correct"}))</f>
        <v>14</v>
      </c>
      <c r="J227" s="36" cm="1">
        <f t="array" aca="1" ref="J227" ca="1">SUM(COUNTIF(Human_evaluation!$J$47:'Human_evaluation'!$J$61, {"&lt;&gt;correct"}))</f>
        <v>14</v>
      </c>
      <c r="K227" cm="1">
        <f t="array" aca="1" ref="K227" ca="1">SUM(COUNTIF(Human_evaluation!$K$47:'Human_evaluation'!$K$61, {"&lt;&gt;correct"}))</f>
        <v>14</v>
      </c>
    </row>
    <row r="228" spans="1:22">
      <c r="A228" t="s">
        <v>241</v>
      </c>
      <c r="B228" s="36" cm="1">
        <f t="array" aca="1" ref="B228" ca="1">SUM(COUNTIF(Human_evaluation!$B$62:'Human_evaluation'!$B$76, {"&lt;&gt;correct"}))</f>
        <v>9</v>
      </c>
      <c r="C228" s="37" cm="1">
        <f t="array" aca="1" ref="C228" ca="1">SUM(COUNTIF(Human_evaluation!$C$62:'Human_evaluation'!$C$76, {"&lt;&gt;correct"}))</f>
        <v>11</v>
      </c>
      <c r="D228" s="36" cm="1">
        <f t="array" aca="1" ref="D228" ca="1">SUM(COUNTIF(Human_evaluation!$D$62:'Human_evaluation'!$D$76, {"&lt;&gt;correct"}))</f>
        <v>5</v>
      </c>
      <c r="E228" s="37" cm="1">
        <f t="array" aca="1" ref="E228" ca="1">SUM(COUNTIF(Human_evaluation!$E$62:'Human_evaluation'!$E$76, {"&lt;&gt;correct"}))</f>
        <v>0</v>
      </c>
      <c r="F228" s="36" cm="1">
        <f t="array" aca="1" ref="F228" ca="1">SUM(COUNTIF(Human_evaluation!$F$62:'Human_evaluation'!$F$76, {"&lt;&gt;correct"}))</f>
        <v>3</v>
      </c>
      <c r="G228" s="46" cm="1">
        <f t="array" aca="1" ref="G228" ca="1">SUM(COUNTIF(Human_evaluation!$G$62:'Human_evaluation'!$G$76, {"&lt;&gt;correct"}))</f>
        <v>2</v>
      </c>
      <c r="H228" s="36" cm="1">
        <f t="array" aca="1" ref="H228" ca="1">SUM(COUNTIF(Human_evaluation!$H$62:'Human_evaluation'!$H$76, {"&lt;&gt;correct"}))</f>
        <v>1</v>
      </c>
      <c r="I228" s="37" cm="1">
        <f t="array" aca="1" ref="I228" ca="1">SUM(COUNTIF(Human_evaluation!$I$62:'Human_evaluation'!$I$76, {"&lt;&gt;correct"}))</f>
        <v>1</v>
      </c>
      <c r="J228" s="36" cm="1">
        <f t="array" aca="1" ref="J228" ca="1">SUM(COUNTIF(Human_evaluation!$J$62:'Human_evaluation'!$J$76, {"&lt;&gt;correct"}))</f>
        <v>10</v>
      </c>
      <c r="K228" s="36" cm="1">
        <f t="array" aca="1" ref="K228" ca="1">SUM(COUNTIF(Human_evaluation!$K$62:'Human_evaluation'!$K$76, {"&lt;&gt;correct"}))</f>
        <v>10</v>
      </c>
    </row>
    <row r="229" spans="1:22">
      <c r="A229" t="s">
        <v>242</v>
      </c>
      <c r="B229" s="36" cm="1">
        <f t="array" aca="1" ref="B229" ca="1">SUM(COUNTIF(Human_evaluation!$B$77:'Human_evaluation'!$B$91, {"&lt;&gt;correct"}))</f>
        <v>3</v>
      </c>
      <c r="C229" s="37" cm="1">
        <f t="array" aca="1" ref="C229" ca="1">SUM(COUNTIF(Human_evaluation!$C$77:'Human_evaluation'!$C$91, {"&lt;&gt;correct"}))</f>
        <v>2</v>
      </c>
      <c r="D229" s="36" cm="1">
        <f t="array" aca="1" ref="D229" ca="1">SUM(COUNTIF(Human_evaluation!$D$77:'Human_evaluation'!$D$91, {"&lt;&gt;correct"}))</f>
        <v>3</v>
      </c>
      <c r="E229" s="37" cm="1">
        <f t="array" aca="1" ref="E229" ca="1">SUM(COUNTIF(Human_evaluation!$E$77:'Human_evaluation'!$E$91, {"&lt;&gt;correct"}))</f>
        <v>3</v>
      </c>
      <c r="F229" s="36" cm="1">
        <f t="array" aca="1" ref="F229" ca="1">SUM(COUNTIF(Human_evaluation!$F$77:'Human_evaluation'!$F$91, {"&lt;&gt;correct"}))</f>
        <v>4</v>
      </c>
      <c r="G229" s="46" cm="1">
        <f t="array" aca="1" ref="G229" ca="1">SUM(COUNTIF(Human_evaluation!$G$77:'Human_evaluation'!$G$91, {"&lt;&gt;correct"}))</f>
        <v>3</v>
      </c>
      <c r="H229" s="36" cm="1">
        <f t="array" aca="1" ref="H229" ca="1">SUM(COUNTIF(Human_evaluation!$H$77:'Human_evaluation'!$H$91, {"&lt;&gt;correct"}))</f>
        <v>14</v>
      </c>
      <c r="I229" s="37" cm="1">
        <f t="array" aca="1" ref="I229" ca="1">SUM(COUNTIF(Human_evaluation!$I$77:'Human_evaluation'!$I$91, {"&lt;&gt;correct"}))</f>
        <v>14</v>
      </c>
      <c r="J229" s="36" cm="1">
        <f t="array" aca="1" ref="J229" ca="1">SUM(COUNTIF(Human_evaluation!$J$77:'Human_evaluation'!$J$91, {"&lt;&gt;correct"}))</f>
        <v>14</v>
      </c>
      <c r="K229" s="36" cm="1">
        <f t="array" aca="1" ref="K229" ca="1">SUM(COUNTIF(Human_evaluation!$K$77:'Human_evaluation'!$K$91, {"&lt;&gt;correct"}))</f>
        <v>14</v>
      </c>
    </row>
    <row r="230" spans="1:22">
      <c r="A230" t="s">
        <v>243</v>
      </c>
      <c r="B230" s="36" cm="1">
        <f t="array" aca="1" ref="B230" ca="1">SUM(COUNTIF(Human_evaluation!$B$92:'Human_evaluation'!$B$106, {"&lt;&gt;correct"}))</f>
        <v>10</v>
      </c>
      <c r="C230" s="37" cm="1">
        <f t="array" aca="1" ref="C230" ca="1">SUM(COUNTIF(Human_evaluation!$C$92:'Human_evaluation'!$C$106, {"&lt;&gt;correct"}))</f>
        <v>10</v>
      </c>
      <c r="D230" s="36" cm="1">
        <f t="array" aca="1" ref="D230" ca="1">SUM(COUNTIF(Human_evaluation!$D$92:'Human_evaluation'!$D$106, {"&lt;&gt;correct"}))</f>
        <v>5</v>
      </c>
      <c r="E230" s="37" cm="1">
        <f t="array" aca="1" ref="E230" ca="1">SUM(COUNTIF(Human_evaluation!$E$92:'Human_evaluation'!$E$106, {"&lt;&gt;correct"}))</f>
        <v>5</v>
      </c>
      <c r="F230" s="36" cm="1">
        <f t="array" aca="1" ref="F230" ca="1">SUM(COUNTIF(Human_evaluation!$F$92:'Human_evaluation'!$F$106, {"&lt;&gt;correct"}))</f>
        <v>3</v>
      </c>
      <c r="G230" s="46" cm="1">
        <f t="array" aca="1" ref="G230" ca="1">SUM(COUNTIF(Human_evaluation!$G$92:'Human_evaluation'!$G$106, {"&lt;&gt;correct"}))</f>
        <v>5</v>
      </c>
      <c r="H230" s="36" cm="1">
        <f t="array" aca="1" ref="H230" ca="1">SUM(COUNTIF(Human_evaluation!$H$92:'Human_evaluation'!$H$106, {"&lt;&gt;correct"}))</f>
        <v>5</v>
      </c>
      <c r="I230" s="37" cm="1">
        <f t="array" aca="1" ref="I230" ca="1">SUM(COUNTIF(Human_evaluation!$I$92:'Human_evaluation'!$I$106, {"&lt;&gt;correct"}))</f>
        <v>5</v>
      </c>
      <c r="J230" s="36" cm="1">
        <f t="array" aca="1" ref="J230" ca="1">SUM(COUNTIF(Human_evaluation!$J$92:'Human_evaluation'!$J$106, {"&lt;&gt;correct"}))</f>
        <v>7</v>
      </c>
      <c r="K230" s="36" cm="1">
        <f t="array" aca="1" ref="K230" ca="1">SUM(COUNTIF(Human_evaluation!$K$92:'Human_evaluation'!$K$106,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SUM(COUNTIF(Human_evaluation!$B$107:'Human_evaluation'!$B$121, {"&lt;&gt;correct"}))</f>
        <v>10</v>
      </c>
      <c r="C231" s="37" cm="1">
        <f t="array" aca="1" ref="C231" ca="1">SUM(COUNTIF(Human_evaluation!$C$107:'Human_evaluation'!$C$121, {"&lt;&gt;correct"}))</f>
        <v>9</v>
      </c>
      <c r="D231" s="36" cm="1">
        <f t="array" aca="1" ref="D231" ca="1">SUM(COUNTIF(Human_evaluation!$D$107:'Human_evaluation'!$D$121, {"&lt;&gt;correct"}))</f>
        <v>14</v>
      </c>
      <c r="E231" s="37" cm="1">
        <f t="array" aca="1" ref="E231" ca="1">SUM(COUNTIF(Human_evaluation!$E$107:'Human_evaluation'!$E$121, {"&lt;&gt;correct"}))</f>
        <v>12</v>
      </c>
      <c r="F231" s="36" cm="1">
        <f t="array" aca="1" ref="F231" ca="1">SUM(COUNTIF(Human_evaluation!$F$107:'Human_evaluation'!$F$121, {"&lt;&gt;correct"}))</f>
        <v>11</v>
      </c>
      <c r="G231" s="46" cm="1">
        <f t="array" aca="1" ref="G231" ca="1">SUM(COUNTIF(Human_evaluation!$G$107:'Human_evaluation'!$G$121, {"&lt;&gt;correct"}))</f>
        <v>6</v>
      </c>
      <c r="H231" s="36" cm="1">
        <f t="array" aca="1" ref="H231" ca="1">SUM(COUNTIF(Human_evaluation!$H$107:'Human_evaluation'!$H$121, {"&lt;&gt;correct"}))</f>
        <v>15</v>
      </c>
      <c r="I231" s="37" cm="1">
        <f t="array" aca="1" ref="I231" ca="1">SUM(COUNTIF(Human_evaluation!$I$107:'Human_evaluation'!$I$121, {"&lt;&gt;correct"}))</f>
        <v>15</v>
      </c>
      <c r="J231" s="36" cm="1">
        <f t="array" aca="1" ref="J231" ca="1">SUM(COUNTIF(Human_evaluation!$J$107:'Human_evaluation'!$J$121, {"&lt;&gt;correct"}))</f>
        <v>15</v>
      </c>
      <c r="K231" s="36" cm="1">
        <f t="array" aca="1" ref="K231" ca="1">SUM(COUNTIF(Human_evaluation!$K$107:'Human_evaluation'!$K$121, {"&lt;&gt;correct"}))</f>
        <v>15</v>
      </c>
    </row>
    <row r="232" spans="1:22">
      <c r="A232" t="s">
        <v>245</v>
      </c>
      <c r="B232" s="36" cm="1">
        <f t="array" aca="1" ref="B232" ca="1">SUM(COUNTIF(Human_evaluation!$B$122:'Human_evaluation'!$B$136, {"&lt;&gt;correct"}))</f>
        <v>7</v>
      </c>
      <c r="C232" s="37" cm="1">
        <f t="array" aca="1" ref="C232" ca="1">SUM(COUNTIF(Human_evaluation!$C$122:'Human_evaluation'!$C$136, {"&lt;&gt;correct"}))</f>
        <v>10</v>
      </c>
      <c r="D232" s="36" cm="1">
        <f t="array" aca="1" ref="D232" ca="1">SUM(COUNTIF(Human_evaluation!$D$122:'Human_evaluation'!$D$136, {"&lt;&gt;correct"}))</f>
        <v>5</v>
      </c>
      <c r="E232" s="37" cm="1">
        <f t="array" aca="1" ref="E232" ca="1">SUM(COUNTIF(Human_evaluation!$E$122:'Human_evaluation'!$E$136, {"&lt;&gt;correct"}))</f>
        <v>2</v>
      </c>
      <c r="F232" s="36" cm="1">
        <f t="array" aca="1" ref="F232" ca="1">SUM(COUNTIF(Human_evaluation!$F$122:'Human_evaluation'!$F$136, {"&lt;&gt;correct"}))</f>
        <v>4</v>
      </c>
      <c r="G232" s="46" cm="1">
        <f t="array" aca="1" ref="G232" ca="1">SUM(COUNTIF(Human_evaluation!$G$122:'Human_evaluation'!$G$136, {"&lt;&gt;correct"}))</f>
        <v>3</v>
      </c>
      <c r="H232" s="36" cm="1">
        <f t="array" aca="1" ref="H232" ca="1">SUM(COUNTIF(Human_evaluation!$H$122:'Human_evaluation'!$H$136, {"&lt;&gt;correct"}))</f>
        <v>3</v>
      </c>
      <c r="I232" s="37" cm="1">
        <f t="array" aca="1" ref="I232" ca="1">SUM(COUNTIF(Human_evaluation!$I$122:'Human_evaluation'!$I$136, {"&lt;&gt;correct"}))</f>
        <v>3</v>
      </c>
      <c r="J232" s="36" cm="1">
        <f t="array" aca="1" ref="J232" ca="1">SUM(COUNTIF(Human_evaluation!$J$122:'Human_evaluation'!$J$136, {"&lt;&gt;correct"}))</f>
        <v>9</v>
      </c>
      <c r="K232" s="36" cm="1">
        <f t="array" aca="1" ref="K232" ca="1">SUM(COUNTIF(Human_evaluation!$K$122:'Human_evaluation'!$K$136, {"&lt;&gt;correct"}))</f>
        <v>10</v>
      </c>
    </row>
    <row r="233" spans="1:22">
      <c r="A233" t="s">
        <v>246</v>
      </c>
      <c r="B233" s="36" cm="1">
        <f t="array" aca="1" ref="B233" ca="1">SUM(COUNTIF(Human_evaluation!$B$137:'Human_evaluation'!$B$151, {"&lt;&gt;correct"}))</f>
        <v>9</v>
      </c>
      <c r="C233" s="37" cm="1">
        <f t="array" aca="1" ref="C233" ca="1">SUM(COUNTIF(Human_evaluation!$C$137:'Human_evaluation'!$C$151, {"&lt;&gt;correct"}))</f>
        <v>8</v>
      </c>
      <c r="D233" s="36" cm="1">
        <f t="array" aca="1" ref="D233" ca="1">SUM(COUNTIF(Human_evaluation!$D$137:'Human_evaluation'!$D$151, {"&lt;&gt;correct"}))</f>
        <v>12</v>
      </c>
      <c r="E233" s="37" cm="1">
        <f t="array" aca="1" ref="E233" ca="1">SUM(COUNTIF(Human_evaluation!$E$137:'Human_evaluation'!$E$151, {"&lt;&gt;correct"}))</f>
        <v>11</v>
      </c>
      <c r="F233" s="36" cm="1">
        <f t="array" aca="1" ref="F233" ca="1">SUM(COUNTIF(Human_evaluation!$F$137:'Human_evaluation'!$F$151, {"&lt;&gt;correct"}))</f>
        <v>6</v>
      </c>
      <c r="G233" s="46" cm="1">
        <f t="array" aca="1" ref="G233" ca="1">SUM(COUNTIF(Human_evaluation!$G$137:'Human_evaluation'!$G$151, {"&lt;&gt;correct"}))</f>
        <v>7</v>
      </c>
      <c r="H233" s="36" cm="1">
        <f t="array" aca="1" ref="H233" ca="1">SUM(COUNTIF(Human_evaluation!$H$137:'Human_evaluation'!$H$151, {"&lt;&gt;correct"}))</f>
        <v>15</v>
      </c>
      <c r="I233" s="37" cm="1">
        <f t="array" aca="1" ref="I233" ca="1">SUM(COUNTIF(Human_evaluation!$I$137:'Human_evaluation'!$I$151, {"&lt;&gt;correct"}))</f>
        <v>15</v>
      </c>
      <c r="J233" s="36" cm="1">
        <f t="array" aca="1" ref="J233" ca="1">SUM(COUNTIF(Human_evaluation!$J$137:'Human_evaluation'!$J$151, {"&lt;&gt;correct"}))</f>
        <v>15</v>
      </c>
      <c r="K233" s="36" cm="1">
        <f t="array" aca="1" ref="K233" ca="1">SUM(COUNTIF(Human_evaluation!$K$137:'Human_evaluation'!$K$151, {"&lt;&gt;correct"}))</f>
        <v>14</v>
      </c>
    </row>
    <row r="234" spans="1:22">
      <c r="A234" t="s">
        <v>247</v>
      </c>
      <c r="B234" s="36" cm="1">
        <f t="array" aca="1" ref="B234" ca="1">SUM(COUNTIF(Human_evaluation!$B$152:'Human_evaluation'!$B$171, {"&lt;&gt;correct"}))</f>
        <v>6</v>
      </c>
      <c r="C234" s="37" cm="1">
        <f t="array" aca="1" ref="C234" ca="1">SUM(COUNTIF(Human_evaluation!$C$152:'Human_evaluation'!$C$171, {"&lt;&gt;correct"}))</f>
        <v>3</v>
      </c>
      <c r="D234" s="36" cm="1">
        <f t="array" aca="1" ref="D234" ca="1">SUM(COUNTIF(Human_evaluation!$D$152:'Human_evaluation'!$D$171, {"&lt;&gt;correct"}))</f>
        <v>1</v>
      </c>
      <c r="E234" s="37" cm="1">
        <f t="array" aca="1" ref="E234" ca="1">SUM(COUNTIF(Human_evaluation!$E$152:'Human_evaluation'!$E$171, {"&lt;&gt;correct"}))</f>
        <v>0</v>
      </c>
      <c r="F234" s="36" cm="1">
        <f t="array" aca="1" ref="F234" ca="1">SUM(COUNTIF(Human_evaluation!$F$152:'Human_evaluation'!$F$171, {"&lt;&gt;correct"}))</f>
        <v>1</v>
      </c>
      <c r="G234" s="46" cm="1">
        <f t="array" aca="1" ref="G234" ca="1">SUM(COUNTIF(Human_evaluation!$G$152:'Human_evaluation'!$G$171, {"&lt;&gt;correct"}))</f>
        <v>1</v>
      </c>
      <c r="H234" s="36" cm="1">
        <f t="array" aca="1" ref="H234" ca="1">SUM(COUNTIF(Human_evaluation!$H$152:'Human_evaluation'!$H$171, {"&lt;&gt;correct"}))</f>
        <v>2</v>
      </c>
      <c r="I234" s="37" cm="1">
        <f t="array" aca="1" ref="I234" ca="1">SUM(COUNTIF(Human_evaluation!$I$152:'Human_evaluation'!$I$171, {"&lt;&gt;correct"}))</f>
        <v>2</v>
      </c>
      <c r="J234" s="36" cm="1">
        <f t="array" aca="1" ref="J234" ca="1">SUM(COUNTIF(Human_evaluation!$J$152:'Human_evaluation'!$J$171, {"&lt;&gt;correct"}))</f>
        <v>10</v>
      </c>
      <c r="K234" s="36" cm="1">
        <f t="array" aca="1" ref="K234" ca="1">SUM(COUNTIF(Human_evaluation!$K$152:'Human_evaluation'!$K$171, {"&lt;&gt;correct"}))</f>
        <v>10</v>
      </c>
    </row>
    <row r="235" spans="1:22">
      <c r="A235" t="s">
        <v>248</v>
      </c>
      <c r="B235" s="36" cm="1">
        <f t="array" aca="1" ref="B235" ca="1">SUM(COUNTIF(Human_evaluation!$B$172:'Human_evaluation'!$B$191, {"&lt;&gt;correct"}))</f>
        <v>0</v>
      </c>
      <c r="C235" s="37" cm="1">
        <f t="array" aca="1" ref="C235" ca="1">SUM(COUNTIF(Human_evaluation!$C$172:'Human_evaluation'!$C$191, {"&lt;&gt;correct"}))</f>
        <v>0</v>
      </c>
      <c r="D235" s="36" cm="1">
        <f t="array" aca="1" ref="D235" ca="1">SUM(COUNTIF(Human_evaluation!$D$172:'Human_evaluation'!$D$191, {"&lt;&gt;correct"}))</f>
        <v>0</v>
      </c>
      <c r="E235" s="37" cm="1">
        <f t="array" aca="1" ref="E235" ca="1">SUM(COUNTIF(Human_evaluation!$E$172:'Human_evaluation'!$E$191, {"&lt;&gt;correct"}))</f>
        <v>2</v>
      </c>
      <c r="F235" s="36" cm="1">
        <f t="array" aca="1" ref="F235" ca="1">SUM(COUNTIF(Human_evaluation!$F$172:'Human_evaluation'!$F$191, {"&lt;&gt;correct"}))</f>
        <v>3</v>
      </c>
      <c r="G235" s="46" cm="1">
        <f t="array" aca="1" ref="G235" ca="1">SUM(COUNTIF(Human_evaluation!$G$172:'Human_evaluation'!$G$191, {"&lt;&gt;correct"}))</f>
        <v>1</v>
      </c>
      <c r="H235" s="36" cm="1">
        <f t="array" aca="1" ref="H235" ca="1">SUM(COUNTIF(Human_evaluation!$H$172:'Human_evaluation'!$H$191, {"&lt;&gt;correct"}))</f>
        <v>10</v>
      </c>
      <c r="I235" s="37" cm="1">
        <f t="array" aca="1" ref="I235" ca="1">SUM(COUNTIF(Human_evaluation!$I$172:'Human_evaluation'!$I$191, {"&lt;&gt;correct"}))</f>
        <v>10</v>
      </c>
      <c r="J235" s="36" cm="1">
        <f t="array" aca="1" ref="J235" ca="1">SUM(COUNTIF(Human_evaluation!$J$172:'Human_evaluation'!$J$191, {"&lt;&gt;correct"}))</f>
        <v>11</v>
      </c>
      <c r="K235" s="36" cm="1">
        <f t="array" aca="1" ref="K235" ca="1">SUM(COUNTIF(Human_evaluation!$K$172:'Human_evaluation'!$K$191, {"&lt;&gt;correct"}))</f>
        <v>11</v>
      </c>
    </row>
    <row r="236" spans="1:22">
      <c r="A236" t="s">
        <v>249</v>
      </c>
      <c r="B236" s="43">
        <f ca="1">SUM(
  COUNTIF(Human_evaluation!$B$192, "&lt;&gt;correct"),
  COUNTIF(Human_evaluation!$B$194:'Human_evaluation'!$B$199, "&lt;&gt;correct"),
  COUNTIF(Human_evaluation!$B$206:'Human_evaluation'!$B$211, "&lt;&gt;correct"),
  COUNTIF(Human_evaluation!$B$218:'Human_evaluation'!$B$219, "&lt;&gt;correct"),
  COUNTIF(Human_evaluation!$B$222, "&lt;&gt;correct")
)</f>
        <v>7</v>
      </c>
      <c r="C236" s="37">
        <f ca="1">SUM(
  COUNTIF(Human_evaluation!$C$192, "&lt;&gt;correct"),
  COUNTIF(Human_evaluation!$C$194:'Human_evaluation'!$C$199, "&lt;&gt;correct"),
  COUNTIF(Human_evaluation!$C$206:'Human_evaluation'!$C$211, "&lt;&gt;correct"),
  COUNTIF(Human_evaluation!$C$218:'Human_evaluation'!$C$219, "&lt;&gt;correct"),
  COUNTIF(Human_evaluation!$C$222, "&lt;&gt;correct")
)</f>
        <v>6</v>
      </c>
      <c r="D236" s="36">
        <f ca="1">SUM(
  COUNTIF(Human_evaluation!$D$192, "&lt;&gt;correct"),
  COUNTIF(Human_evaluation!$D$194:'Human_evaluation'!$D$199, "&lt;&gt;correct"),
  COUNTIF(Human_evaluation!$D$206:'Human_evaluation'!$D$211, "&lt;&gt;correct"),
  COUNTIF(Human_evaluation!$D$218:'Human_evaluation'!$D$219, "&lt;&gt;correct"),
  COUNTIF(Human_evaluation!$D$222, "&lt;&gt;correct")
)</f>
        <v>4</v>
      </c>
      <c r="E236" s="37">
        <f ca="1">SUM(
  COUNTIF(Human_evaluation!$E$192, "&lt;&gt;correct"),
  COUNTIF(Human_evaluation!$E$194:'Human_evaluation'!$E$199, "&lt;&gt;correct"),
  COUNTIF(Human_evaluation!$E$206:'Human_evaluation'!$E$211, "&lt;&gt;correct"),
  COUNTIF(Human_evaluation!$E$218:'Human_evaluation'!$E$219, "&lt;&gt;correct"),
  COUNTIF(Human_evaluation!$E$222, "&lt;&gt;correct")
)</f>
        <v>2</v>
      </c>
      <c r="F236" s="36">
        <f ca="1">SUM(
  COUNTIF(Human_evaluation!$F$192, "&lt;&gt;correct"),
  COUNTIF(Human_evaluation!$F$194:'Human_evaluation'!$F$199, "&lt;&gt;correct"),
  COUNTIF(Human_evaluation!$F$206:'Human_evaluation'!$F$211, "&lt;&gt;correct"),
  COUNTIF(Human_evaluation!$F$218:'Human_evaluation'!$F$219, "&lt;&gt;correct"),
  COUNTIF(Human_evaluation!$F$222, "&lt;&gt;correct")
)</f>
        <v>3</v>
      </c>
      <c r="G236" s="46">
        <f ca="1">SUM(
  COUNTIF(Human_evaluation!$G$192, "&lt;&gt;correct"),
  COUNTIF(Human_evaluation!$G$194:'Human_evaluation'!$G$199, "&lt;&gt;correct"),
  COUNTIF(Human_evaluation!$G$206:'Human_evaluation'!$G$211, "&lt;&gt;correct"),
  COUNTIF(Human_evaluation!$G$218:'Human_evaluation'!$G$219, "&lt;&gt;correct"),
  COUNTIF(Human_evaluation!$G$222, "&lt;&gt;correct")
)</f>
        <v>4</v>
      </c>
      <c r="H236" s="36">
        <f ca="1">SUM(
  COUNTIF(Human_evaluation!$H$192, "&lt;&gt;correct"),
  COUNTIF(Human_evaluation!$H$194:'Human_evaluation'!$H$199, "&lt;&gt;correct"),
  COUNTIF(Human_evaluation!$H$206:'Human_evaluation'!$H$211, "&lt;&gt;correct"),
  COUNTIF(Human_evaluation!$H$218:'Human_evaluation'!$H$219, "&lt;&gt;correct"),
  COUNTIF(Human_evaluation!$H$222, "&lt;&gt;correct")
)</f>
        <v>0</v>
      </c>
      <c r="I236" s="37">
        <f ca="1">SUM(
  COUNTIF(Human_evaluation!$I$192, "&lt;&gt;correct"),
  COUNTIF(Human_evaluation!$I$194:'Human_evaluation'!$I$199, "&lt;&gt;correct"),
  COUNTIF(Human_evaluation!$I$206:'Human_evaluation'!$I$211, "&lt;&gt;correct"),
  COUNTIF(Human_evaluation!$I$218:'Human_evaluation'!$I$219, "&lt;&gt;correct"),
  COUNTIF(Human_evaluation!$I$222, "&lt;&gt;correct")
)</f>
        <v>0</v>
      </c>
      <c r="J236" s="36">
        <f ca="1">SUM(
  COUNTIF(Human_evaluation!$J$192, "&lt;&gt;correct"),
  COUNTIF(Human_evaluation!$J$194:'Human_evaluation'!$J$199, "&lt;&gt;correct"),
  COUNTIF(Human_evaluation!$J$206:'Human_evaluation'!$J$211, "&lt;&gt;correct"),
  COUNTIF(Human_evaluation!$J$218:'Human_evaluation'!$J$219, "&lt;&gt;correct"),
  COUNTIF(Human_evaluation!$J$222, "&lt;&gt;correct")
)</f>
        <v>9</v>
      </c>
      <c r="K236" s="36">
        <f ca="1">SUM(
  COUNTIF(Human_evaluation!$K$192, "&lt;&gt;correct"),
  COUNTIF(Human_evaluation!$K$194:'Human_evaluation'!$K$199, "&lt;&gt;correct"),
  COUNTIF(Human_evaluation!$K$206:'Human_evaluation'!$K$211, "&lt;&gt;correct"),
  COUNTIF(Human_evaluation!$K$218:'Human_evaluation'!$K$219, "&lt;&gt;correct"),
  COUNTIF(Human_evaluation!$K$222, "&lt;&gt;correct")
)</f>
        <v>9</v>
      </c>
    </row>
    <row r="237" spans="1:22">
      <c r="A237" s="38" t="s">
        <v>250</v>
      </c>
      <c r="B237" s="39" cm="1">
        <f t="array" aca="1" ref="B237" ca="1">SUM(
  COUNTIF(Human_evaluation!$B$193, {"&lt;&gt;correct"}),
  COUNTIF(Human_evaluation!$B$200:'Human_evaluation'!$B$205, {"&lt;&gt;correct"}),
  COUNTIF(Human_evaluation!$B$212:'Human_evaluation'!$B$217, {"&lt;&gt;correct"}),
  COUNTIF(Human_evaluation!$B$220:'Human_evaluation'!$B$221, {"&lt;&gt;correct"}),
  COUNTIF(Human_evaluation!$B$223, {"&lt;&gt;correct"})
)</f>
        <v>8</v>
      </c>
      <c r="C237" s="40" cm="1">
        <f t="array" aca="1" ref="C237" ca="1">SUM(
  COUNTIF(Human_evaluation!$C$193, {"&lt;&gt;correct"}),
  COUNTIF(Human_evaluation!$C$200:'Human_evaluation'!$C$205, {"&lt;&gt;correct"}),
  COUNTIF(Human_evaluation!$C$212:'Human_evaluation'!$C$217, {"&lt;&gt;correct"}),
  COUNTIF(Human_evaluation!$C$220:'Human_evaluation'!$C$221, {"&lt;&gt;correct"}),
  COUNTIF(Human_evaluation!$C$223, {"&lt;&gt;correct"})
)</f>
        <v>6</v>
      </c>
      <c r="D237" s="39" cm="1">
        <f t="array" aca="1" ref="D237" ca="1">SUM(
  COUNTIF(Human_evaluation!$D$193, {"&lt;&gt;correct"}),
  COUNTIF(Human_evaluation!$D$200:'Human_evaluation'!$D$205, {"&lt;&gt;correct"}),
  COUNTIF(Human_evaluation!$D$212:'Human_evaluation'!$D$217, {"&lt;&gt;correct"}),
  COUNTIF(Human_evaluation!$D$220:'Human_evaluation'!$D$221, {"&lt;&gt;correct"}),
  COUNTIF(Human_evaluation!$D$223, {"&lt;&gt;correct"})
)</f>
        <v>11</v>
      </c>
      <c r="E237" s="40" cm="1">
        <f t="array" aca="1" ref="E237" ca="1">SUM(
  COUNTIF(Human_evaluation!$E$193, {"&lt;&gt;correct"}),
  COUNTIF(Human_evaluation!$E$200:'Human_evaluation'!$E$205, {"&lt;&gt;correct"}),
  COUNTIF(Human_evaluation!$E$212:'Human_evaluation'!$E$217, {"&lt;&gt;correct"}),
  COUNTIF(Human_evaluation!$E$220:'Human_evaluation'!$E$221, {"&lt;&gt;correct"}),
  COUNTIF(Human_evaluation!$E$223, {"&lt;&gt;correct"})
)</f>
        <v>10</v>
      </c>
      <c r="F237" s="39" cm="1">
        <f t="array" aca="1" ref="F237" ca="1">SUM(
  COUNTIF(Human_evaluation!$F$193, {"&lt;&gt;correct"}),
  COUNTIF(Human_evaluation!$F$200:'Human_evaluation'!$F$205, {"&lt;&gt;correct"}),
  COUNTIF(Human_evaluation!$F$212:'Human_evaluation'!$F$217, {"&lt;&gt;correct"}),
  COUNTIF(Human_evaluation!$F$220:'Human_evaluation'!$F$221, {"&lt;&gt;correct"}),
  COUNTIF(Human_evaluation!$F$223, {"&lt;&gt;correct"})
)</f>
        <v>9</v>
      </c>
      <c r="G237" s="47" cm="1">
        <f t="array" aca="1" ref="G237" ca="1">SUM(
  COUNTIF(Human_evaluation!$G$193, {"&lt;&gt;correct"}),
  COUNTIF(Human_evaluation!$G$200:'Human_evaluation'!$G$205, {"&lt;&gt;correct"}),
  COUNTIF(Human_evaluation!$G$212:'Human_evaluation'!$G$217, {"&lt;&gt;correct"}),
  COUNTIF(Human_evaluation!$G$220:'Human_evaluation'!$G$221, {"&lt;&gt;correct"}),
  COUNTIF(Human_evaluation!$G$223, {"&lt;&gt;correct"})
)</f>
        <v>6</v>
      </c>
      <c r="H237" s="39" cm="1">
        <f t="array" aca="1" ref="H237" ca="1">SUM(
  COUNTIF(Human_evaluation!$H$193, {"&lt;&gt;correct"}),
  COUNTIF(Human_evaluation!$H$200:'Human_evaluation'!$H$205, {"&lt;&gt;correct"}),
  COUNTIF(Human_evaluation!$H$212:'Human_evaluation'!$H$217, {"&lt;&gt;correct"}),
  COUNTIF(Human_evaluation!$H$220:'Human_evaluation'!$H$221, {"&lt;&gt;correct"}),
  COUNTIF(Human_evaluation!$H$223, {"&lt;&gt;correct"})
)</f>
        <v>14</v>
      </c>
      <c r="I237" s="40" cm="1">
        <f t="array" aca="1" ref="I237" ca="1">SUM(
  COUNTIF(Human_evaluation!$I$193, {"&lt;&gt;correct"}),
  COUNTIF(Human_evaluation!$I$200:'Human_evaluation'!$I$205, {"&lt;&gt;correct"}),
  COUNTIF(Human_evaluation!$I$212:'Human_evaluation'!$I$217, {"&lt;&gt;correct"}),
  COUNTIF(Human_evaluation!$I$220:'Human_evaluation'!$I$221, {"&lt;&gt;correct"}),
  COUNTIF(Human_evaluation!$I$223, {"&lt;&gt;correct"})
)</f>
        <v>14</v>
      </c>
      <c r="J237" s="39" cm="1">
        <f t="array" aca="1" ref="J237" ca="1">SUM(
  COUNTIF(Human_evaluation!$J$193, {"&lt;&gt;correct"}),
  COUNTIF(Human_evaluation!$J$200:'Human_evaluation'!$J$205, {"&lt;&gt;correct"}),
  COUNTIF(Human_evaluation!$J$212:'Human_evaluation'!$J$217, {"&lt;&gt;correct"}),
  COUNTIF(Human_evaluation!$J$220:'Human_evaluation'!$J$221, {"&lt;&gt;correct"}),
  COUNTIF(Human_evaluation!$J$223, {"&lt;&gt;correct"})
)</f>
        <v>13</v>
      </c>
      <c r="K237" s="39" cm="1">
        <f t="array" aca="1" ref="K237" ca="1">SUM(
  COUNTIF(Human_evaluation!$K$193, {"&lt;&gt;correct"}),
  COUNTIF(Human_evaluation!$K$200:'Human_evaluation'!$K$205, {"&lt;&gt;correct"}),
  COUNTIF(Human_evaluation!$K$212:'Human_evaluation'!$K$217, {"&lt;&gt;correct"}),
  COUNTIF(Human_evaluation!$K$220:'Human_evaluation'!$K$221, {"&lt;&gt;correct"}),
  COUNTIF(Human_evaluation!$K$223, {"&lt;&gt;correct"})
)</f>
        <v>13</v>
      </c>
    </row>
    <row r="238" spans="1:22">
      <c r="A238" t="s">
        <v>251</v>
      </c>
      <c r="B238" s="36" cm="1">
        <f t="array" ref="B238">SUM(COUNTIF($B$2:$B$31, {"correct"}))</f>
        <v>18</v>
      </c>
      <c r="C238" s="37" cm="1">
        <f t="array" ref="C238">SUM(COUNTIF($C$2:$C$31, {"correct"}))</f>
        <v>24</v>
      </c>
      <c r="D238" cm="1">
        <f t="array" ref="D238">SUM(COUNTIF($D$2:$D$31, {"correct"}))</f>
        <v>18</v>
      </c>
      <c r="E238" s="2" cm="1">
        <f t="array" ref="E238">SUM(COUNTIF($E$2:$E$31, {"correct"}))</f>
        <v>22</v>
      </c>
      <c r="F238" s="36" cm="1">
        <f t="array" ref="F238">SUM(COUNTIF($F$2:$F$31, {"correct"}))</f>
        <v>14</v>
      </c>
      <c r="G238" s="46" cm="1">
        <f t="array" ref="G238">SUM(COUNTIF($G$2:$G$31, {"correct"}))</f>
        <v>20</v>
      </c>
      <c r="H238" s="36" cm="1">
        <f t="array" ref="H238">SUM(COUNTIF($H$2:$H$31, {"correct"}))</f>
        <v>14</v>
      </c>
      <c r="I238" s="37" cm="1">
        <f t="array" ref="I238">SUM(COUNTIF($I$2:$I$31, {"correct"}))</f>
        <v>14</v>
      </c>
      <c r="J238" s="36" cm="1">
        <f t="array" ref="J238">SUM(COUNTIF($J$2:$J$31, {"correct"}))</f>
        <v>13</v>
      </c>
      <c r="K238" s="36" cm="1">
        <f t="array" ref="K238">SUM(COUNTIF($K$2:$K$31, {"correct"}))</f>
        <v>14</v>
      </c>
    </row>
    <row r="239" spans="1:22">
      <c r="A239" t="s">
        <v>252</v>
      </c>
      <c r="B239" s="36">
        <f xml:space="preserve"> B238/ COUNTA($B$2:$B$31)</f>
        <v>0.6</v>
      </c>
      <c r="C239" s="37">
        <f xml:space="preserve"> C238/ COUNTA($C$2:$C$31)</f>
        <v>0.8</v>
      </c>
      <c r="D239">
        <f xml:space="preserve"> D238/ COUNTA($D$2:$D$31)</f>
        <v>0.6</v>
      </c>
      <c r="E239" s="2">
        <f xml:space="preserve"> E238/ COUNTA($E$2:$E$31)</f>
        <v>0.73333333333333328</v>
      </c>
      <c r="F239" s="36">
        <f xml:space="preserve"> F238/ COUNTA($F$2:$F$31)</f>
        <v>0.46666666666666667</v>
      </c>
      <c r="G239" s="46">
        <f xml:space="preserve"> G238/ COUNTA($G$2:$G$31)</f>
        <v>0.66666666666666663</v>
      </c>
      <c r="H239" s="36">
        <f xml:space="preserve"> H238/ COUNTA($H$2:$H$31)</f>
        <v>0.46666666666666667</v>
      </c>
      <c r="I239" s="37">
        <f xml:space="preserve"> I238/ COUNTA($I$2:$I$31)</f>
        <v>0.46666666666666667</v>
      </c>
      <c r="J239" s="36">
        <f xml:space="preserve"> J238/ COUNTA($J$2:$J$31)</f>
        <v>0.43333333333333335</v>
      </c>
      <c r="K239" s="36">
        <f xml:space="preserve"> K238/ COUNTA($K$2:$K$31)</f>
        <v>0.46666666666666667</v>
      </c>
    </row>
    <row r="240" spans="1:22">
      <c r="A240" t="s">
        <v>253</v>
      </c>
      <c r="B240" s="36" cm="1">
        <f t="array" ref="B240">SUM(COUNTIF($B$32:$B$61, {"correct"}))</f>
        <v>18</v>
      </c>
      <c r="C240" s="37" cm="1">
        <f t="array" ref="C240">SUM(COUNTIF($C$32:$C$61, {"correct"}))</f>
        <v>24</v>
      </c>
      <c r="D240" cm="1">
        <f t="array" ref="D240">SUM(COUNTIF($D$32:$D$61, {"correct"}))</f>
        <v>20</v>
      </c>
      <c r="E240" s="2" cm="1">
        <f t="array" ref="E240">SUM(COUNTIF($E$32:$E$61, {"correct"}))</f>
        <v>24</v>
      </c>
      <c r="F240" s="36" cm="1">
        <f t="array" ref="F240">SUM(COUNTIF($F$32:$F$61, {"correct"}))</f>
        <v>25</v>
      </c>
      <c r="G240" s="46" cm="1">
        <f t="array" ref="G240">SUM(COUNTIF($G$32:$G$61, {"correct"}))</f>
        <v>26</v>
      </c>
      <c r="H240" s="36" cm="1">
        <f t="array" ref="H240">SUM(COUNTIF($H$32:$H$61, {"correct"}))</f>
        <v>16</v>
      </c>
      <c r="I240" s="37" cm="1">
        <f t="array" ref="I240">SUM(COUNTIF($I$32:$I$61, {"correct"}))</f>
        <v>15</v>
      </c>
      <c r="J240" s="36" cm="1">
        <f t="array" ref="J240">SUM(COUNTIF($J$32:$J$61, {"correct"}))</f>
        <v>7</v>
      </c>
      <c r="K240" s="36" cm="1">
        <f t="array" ref="K240">SUM(COUNTIF($K$32:$K$61, {"correct"}))</f>
        <v>8</v>
      </c>
      <c r="N240" s="42"/>
      <c r="V240" s="42"/>
    </row>
    <row r="241" spans="1:14">
      <c r="A241" t="s">
        <v>254</v>
      </c>
      <c r="B241" s="36">
        <f xml:space="preserve"> B240/ COUNTA($B$32:$B$61)</f>
        <v>0.6</v>
      </c>
      <c r="C241" s="37">
        <f xml:space="preserve"> C240/ COUNTA($C$32:$C$61)</f>
        <v>0.8</v>
      </c>
      <c r="D241">
        <f xml:space="preserve"> D240/ COUNTA($D$32:$D$61)</f>
        <v>0.66666666666666663</v>
      </c>
      <c r="E241" s="2">
        <f xml:space="preserve"> E240/ COUNTA($E$32:$E$61)</f>
        <v>0.8</v>
      </c>
      <c r="F241" s="36">
        <f xml:space="preserve"> F240/ COUNTA($F$32:$F$61)</f>
        <v>0.83333333333333337</v>
      </c>
      <c r="G241" s="46">
        <f xml:space="preserve"> G240/ COUNTA($G$32:$G$61)</f>
        <v>0.8666666666666667</v>
      </c>
      <c r="H241" s="36">
        <f xml:space="preserve"> H240/ COUNTA($H$32:$H$61)</f>
        <v>0.53333333333333333</v>
      </c>
      <c r="I241" s="37">
        <f xml:space="preserve"> I240/ COUNTA($I$32:$I$61)</f>
        <v>0.5</v>
      </c>
      <c r="J241" s="36">
        <f xml:space="preserve"> J240/ COUNTA($J$32:$J$61)</f>
        <v>0.23333333333333334</v>
      </c>
      <c r="K241" s="36">
        <f xml:space="preserve"> K240/ COUNTA($K$32:$K$61)</f>
        <v>0.26666666666666666</v>
      </c>
    </row>
    <row r="242" spans="1:14">
      <c r="A242" t="s">
        <v>255</v>
      </c>
      <c r="B242" s="36" cm="1">
        <f t="array" ref="B242">SUM(COUNTIF($B$62:$B$91, {"correct"}))</f>
        <v>18</v>
      </c>
      <c r="C242" s="37" cm="1">
        <f t="array" ref="C242">SUM(COUNTIF($C$62:$C$91, {"correct"}))</f>
        <v>17</v>
      </c>
      <c r="D242" cm="1">
        <f t="array" ref="D242">SUM(COUNTIF($D$62:$D$91, {"correct"}))</f>
        <v>22</v>
      </c>
      <c r="E242" s="2" cm="1">
        <f t="array" ref="E242">SUM(COUNTIF($E$62:$E$91, {"correct"}))</f>
        <v>27</v>
      </c>
      <c r="F242" s="36" cm="1">
        <f t="array" ref="F242">SUM(COUNTIF($F$62:$F$91, {"correct"}))</f>
        <v>23</v>
      </c>
      <c r="G242" s="46" cm="1">
        <f t="array" ref="G242">SUM(COUNTIF($G$62:$G$91, {"correct"}))</f>
        <v>25</v>
      </c>
      <c r="H242" s="36" cm="1">
        <f t="array" ref="H242">SUM(COUNTIF($H$62:$H$91, {"correct"}))</f>
        <v>15</v>
      </c>
      <c r="I242" s="37" cm="1">
        <f t="array" ref="I242">SUM(COUNTIF($I$62:$I$91, {"correct"}))</f>
        <v>15</v>
      </c>
      <c r="J242" s="36" cm="1">
        <f t="array" ref="J242">SUM(COUNTIF($J$62:$J$91, {"correct"}))</f>
        <v>6</v>
      </c>
      <c r="K242" s="36" cm="1">
        <f t="array" ref="K242">SUM(COUNTIF($K$62:$K$91, {"correct"}))</f>
        <v>6</v>
      </c>
    </row>
    <row r="243" spans="1:14">
      <c r="A243" t="s">
        <v>256</v>
      </c>
      <c r="B243" s="36">
        <f xml:space="preserve"> B242/ COUNTA($B$62:$B$91)</f>
        <v>0.6</v>
      </c>
      <c r="C243" s="37">
        <f xml:space="preserve"> C242/ COUNTA($C$62:$C$91)</f>
        <v>0.56666666666666665</v>
      </c>
      <c r="D243">
        <f xml:space="preserve"> D242/ COUNTA($D$62:$D$91)</f>
        <v>0.73333333333333328</v>
      </c>
      <c r="E243" s="2">
        <f xml:space="preserve"> E242/ COUNTA($E$62:$E$91)</f>
        <v>0.9</v>
      </c>
      <c r="F243" s="36">
        <f xml:space="preserve"> F242/ COUNTA($F$62:$F$91)</f>
        <v>0.76666666666666672</v>
      </c>
      <c r="G243" s="46">
        <f xml:space="preserve"> G242/ COUNTA($G$62:$G$91)</f>
        <v>0.83333333333333337</v>
      </c>
      <c r="H243" s="36">
        <f xml:space="preserve"> H242/ COUNTA($H$62:$H$91)</f>
        <v>0.5</v>
      </c>
      <c r="I243" s="37">
        <f xml:space="preserve"> I242/ COUNTA($I$62:$I$91)</f>
        <v>0.5</v>
      </c>
      <c r="J243" s="36">
        <f xml:space="preserve"> J242/ COUNTA($J$62:$J$91)</f>
        <v>0.2</v>
      </c>
      <c r="K243" s="36">
        <f xml:space="preserve"> K242/ COUNTA($K$62:$K$91)</f>
        <v>0.2</v>
      </c>
    </row>
    <row r="244" spans="1:14">
      <c r="A244" t="s">
        <v>257</v>
      </c>
      <c r="B244" s="36" cm="1">
        <f t="array" ref="B244">SUM(COUNTIF($B$92:$B$121, {"correct"}))</f>
        <v>10</v>
      </c>
      <c r="C244" s="37" cm="1">
        <f t="array" ref="C244">SUM(COUNTIF($C$92:$C$121, {"correct"}))</f>
        <v>11</v>
      </c>
      <c r="D244" cm="1">
        <f t="array" ref="D244">SUM(COUNTIF($D$92:$D$121, {"correct"}))</f>
        <v>11</v>
      </c>
      <c r="E244" s="2" cm="1">
        <f t="array" ref="E244">SUM(COUNTIF($E$92:$E$121, {"correct"}))</f>
        <v>13</v>
      </c>
      <c r="F244" s="36" cm="1">
        <f t="array" ref="F244">SUM(COUNTIF($F$92:$F$121, {"correct"}))</f>
        <v>16</v>
      </c>
      <c r="G244" s="46" cm="1">
        <f t="array" ref="G244">SUM(COUNTIF($G$92:$G$121, {"correct"}))</f>
        <v>19</v>
      </c>
      <c r="H244" s="36" cm="1">
        <f t="array" ref="H244">SUM(COUNTIF($H$92:$H$121, {"correct"}))</f>
        <v>10</v>
      </c>
      <c r="I244" s="37" cm="1">
        <f t="array" ref="I244">SUM(COUNTIF($I$92:$I$121, {"correct"}))</f>
        <v>10</v>
      </c>
      <c r="J244" s="36" cm="1">
        <f t="array" ref="J244">SUM(COUNTIF($J$92:$J$121, {"correct"}))</f>
        <v>8</v>
      </c>
      <c r="K244" s="36" cm="1">
        <f t="array" ref="K244">SUM(COUNTIF($K$92:$K$121, {"correct"}))</f>
        <v>5</v>
      </c>
    </row>
    <row r="245" spans="1:14">
      <c r="A245" t="s">
        <v>258</v>
      </c>
      <c r="B245" s="36">
        <f>B244/ COUNTA( $B$92:$B$121)</f>
        <v>0.33333333333333331</v>
      </c>
      <c r="C245" s="37">
        <f>C244/ COUNTA( $C$92:$C$121)</f>
        <v>0.36666666666666664</v>
      </c>
      <c r="D245">
        <f>D244/ COUNTA( $D$92:$D$121)</f>
        <v>0.36666666666666664</v>
      </c>
      <c r="E245" s="2">
        <f>E244/ COUNTA( $E$92:$E$121)</f>
        <v>0.43333333333333335</v>
      </c>
      <c r="F245" s="36">
        <f xml:space="preserve"> F244/ COUNTA($F$92:$F$121)</f>
        <v>0.53333333333333333</v>
      </c>
      <c r="G245" s="46">
        <f>G244/ COUNTA( $G$92:$G$121)</f>
        <v>0.6333333333333333</v>
      </c>
      <c r="H245" s="36">
        <f xml:space="preserve"> H244/ COUNTA($H$92:$H$121)</f>
        <v>0.33333333333333331</v>
      </c>
      <c r="I245" s="37">
        <f xml:space="preserve"> I244/ COUNTA($I$92:$I$121)</f>
        <v>0.33333333333333331</v>
      </c>
      <c r="J245" s="36">
        <f xml:space="preserve"> J244/ COUNTA($J$92:$J$121)</f>
        <v>0.26666666666666666</v>
      </c>
      <c r="K245" s="36">
        <f xml:space="preserve"> K244/ COUNTA($K$92:$K$121)</f>
        <v>0.16666666666666666</v>
      </c>
    </row>
    <row r="246" spans="1:14">
      <c r="A246" t="s">
        <v>259</v>
      </c>
      <c r="B246" s="36" cm="1">
        <f t="array" ref="B246">SUM(COUNTIF($B$122:$B$151, {"correct"}))</f>
        <v>14</v>
      </c>
      <c r="C246" s="37" cm="1">
        <f t="array" ref="C246">SUM(COUNTIF($C$122:$C$151, {"correct"}))</f>
        <v>12</v>
      </c>
      <c r="D246" cm="1">
        <f t="array" ref="D246">SUM(COUNTIF($D$122:$D$151, {"correct"}))</f>
        <v>13</v>
      </c>
      <c r="E246" s="2" cm="1">
        <f t="array" ref="E246">SUM(COUNTIF($E$122:$E$151, {"correct"}))</f>
        <v>17</v>
      </c>
      <c r="F246" s="36" cm="1">
        <f t="array" ref="F246">SUM(COUNTIF($F$122:$F$151, {"correct"}))</f>
        <v>20</v>
      </c>
      <c r="G246" s="46" cm="1">
        <f t="array" ref="G246">SUM(COUNTIF($G$122:$G$151, {"correct"}))</f>
        <v>20</v>
      </c>
      <c r="H246" s="36" cm="1">
        <f t="array" ref="H246">SUM(COUNTIF($H$122:$H$151, {"correct"}))</f>
        <v>12</v>
      </c>
      <c r="I246" s="37" cm="1">
        <f t="array" ref="I246">SUM(COUNTIF($I$122:$I$151, {"correct"}))</f>
        <v>12</v>
      </c>
      <c r="J246" s="36" cm="1">
        <f t="array" ref="J246">SUM(COUNTIF($J$122:$J$151, {"correct"}))</f>
        <v>6</v>
      </c>
      <c r="K246" s="36" cm="1">
        <f t="array" ref="K246">SUM(COUNTIF($K$122:$K$151, {"correct"}))</f>
        <v>6</v>
      </c>
    </row>
    <row r="247" spans="1:14">
      <c r="A247" t="s">
        <v>260</v>
      </c>
      <c r="B247" s="36">
        <f>B246/ COUNTA( $B$122:$B$151)</f>
        <v>0.46666666666666667</v>
      </c>
      <c r="C247" s="37">
        <f>C246/ COUNTA( $C$122:$C$151)</f>
        <v>0.4</v>
      </c>
      <c r="D247">
        <f>D246/ COUNTA( $D$122:$D$151)</f>
        <v>0.43333333333333335</v>
      </c>
      <c r="E247" s="2">
        <f>E246/ COUNTA( $E$122:$E$151)</f>
        <v>0.56666666666666665</v>
      </c>
      <c r="F247" s="36">
        <f xml:space="preserve"> F246/ COUNTA($F$122:$F$151)</f>
        <v>0.66666666666666663</v>
      </c>
      <c r="G247" s="46">
        <f>G246/ COUNTA( $G$122:$G$151)</f>
        <v>0.66666666666666663</v>
      </c>
      <c r="H247" s="36">
        <f xml:space="preserve"> H246/ COUNTA($H$122:$H$151)</f>
        <v>0.4</v>
      </c>
      <c r="I247" s="37">
        <f xml:space="preserve"> I246/ COUNTA($I$122:$I$151)</f>
        <v>0.4</v>
      </c>
      <c r="J247" s="36">
        <f xml:space="preserve"> J246/ COUNTA($J$122:$J$151)</f>
        <v>0.2</v>
      </c>
      <c r="K247" s="36">
        <f xml:space="preserve"> K246/ COUNTA($K$122:$K$151)</f>
        <v>0.2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36</v>
      </c>
      <c r="G248" s="46" cm="1">
        <f t="array" ref="G248">SUM(COUNTIF($G$152:$G$191, {"correct"}))</f>
        <v>38</v>
      </c>
      <c r="H248" s="36" cm="1">
        <f t="array" ref="H248">SUM(COUNTIF($H$152:$H$191, {"correct"}))</f>
        <v>28</v>
      </c>
      <c r="I248" s="37" cm="1">
        <f t="array" ref="I248">SUM(COUNTIF($I$152:$I$191, {"correct"}))</f>
        <v>28</v>
      </c>
      <c r="J248" s="36" cm="1">
        <f t="array" ref="J248">SUM(COUNTIF($J$152:$J$191, {"correct"}))</f>
        <v>19</v>
      </c>
      <c r="K248" s="36" cm="1">
        <f t="array" ref="K248">SUM(COUNTIF($K$152:$K$191, {"correct"}))</f>
        <v>19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</v>
      </c>
      <c r="G249" s="46">
        <f>G248/ COUNTA( $G$152:$G$191)</f>
        <v>0.95</v>
      </c>
      <c r="H249" s="36">
        <f xml:space="preserve"> H248/ COUNTA($H$152:$H$191)</f>
        <v>0.7</v>
      </c>
      <c r="I249" s="37">
        <f xml:space="preserve"> I248/ COUNTA($I$152:$I$191)</f>
        <v>0.7</v>
      </c>
      <c r="J249" s="36">
        <f xml:space="preserve"> J248/ COUNTA($J$152:$J$191)</f>
        <v>0.47499999999999998</v>
      </c>
      <c r="K249" s="36">
        <f xml:space="preserve"> K248/ COUNTA($K$152:$K$191)</f>
        <v>0.47499999999999998</v>
      </c>
    </row>
    <row r="250" spans="1:14">
      <c r="A250" t="s">
        <v>263</v>
      </c>
      <c r="B250" s="36" cm="1">
        <f t="array" ref="B250">SUM(COUNTIF($B$192:$B$223, {"correct"}))</f>
        <v>17</v>
      </c>
      <c r="C250" s="37" cm="1">
        <f t="array" ref="C250">SUM(COUNTIF($C$192:$C$223, {"correct"}))</f>
        <v>20</v>
      </c>
      <c r="D250" cm="1">
        <f t="array" ref="D250">SUM(COUNTIF($D$192:$D$223, {"correct"}))</f>
        <v>17</v>
      </c>
      <c r="E250" s="2" cm="1">
        <f t="array" ref="E250">SUM(COUNTIF($E$192:$E$223, {"correct"}))</f>
        <v>20</v>
      </c>
      <c r="F250" s="36" cm="1">
        <f t="array" ref="F250">SUM(COUNTIF($F$192:$F$223, {"correct"}))</f>
        <v>20</v>
      </c>
      <c r="G250" s="46" cm="1">
        <f t="array" ref="G250">SUM(COUNTIF($G$192:$G$223, {"correct"}))</f>
        <v>22</v>
      </c>
      <c r="H250" s="36" cm="1">
        <f t="array" ref="H250">SUM(COUNTIF($H$192:$H$223, {"correct"}))</f>
        <v>18</v>
      </c>
      <c r="I250" s="37" cm="1">
        <f t="array" ref="I250">SUM(COUNTIF($I$192:$I$223, {"correct"}))</f>
        <v>18</v>
      </c>
      <c r="J250" s="36" cm="1">
        <f t="array" ref="J250">SUM(COUNTIF($J$192:$J$223, {"correct"}))</f>
        <v>10</v>
      </c>
      <c r="K250" s="36" cm="1">
        <f t="array" ref="K250">SUM(COUNTIF($K$192:$K$223, {"correct"}))</f>
        <v>10</v>
      </c>
    </row>
    <row r="251" spans="1:14">
      <c r="A251" t="s">
        <v>264</v>
      </c>
      <c r="B251" s="36">
        <f>B250/ COUNTA( $B$192:$B$223)</f>
        <v>0.53125</v>
      </c>
      <c r="C251" s="37">
        <f>C250/ COUNTA( $C$192:$C$223)</f>
        <v>0.625</v>
      </c>
      <c r="D251">
        <f>D250/ COUNTA( $D$192:$D$223)</f>
        <v>0.53125</v>
      </c>
      <c r="E251" s="2">
        <f>E250/ COUNTA( $E$192:$E$223)</f>
        <v>0.625</v>
      </c>
      <c r="F251" s="36">
        <f xml:space="preserve"> F250/ COUNTA($F$192:$F$223)</f>
        <v>0.625</v>
      </c>
      <c r="G251" s="46">
        <f>G250/ COUNTA( $G$192:$G$223)</f>
        <v>0.6875</v>
      </c>
      <c r="H251" s="36">
        <f xml:space="preserve"> H250/ COUNTA($H$192:$H$223)</f>
        <v>0.5625</v>
      </c>
      <c r="I251" s="37">
        <f xml:space="preserve"> I250/ COUNTA($I$192:$I$223)</f>
        <v>0.5625</v>
      </c>
      <c r="J251" s="36">
        <f xml:space="preserve"> J250/ COUNTA($J$192:$J$223)</f>
        <v>0.3125</v>
      </c>
      <c r="K251" s="36">
        <f xml:space="preserve"> K250/ COUNTA($K$192:$K$223)</f>
        <v>0.3125</v>
      </c>
      <c r="N251" s="42"/>
    </row>
    <row r="252" spans="1:14">
      <c r="A252" t="s">
        <v>265</v>
      </c>
      <c r="B252" s="36">
        <f>B238+B240+B242+B244+B246+B248+B250</f>
        <v>129</v>
      </c>
      <c r="C252" s="37">
        <f t="shared" ref="C252:G252" si="0">C238+C240+C242+C244+C246+C248+C250</f>
        <v>145</v>
      </c>
      <c r="D252">
        <f t="shared" si="0"/>
        <v>140</v>
      </c>
      <c r="E252" s="2">
        <f t="shared" si="0"/>
        <v>161</v>
      </c>
      <c r="F252" s="36">
        <f t="shared" si="0"/>
        <v>154</v>
      </c>
      <c r="G252" s="46">
        <f t="shared" si="0"/>
        <v>170</v>
      </c>
      <c r="H252" s="36">
        <f t="shared" ref="H252:J252" si="1">H238+H240+H242+H244+H246+H248+H250</f>
        <v>113</v>
      </c>
      <c r="I252" s="37">
        <f t="shared" ref="I252" si="2">I238+I240+I242+I244+I246+I248+I250</f>
        <v>112</v>
      </c>
      <c r="J252" s="36">
        <f t="shared" si="1"/>
        <v>69</v>
      </c>
      <c r="K252" s="36">
        <f t="shared" ref="K252" si="3">K238+K240+K242+K244+K246+K248+K250</f>
        <v>68</v>
      </c>
    </row>
    <row r="253" spans="1:14">
      <c r="A253" s="38" t="s">
        <v>266</v>
      </c>
      <c r="B253" s="39">
        <f>B252/222</f>
        <v>0.58108108108108103</v>
      </c>
      <c r="C253" s="40">
        <f t="shared" ref="C253:G253" si="4">C252/222</f>
        <v>0.65315315315315314</v>
      </c>
      <c r="D253" s="38">
        <f t="shared" si="4"/>
        <v>0.63063063063063063</v>
      </c>
      <c r="E253" s="41">
        <f t="shared" si="4"/>
        <v>0.72522522522522526</v>
      </c>
      <c r="F253" s="39">
        <f t="shared" si="4"/>
        <v>0.69369369369369371</v>
      </c>
      <c r="G253" s="47">
        <f t="shared" si="4"/>
        <v>0.76576576576576572</v>
      </c>
      <c r="H253" s="39">
        <f t="shared" ref="H253:J253" si="5">H252/222</f>
        <v>0.50900900900900903</v>
      </c>
      <c r="I253" s="40">
        <f t="shared" ref="I253" si="6">I252/222</f>
        <v>0.50450450450450446</v>
      </c>
      <c r="J253" s="39">
        <f t="shared" si="5"/>
        <v>0.3108108108108108</v>
      </c>
      <c r="K253" s="39">
        <f t="shared" ref="K253" si="7">K252/222</f>
        <v>0.30630630630630629</v>
      </c>
    </row>
    <row r="254" spans="1:14">
      <c r="D254" s="36"/>
      <c r="E254" s="37"/>
      <c r="I254" s="37"/>
      <c r="K254" s="36"/>
    </row>
    <row r="255" spans="1:14">
      <c r="D255" s="36"/>
      <c r="E255" s="37"/>
      <c r="I255" s="37"/>
      <c r="K255" s="36"/>
    </row>
    <row r="256" spans="1:14">
      <c r="D256" s="36"/>
      <c r="E256" s="37"/>
      <c r="I256" s="37"/>
      <c r="K256" s="36"/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D0EE70-8110-4D1C-A20C-E6CFC424F4D5}">
          <x14:formula1>
            <xm:f>Config!$A$2:$A$5</xm:f>
          </x14:formula1>
          <xm:sqref>B2:K223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A88-598F-4D37-B302-F7524EEB88DA}">
  <dimension ref="A1:AF55"/>
  <sheetViews>
    <sheetView workbookViewId="0">
      <selection activeCell="W22" sqref="W22:W27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3.42578125" customWidth="1"/>
    <col min="23" max="23" width="15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20.42578125" bestFit="1" customWidth="1"/>
    <col min="31" max="31" width="15.85546875" bestFit="1" customWidth="1"/>
    <col min="32" max="32" width="18.28515625" bestFit="1" customWidth="1"/>
    <col min="33" max="33" width="15.85546875" bestFit="1" customWidth="1"/>
  </cols>
  <sheetData>
    <row r="1" spans="1:32">
      <c r="A1" t="s">
        <v>267</v>
      </c>
      <c r="T1" t="s">
        <v>268</v>
      </c>
      <c r="AE1" s="54"/>
      <c r="AF1" s="54"/>
    </row>
    <row r="2" spans="1:32">
      <c r="T2" s="79" t="s">
        <v>269</v>
      </c>
      <c r="U2" s="76" t="s">
        <v>270</v>
      </c>
      <c r="V2" s="77"/>
      <c r="W2" s="77"/>
      <c r="X2" s="77"/>
      <c r="Y2" s="77"/>
      <c r="Z2" s="77"/>
      <c r="AA2" s="77"/>
      <c r="AB2" s="78"/>
    </row>
    <row r="3" spans="1:32">
      <c r="A3" s="5" t="s">
        <v>271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4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285</v>
      </c>
      <c r="P3" s="3" t="s">
        <v>286</v>
      </c>
      <c r="Q3" s="3" t="s">
        <v>287</v>
      </c>
      <c r="R3" s="4" t="s">
        <v>288</v>
      </c>
      <c r="T3" s="80"/>
      <c r="U3" s="23" t="s">
        <v>281</v>
      </c>
      <c r="V3" s="3" t="s">
        <v>282</v>
      </c>
      <c r="W3" s="3" t="s">
        <v>283</v>
      </c>
      <c r="X3" s="3" t="s">
        <v>284</v>
      </c>
      <c r="Y3" s="3" t="s">
        <v>285</v>
      </c>
      <c r="Z3" s="3" t="s">
        <v>286</v>
      </c>
      <c r="AA3" s="3" t="s">
        <v>287</v>
      </c>
      <c r="AB3" s="17" t="s">
        <v>288</v>
      </c>
    </row>
    <row r="4" spans="1:32">
      <c r="A4" s="6" t="s">
        <v>289</v>
      </c>
      <c r="B4">
        <v>30</v>
      </c>
      <c r="C4">
        <f ca="1">Human_evaluation!$B$228</f>
        <v>9</v>
      </c>
      <c r="D4">
        <f ca="1">Human_evaluation!$C$228</f>
        <v>11</v>
      </c>
      <c r="E4">
        <f ca="1">Human_evaluation!$B$229</f>
        <v>3</v>
      </c>
      <c r="F4">
        <f ca="1">Human_evaluation!$C$229</f>
        <v>2</v>
      </c>
      <c r="G4">
        <f ca="1">C4/B4</f>
        <v>0.3</v>
      </c>
      <c r="H4">
        <f ca="1">D4/B4</f>
        <v>0.36666666666666664</v>
      </c>
      <c r="I4">
        <f ca="1">E4/B4</f>
        <v>0.1</v>
      </c>
      <c r="J4">
        <f ca="1">F4/B4</f>
        <v>6.6666666666666666E-2</v>
      </c>
      <c r="K4" s="7">
        <f ca="1">($B$4/2-$E$4)/(($B$4/2-$E$4)+$C$4)</f>
        <v>0.5714285714285714</v>
      </c>
      <c r="L4" s="7">
        <f ca="1">($B$4/2-$F$4)/(($B$4/2-$F$4)+$D$4)</f>
        <v>0.54166666666666663</v>
      </c>
      <c r="M4" s="8">
        <f ca="1">($B$4/2-$E$4)/($B$4/2)</f>
        <v>0.8</v>
      </c>
      <c r="N4" s="8">
        <f ca="1">($B$4/2-$F$4)/($B$4/2)</f>
        <v>0.8666666666666667</v>
      </c>
      <c r="O4" s="10">
        <f ca="1">$K$4*$M$4*2/($K$4+$M$4)</f>
        <v>0.66666666666666663</v>
      </c>
      <c r="P4" s="10">
        <f ca="1">$L$4*$N$4*2/($L$4+$N$4)</f>
        <v>0.66666666666666674</v>
      </c>
      <c r="Q4" s="12">
        <f ca="1">($B$4-$C$4-$E$4)/$B$4</f>
        <v>0.6</v>
      </c>
      <c r="R4" s="12">
        <f ca="1">($B$4-$D$4-$F$4)/$B$4</f>
        <v>0.56666666666666665</v>
      </c>
      <c r="T4" t="s">
        <v>290</v>
      </c>
      <c r="U4" s="25">
        <f ca="1">($B$11/2-$E$11)/(($B$11/2-$E$11)+$C$11)</f>
        <v>0.57499999999999996</v>
      </c>
      <c r="V4" s="19">
        <f ca="1">($B$11/2-$F$11)/(($B$11/2-$F$11)+$D$11)</f>
        <v>0.6328125</v>
      </c>
      <c r="W4" s="70">
        <f ca="1">($B$11/2-$E$11)/($B$11/2)</f>
        <v>0.6216216216216216</v>
      </c>
      <c r="X4" s="70">
        <f ca="1">($B$11/2-$F$11)/($B$11/2)</f>
        <v>0.72972972972972971</v>
      </c>
      <c r="Y4" s="19">
        <f ca="1">$K$11*$M$11*2/($K$11+$M$11)</f>
        <v>0.59740259740259727</v>
      </c>
      <c r="Z4" s="19">
        <f ca="1">$L$11*$N$11*2/($L$11+$N$11)</f>
        <v>0.67782426778242666</v>
      </c>
      <c r="AA4" s="19">
        <f ca="1">($B$11-$C$11-$E$11)/$B$11</f>
        <v>0.58108108108108103</v>
      </c>
      <c r="AB4" s="20">
        <f ca="1">($B$11-$D$11-$F$11)/$B$11</f>
        <v>0.65315315315315314</v>
      </c>
    </row>
    <row r="5" spans="1:32">
      <c r="A5" s="6" t="s">
        <v>291</v>
      </c>
      <c r="B5">
        <v>30</v>
      </c>
      <c r="C5">
        <f ca="1">Human_evaluation!$B$230</f>
        <v>10</v>
      </c>
      <c r="D5">
        <f ca="1">Human_evaluation!$C$230</f>
        <v>10</v>
      </c>
      <c r="E5">
        <f ca="1">Human_evaluation!$B$231</f>
        <v>10</v>
      </c>
      <c r="F5">
        <f ca="1">Human_evaluation!$C$231</f>
        <v>9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0.33333333333333331</v>
      </c>
      <c r="J5">
        <f ca="1">F5/B5</f>
        <v>0.3</v>
      </c>
      <c r="K5" s="8">
        <f ca="1">($B$5/2-$E$5)/(($B$5/2-$E$5)+$C$5)</f>
        <v>0.33333333333333331</v>
      </c>
      <c r="L5" s="8">
        <f ca="1">($B$5/2-$F$5)/(($B$5/2-$F$5)+$D$5)</f>
        <v>0.375</v>
      </c>
      <c r="M5" s="8">
        <f ca="1">($B$5/2-$E$5)/($B$5/2)</f>
        <v>0.33333333333333331</v>
      </c>
      <c r="N5" s="8">
        <f ca="1">($B$5/2-$F$5)/($B$5/2)</f>
        <v>0.4</v>
      </c>
      <c r="O5" s="8">
        <f ca="1">$K$5*$M$5*2/($K$5+$M$5)</f>
        <v>0.33333333333333331</v>
      </c>
      <c r="P5" s="8">
        <f ca="1">$L$5*$N$5*2/($L$5+$N$5)</f>
        <v>0.38709677419354843</v>
      </c>
      <c r="Q5" s="10">
        <f ca="1">($B$5-$C$5-$E$5)/$B$5</f>
        <v>0.33333333333333331</v>
      </c>
      <c r="R5" s="10">
        <f ca="1">($B$5-$D$5-$F$5)/$B$5</f>
        <v>0.36666666666666664</v>
      </c>
      <c r="T5" t="s">
        <v>292</v>
      </c>
      <c r="U5" s="71">
        <f ca="1">($B$22/2-$E$22)/(($B$22/2-$E$22)+$C$22)</f>
        <v>0.67469879518072284</v>
      </c>
      <c r="V5" s="70">
        <f ca="1">($B$22/2-$F$22)/(($B$22/2-$F$22)+$D$22)</f>
        <v>0.83783783783783783</v>
      </c>
      <c r="W5" s="19">
        <f ca="1">($B$22/2-$E$22)/($B$22/2)</f>
        <v>0.50450450450450446</v>
      </c>
      <c r="X5" s="19">
        <f ca="1">($B$22/2-$F$22)/($B$22/2)</f>
        <v>0.55855855855855852</v>
      </c>
      <c r="Y5" s="19">
        <f ca="1">$K$22*$M$22*2/($K$22+$M$22)</f>
        <v>0.57731958762886593</v>
      </c>
      <c r="Z5" s="19">
        <f ca="1">$L$22*$N$22*2/($L$22+$N$22)</f>
        <v>0.6702702702702702</v>
      </c>
      <c r="AA5" s="19">
        <f ca="1">($B$22-$C$22-$E$22)/$B$22</f>
        <v>0.63063063063063063</v>
      </c>
      <c r="AB5" s="20">
        <f ca="1">($B$22-$D$22-$F$22)/$B$22</f>
        <v>0.72522522522522526</v>
      </c>
    </row>
    <row r="6" spans="1:32">
      <c r="A6" s="6" t="s">
        <v>293</v>
      </c>
      <c r="B6">
        <v>30</v>
      </c>
      <c r="C6">
        <f ca="1">Human_evaluation!$B$226</f>
        <v>5</v>
      </c>
      <c r="D6">
        <f ca="1">Human_evaluation!$C$226</f>
        <v>4</v>
      </c>
      <c r="E6">
        <f ca="1">Human_evaluation!$B$227</f>
        <v>7</v>
      </c>
      <c r="F6">
        <f ca="1">Human_evaluation!$C$227</f>
        <v>2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0.23333333333333334</v>
      </c>
      <c r="J6">
        <f t="shared" ref="J6:J11" ca="1" si="3">F6/B6</f>
        <v>6.6666666666666666E-2</v>
      </c>
      <c r="K6" s="9">
        <f ca="1">($B$6/2-$E$6)/(($B$6/2-$E$6)+$C$6)</f>
        <v>0.61538461538461542</v>
      </c>
      <c r="L6" s="9">
        <f ca="1">($B$6/2-$F$6)/(($B$6/2-$F$6)+$D$6)</f>
        <v>0.76470588235294112</v>
      </c>
      <c r="M6" s="11">
        <f ca="1">($B$6/2-$E$6)/($B$6/2)</f>
        <v>0.53333333333333333</v>
      </c>
      <c r="N6" s="11">
        <f ca="1">($B$6/2-$F$6)/($B$6/2)</f>
        <v>0.8666666666666667</v>
      </c>
      <c r="O6" s="11">
        <f ca="1">$K$6*$M$6*2/($K$6+$M$6)</f>
        <v>0.57142857142857151</v>
      </c>
      <c r="P6" s="11">
        <f ca="1">$L$6*$N$6*2/($L$6+$N$6)</f>
        <v>0.8125</v>
      </c>
      <c r="Q6" s="11">
        <f ca="1">($B$6-$C$6-$E$6)/$B$6</f>
        <v>0.6</v>
      </c>
      <c r="R6" s="11">
        <f ca="1">($B$6-$D$6-$F$6)/$B$6</f>
        <v>0.8</v>
      </c>
      <c r="T6" t="s">
        <v>294</v>
      </c>
      <c r="U6" s="25">
        <f ca="1">($B$33/2-$E$33)/(($B$33/2-$E$33)+$C$33)</f>
        <v>0.75294117647058822</v>
      </c>
      <c r="V6" s="19">
        <f ca="1">($B$33/2-$F$33)/(($B$33/2-$F$33)+$D$33)</f>
        <v>0.79797979797979801</v>
      </c>
      <c r="W6" s="70">
        <f ca="1">($B$33/2-$E$33)/($B$33/2)</f>
        <v>0.57657657657657657</v>
      </c>
      <c r="X6" s="70">
        <f ca="1">($B$33/2-$F$33)/($B$33/2)</f>
        <v>0.71171171171171166</v>
      </c>
      <c r="Y6" s="19">
        <f ca="1">$K$33*$M$33*2/($K$33+$M$33)</f>
        <v>0.65306122448979598</v>
      </c>
      <c r="Z6" s="19">
        <f ca="1">$L$33*$N$33*2/($L$33+$N$33)</f>
        <v>0.75238095238095248</v>
      </c>
      <c r="AA6" s="19">
        <f ca="1">($B$33-$C$33-$E$33)/$B$33</f>
        <v>0.69369369369369371</v>
      </c>
      <c r="AB6" s="20">
        <f ca="1">($B$33-$D$33-$F$33)/$B$33</f>
        <v>0.76576576576576572</v>
      </c>
    </row>
    <row r="7" spans="1:32">
      <c r="A7" s="6" t="s">
        <v>295</v>
      </c>
      <c r="B7">
        <v>30</v>
      </c>
      <c r="C7">
        <f ca="1">Human_evaluation!$B$224</f>
        <v>7</v>
      </c>
      <c r="D7">
        <f ca="1">Human_evaluation!$C$224</f>
        <v>3</v>
      </c>
      <c r="E7">
        <f ca="1">Human_evaluation!$B$225</f>
        <v>5</v>
      </c>
      <c r="F7">
        <f ca="1">Human_evaluation!$C$225</f>
        <v>3</v>
      </c>
      <c r="G7">
        <f t="shared" ca="1" si="0"/>
        <v>0.23333333333333334</v>
      </c>
      <c r="H7">
        <f t="shared" ca="1" si="1"/>
        <v>0.1</v>
      </c>
      <c r="I7">
        <f t="shared" ca="1" si="2"/>
        <v>0.16666666666666666</v>
      </c>
      <c r="J7">
        <f t="shared" ca="1" si="3"/>
        <v>0.1</v>
      </c>
      <c r="K7" s="8">
        <f ca="1">($B$7/2-$E$7)/(($B$7/2-$E$7)+$C$7)</f>
        <v>0.58823529411764708</v>
      </c>
      <c r="L7" s="8">
        <f ca="1">($B$7/2-$F$7)/(($B$7/2-$F$7)+$D$7)</f>
        <v>0.8</v>
      </c>
      <c r="M7" s="8">
        <f ca="1">($B$7/2-$E$7)/($B$7/2)</f>
        <v>0.66666666666666663</v>
      </c>
      <c r="N7" s="8">
        <f ca="1">($B$7/2-$F$7)/($B$7/2)</f>
        <v>0.8</v>
      </c>
      <c r="O7" s="9">
        <f ca="1">$K$7*$M$7*2/($K$7+$M$7)</f>
        <v>0.625</v>
      </c>
      <c r="P7" s="9">
        <f ca="1">$L$7*$N$7*2/($L$7+$N$7)</f>
        <v>0.80000000000000016</v>
      </c>
      <c r="Q7" s="11">
        <f ca="1">($B$7-$C$7-$E$7)/$B$7</f>
        <v>0.6</v>
      </c>
      <c r="R7" s="11">
        <f ca="1">($B$7-$D$7-$F$7)/$B$7</f>
        <v>0.8</v>
      </c>
      <c r="T7" t="s">
        <v>296</v>
      </c>
      <c r="U7" s="24">
        <f ca="1">($B$44/2-$E$44)/(($B$44/2-$E$44)+$C$44)</f>
        <v>0.5357142857142857</v>
      </c>
      <c r="V7" s="18">
        <f ca="1">($B$44/2-$F$44)/(($B$44/2-$F$44)+$D$44)</f>
        <v>0.51851851851851849</v>
      </c>
      <c r="W7" s="18">
        <f ca="1">($B$44/2-$E$44)/($B$44/2)</f>
        <v>0.13513513513513514</v>
      </c>
      <c r="X7" s="18">
        <f ca="1">($B$44/2-$F$44)/($B$44/2)</f>
        <v>0.12612612612612611</v>
      </c>
      <c r="Y7" s="18">
        <f ca="1">$K$44*$M$44*2/($K$44+$M$44)</f>
        <v>0.21582733812949642</v>
      </c>
      <c r="Z7" s="18">
        <f ca="1">$L$44*$N$44*2/($L$44+$N$44)</f>
        <v>0.20289855072463769</v>
      </c>
      <c r="AA7" s="18">
        <f ca="1">($B$44-$C$44-$E$44)/$B$44</f>
        <v>0.50900900900900903</v>
      </c>
      <c r="AB7" s="21">
        <f ca="1">($B$44-$D$44-$F$44)/$B$44</f>
        <v>0.50450450450450446</v>
      </c>
    </row>
    <row r="8" spans="1:32">
      <c r="A8" s="6" t="s">
        <v>297</v>
      </c>
      <c r="B8">
        <v>30</v>
      </c>
      <c r="C8">
        <f ca="1">Human_evaluation!$B$232</f>
        <v>7</v>
      </c>
      <c r="D8">
        <f ca="1">Human_evaluation!$C$232</f>
        <v>10</v>
      </c>
      <c r="E8">
        <f ca="1">Human_evaluation!$B$233</f>
        <v>9</v>
      </c>
      <c r="F8">
        <f ca="1">Human_evaluation!$C$233</f>
        <v>8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0.3</v>
      </c>
      <c r="J8">
        <f t="shared" ca="1" si="3"/>
        <v>0.26666666666666666</v>
      </c>
      <c r="K8" s="7">
        <f ca="1">($B$8/2-$E$8)/(($B$8/2-$E$8)+$C$8)</f>
        <v>0.46153846153846156</v>
      </c>
      <c r="L8" s="7">
        <f ca="1">($B$8/2-$F$8)/(($B$8/2-$F$8)+$D$8)</f>
        <v>0.41176470588235292</v>
      </c>
      <c r="M8" s="8">
        <f ca="1">($B$8/2-$E$8)/($B$8/2)</f>
        <v>0.4</v>
      </c>
      <c r="N8" s="8">
        <f ca="1">($B$8/2-$F$8)/($B$8/2)</f>
        <v>0.46666666666666667</v>
      </c>
      <c r="O8" s="8">
        <f ca="1">$K$8*$M$8*2/($K$8+$M$8)</f>
        <v>0.42857142857142855</v>
      </c>
      <c r="P8" s="8">
        <f ca="1">$L$8*$N$8*2/($L$8+$N$8)</f>
        <v>0.43749999999999994</v>
      </c>
      <c r="Q8" s="7">
        <f ca="1">($B$8-$C$8-$E$8)/$B$8</f>
        <v>0.46666666666666667</v>
      </c>
      <c r="R8" s="7">
        <f ca="1">($B$8-$D$8-$F$8)/$B$8</f>
        <v>0.4</v>
      </c>
      <c r="T8" t="s">
        <v>298</v>
      </c>
      <c r="U8" s="53">
        <f ca="1">($B$55/2-$E$55)/(($B$55/2-$E$55)+$C$55)</f>
        <v>0.20833333333333334</v>
      </c>
      <c r="V8" s="22">
        <f ca="1">($B$55/2-$F$55)/(($B$55/2-$F$55)+$D$55)</f>
        <v>0.21333333333333335</v>
      </c>
      <c r="W8" s="22">
        <f ca="1">($B$55/2-$E$55)/($B$55/2)</f>
        <v>0.13513513513513514</v>
      </c>
      <c r="X8" s="22">
        <f ca="1">($B$55/2-$F$55)/($B$55/2)</f>
        <v>0.14414414414414414</v>
      </c>
      <c r="Y8" s="22">
        <f ca="1">$K$55*$M$55*2/($K$55+$M$55)</f>
        <v>0.16393442622950821</v>
      </c>
      <c r="Z8" s="22">
        <f ca="1">$L$55*$N$55*2/($L$55+$N$55)</f>
        <v>0.17204301075268819</v>
      </c>
      <c r="AA8" s="18">
        <f ca="1">($B$55-$C$55-$E$55)/$B$55</f>
        <v>0.3108108108108108</v>
      </c>
      <c r="AB8" s="21">
        <f ca="1">($B$55-$D$55-$F$55)/$B$55</f>
        <v>0.30630630630630629</v>
      </c>
    </row>
    <row r="9" spans="1:32">
      <c r="A9" s="6" t="s">
        <v>299</v>
      </c>
      <c r="B9">
        <v>32</v>
      </c>
      <c r="C9">
        <f ca="1">Human_evaluation!$B$236</f>
        <v>7</v>
      </c>
      <c r="D9">
        <f ca="1">Human_evaluation!$C$236</f>
        <v>6</v>
      </c>
      <c r="E9">
        <f ca="1">Human_evaluation!$B$237</f>
        <v>8</v>
      </c>
      <c r="F9">
        <f ca="1">Human_evaluation!$C$237</f>
        <v>6</v>
      </c>
      <c r="G9">
        <f t="shared" ca="1" si="0"/>
        <v>0.21875</v>
      </c>
      <c r="H9">
        <f t="shared" ca="1" si="1"/>
        <v>0.1875</v>
      </c>
      <c r="I9">
        <f t="shared" ca="1" si="2"/>
        <v>0.25</v>
      </c>
      <c r="J9">
        <f t="shared" ca="1" si="3"/>
        <v>0.1875</v>
      </c>
      <c r="K9" s="8">
        <f ca="1">($B$9/2-$E$9)/(($B$9/2-$E$9)+$C$9)</f>
        <v>0.53333333333333333</v>
      </c>
      <c r="L9" s="8">
        <f ca="1">($B$9/2-$F$9)/(($B$9/2-$F$9)+$D$9)</f>
        <v>0.625</v>
      </c>
      <c r="M9" s="9">
        <f ca="1">($B$9/2-$E$9)/($B$9/2)</f>
        <v>0.5</v>
      </c>
      <c r="N9" s="9">
        <f ca="1">($B$9/2-$F$9)/($B$9/2)</f>
        <v>0.625</v>
      </c>
      <c r="O9" s="9">
        <f ca="1">$K$9*$M$9*2/($K$9+$M$9)</f>
        <v>0.51612903225806461</v>
      </c>
      <c r="P9" s="9">
        <f ca="1">$L$9*$N$9*2/($L$9+$N$9)</f>
        <v>0.625</v>
      </c>
      <c r="Q9" s="8">
        <f ca="1">($B$9-$C$9-$E$9)/$B$9</f>
        <v>0.53125</v>
      </c>
      <c r="R9" s="8">
        <f ca="1">($B$9-$D$9-$F$9)/$B$9</f>
        <v>0.625</v>
      </c>
    </row>
    <row r="10" spans="1:32">
      <c r="A10" s="6" t="s">
        <v>300</v>
      </c>
      <c r="B10">
        <v>40</v>
      </c>
      <c r="C10">
        <f ca="1">Human_evaluation!$B$234</f>
        <v>6</v>
      </c>
      <c r="D10">
        <f ca="1">Human_evaluation!$C$234</f>
        <v>3</v>
      </c>
      <c r="E10">
        <f ca="1">Human_evaluation!$B$235</f>
        <v>0</v>
      </c>
      <c r="F10">
        <f ca="1">Human_evaluation!$C$235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 s="8">
        <f ca="1">($B$10/2-$E$10)/(($B$10/2-$E$10)+$C$10)</f>
        <v>0.76923076923076927</v>
      </c>
      <c r="L10" s="8">
        <f ca="1">($B$10/2-$F$10)/(($B$10/2-$F$10)+$D$10)</f>
        <v>0.86956521739130432</v>
      </c>
      <c r="M10" s="10">
        <f ca="1">($B$10/2-$E$10)/($B$10/2)</f>
        <v>1</v>
      </c>
      <c r="N10" s="10">
        <f ca="1">($B$10/2-$F$10)/($B$10/2)</f>
        <v>1</v>
      </c>
      <c r="O10" s="8">
        <f ca="1">$K$10*$M$10*2/($K$10+$M$10)</f>
        <v>0.86956521739130443</v>
      </c>
      <c r="P10" s="8">
        <f ca="1">$L$10*$N$10*2/($L$10+$N$10)</f>
        <v>0.93023255813953487</v>
      </c>
      <c r="Q10" s="8">
        <f ca="1">($B$10-$C$10-$E$10)/$B$10</f>
        <v>0.85</v>
      </c>
      <c r="R10" s="8">
        <f ca="1">($B$10-$D$10-$F$10)/$B$10</f>
        <v>0.92500000000000004</v>
      </c>
      <c r="T10" s="5" t="s">
        <v>301</v>
      </c>
      <c r="U10" s="3"/>
      <c r="V10" s="3" t="s">
        <v>302</v>
      </c>
      <c r="W10" s="3"/>
      <c r="X10" s="3" t="s">
        <v>303</v>
      </c>
      <c r="Y10" s="3"/>
      <c r="Z10" s="3" t="s">
        <v>304</v>
      </c>
      <c r="AA10" s="3"/>
      <c r="AB10" s="3" t="s">
        <v>305</v>
      </c>
    </row>
    <row r="11" spans="1:32">
      <c r="A11" s="6" t="s">
        <v>306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42</v>
      </c>
      <c r="F11">
        <f t="shared" ca="1" si="4"/>
        <v>30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0.1891891891891892</v>
      </c>
      <c r="J11">
        <f t="shared" ca="1" si="3"/>
        <v>0.13513513513513514</v>
      </c>
      <c r="K11" s="8">
        <f ca="1">($B$11/2-$E$11)/(($B$11/2-$E$11)+$C$11)</f>
        <v>0.57499999999999996</v>
      </c>
      <c r="L11" s="8">
        <f ca="1">($B$11/2-$F$11)/(($B$11/2-$F$11)+$D$11)</f>
        <v>0.6328125</v>
      </c>
      <c r="M11" s="8">
        <f ca="1">($B$11/2-$E$11)/($B$11/2)</f>
        <v>0.6216216216216216</v>
      </c>
      <c r="N11" s="8">
        <f ca="1">($B$11/2-$F$11)/($B$11/2)</f>
        <v>0.72972972972972971</v>
      </c>
      <c r="O11" s="8">
        <f ca="1">$K$11*$M$11*2/($K$11+$M$11)</f>
        <v>0.59740259740259727</v>
      </c>
      <c r="P11" s="8">
        <f ca="1">$L$11*$N$11*2/($L$11+$N$11)</f>
        <v>0.67782426778242666</v>
      </c>
      <c r="Q11" s="8">
        <f ca="1">($B$11-$C$11-$E$11)/$B$11</f>
        <v>0.58108108108108103</v>
      </c>
      <c r="R11" s="8">
        <f ca="1">($B$11-$D$11-$F$11)/$B$11</f>
        <v>0.65315315315315314</v>
      </c>
      <c r="T11" s="2" t="s">
        <v>290</v>
      </c>
      <c r="V11" s="15">
        <f ca="1">V4-U4</f>
        <v>5.7812500000000044E-2</v>
      </c>
      <c r="W11" s="15"/>
      <c r="X11" s="15">
        <f ca="1">X4-W4</f>
        <v>0.10810810810810811</v>
      </c>
      <c r="Y11" s="15"/>
      <c r="Z11" s="15">
        <f ca="1">Z4-Y4</f>
        <v>8.0421670379829391E-2</v>
      </c>
      <c r="AA11" s="15"/>
      <c r="AB11" s="15">
        <f ca="1">AB4-AA4</f>
        <v>7.2072072072072113E-2</v>
      </c>
    </row>
    <row r="12" spans="1:32">
      <c r="T12" s="2" t="s">
        <v>292</v>
      </c>
      <c r="V12" s="15">
        <f ca="1">V5-U5</f>
        <v>0.16313904265711499</v>
      </c>
      <c r="W12" s="15"/>
      <c r="X12" s="15">
        <f ca="1">X5-W5</f>
        <v>5.4054054054054057E-2</v>
      </c>
      <c r="Y12" s="15"/>
      <c r="Z12" s="15">
        <f ca="1">Z5-Y5</f>
        <v>9.295068264140427E-2</v>
      </c>
      <c r="AB12" s="15">
        <f ca="1">AB5-AA5</f>
        <v>9.4594594594594628E-2</v>
      </c>
    </row>
    <row r="13" spans="1:32">
      <c r="T13" s="2" t="s">
        <v>294</v>
      </c>
      <c r="V13" s="15">
        <f ca="1">V6-U6</f>
        <v>4.5038621509209786E-2</v>
      </c>
      <c r="W13" s="15"/>
      <c r="X13" s="15">
        <f ca="1">X6-W6</f>
        <v>0.13513513513513509</v>
      </c>
      <c r="Y13" s="15"/>
      <c r="Z13" s="15">
        <f ca="1">Z6-Y6</f>
        <v>9.9319727891156506E-2</v>
      </c>
      <c r="AB13" s="15">
        <f ca="1">AB6-AA6</f>
        <v>7.2072072072072002E-2</v>
      </c>
    </row>
    <row r="14" spans="1:32">
      <c r="A14" s="5" t="s">
        <v>307</v>
      </c>
      <c r="B14" s="3" t="s">
        <v>272</v>
      </c>
      <c r="C14" s="3" t="s">
        <v>273</v>
      </c>
      <c r="D14" s="3" t="s">
        <v>274</v>
      </c>
      <c r="E14" s="3" t="s">
        <v>275</v>
      </c>
      <c r="F14" s="3" t="s">
        <v>276</v>
      </c>
      <c r="G14" s="3" t="s">
        <v>277</v>
      </c>
      <c r="H14" s="4" t="s">
        <v>278</v>
      </c>
      <c r="I14" s="3" t="s">
        <v>279</v>
      </c>
      <c r="J14" s="3" t="s">
        <v>280</v>
      </c>
      <c r="K14" s="3" t="s">
        <v>281</v>
      </c>
      <c r="L14" s="3" t="s">
        <v>282</v>
      </c>
      <c r="M14" s="3" t="s">
        <v>283</v>
      </c>
      <c r="N14" s="3" t="s">
        <v>284</v>
      </c>
      <c r="O14" s="3" t="s">
        <v>285</v>
      </c>
      <c r="P14" s="3" t="s">
        <v>286</v>
      </c>
      <c r="Q14" s="3" t="s">
        <v>287</v>
      </c>
      <c r="R14" s="4" t="s">
        <v>288</v>
      </c>
      <c r="T14" s="2" t="s">
        <v>296</v>
      </c>
      <c r="V14" s="15">
        <f ca="1">V7-U7</f>
        <v>-1.7195767195767209E-2</v>
      </c>
      <c r="X14" s="15">
        <f t="shared" ref="X14:X15" ca="1" si="5">X7-W7</f>
        <v>-9.009009009009028E-3</v>
      </c>
      <c r="Z14" s="15">
        <f t="shared" ref="Z14:Z15" ca="1" si="6">Z7-Y7</f>
        <v>-1.2928787404858727E-2</v>
      </c>
      <c r="AB14" s="15">
        <f t="shared" ref="AB14:AB15" ca="1" si="7">AB7-AA7</f>
        <v>-4.5045045045045695E-3</v>
      </c>
    </row>
    <row r="15" spans="1:32">
      <c r="A15" s="6" t="s">
        <v>289</v>
      </c>
      <c r="B15">
        <v>30</v>
      </c>
      <c r="C15">
        <f ca="1">Human_evaluation!$D$228</f>
        <v>5</v>
      </c>
      <c r="D15">
        <f ca="1">Human_evaluation!$E$228</f>
        <v>0</v>
      </c>
      <c r="E15">
        <f ca="1">Human_evaluation!$D$229</f>
        <v>3</v>
      </c>
      <c r="F15">
        <f ca="1">Human_evaluation!$E$229</f>
        <v>3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0.1</v>
      </c>
      <c r="K15" s="11">
        <f ca="1">($B$15/2-$E$15)/(($B$15/2-$E$15)+$C$15)</f>
        <v>0.70588235294117652</v>
      </c>
      <c r="L15" s="11">
        <f ca="1">($B$15/2-$F$15)/(($B$15/2-$F$15)+$D$15)</f>
        <v>1</v>
      </c>
      <c r="M15" s="10">
        <f ca="1">($B$15/2-$E$15)/($B$15/2)</f>
        <v>0.8</v>
      </c>
      <c r="N15" s="10">
        <f ca="1">($B$15/2-$F$15)/($B$15/2)</f>
        <v>0.8</v>
      </c>
      <c r="O15" s="8">
        <f ca="1">$K$15*$M$15*2/($K$15+$M$15)</f>
        <v>0.75000000000000011</v>
      </c>
      <c r="P15" s="8">
        <f ca="1">$L$15*$N$15*2/($L$15+$N$15)</f>
        <v>0.88888888888888895</v>
      </c>
      <c r="Q15" s="9">
        <f ca="1">($B$15-$C$15-$E$15)/$B$15</f>
        <v>0.73333333333333328</v>
      </c>
      <c r="R15" s="9">
        <f ca="1">($B$15-$D$15-$F$15)/$B$15</f>
        <v>0.9</v>
      </c>
      <c r="T15" s="2" t="s">
        <v>298</v>
      </c>
      <c r="V15" s="15">
        <f ca="1">V8-U8</f>
        <v>5.0000000000000044E-3</v>
      </c>
      <c r="X15" s="15">
        <f t="shared" ca="1" si="5"/>
        <v>9.0090090090090003E-3</v>
      </c>
      <c r="Z15" s="15">
        <f t="shared" ca="1" si="6"/>
        <v>8.1085845231799736E-3</v>
      </c>
      <c r="AB15" s="15">
        <f t="shared" ca="1" si="7"/>
        <v>-4.504504504504514E-3</v>
      </c>
    </row>
    <row r="16" spans="1:32">
      <c r="A16" s="6" t="s">
        <v>291</v>
      </c>
      <c r="B16">
        <v>30</v>
      </c>
      <c r="C16">
        <f ca="1">Human_evaluation!$D$230</f>
        <v>5</v>
      </c>
      <c r="D16">
        <f ca="1">Human_evaluation!$E$230</f>
        <v>5</v>
      </c>
      <c r="E16">
        <f ca="1">Human_evaluation!$D$231</f>
        <v>14</v>
      </c>
      <c r="F16">
        <f ca="1">Human_evaluation!$E$231</f>
        <v>12</v>
      </c>
      <c r="G16">
        <f t="shared" ref="G16:G22" ca="1" si="8">C16/B16</f>
        <v>0.16666666666666666</v>
      </c>
      <c r="H16">
        <f t="shared" ref="H16:H22" ca="1" si="9">D16/B16</f>
        <v>0.16666666666666666</v>
      </c>
      <c r="I16">
        <f ca="1">E16/B16</f>
        <v>0.46666666666666667</v>
      </c>
      <c r="J16">
        <f ca="1">F16/B16</f>
        <v>0.4</v>
      </c>
      <c r="K16" s="11">
        <f ca="1">($B$16/2-$E$16)/(($B$16/2-$E$16)+$C$16)</f>
        <v>0.16666666666666666</v>
      </c>
      <c r="L16" s="11">
        <f ca="1">($B$16/2-$F$16)/(($B$16/2-$F$16)+$D$16)</f>
        <v>0.375</v>
      </c>
      <c r="M16" s="11">
        <f ca="1">($B$16/2-$E$16)/($B$16/2)</f>
        <v>6.6666666666666666E-2</v>
      </c>
      <c r="N16" s="11">
        <f ca="1">($B$16/2-$F$16)/($B$16/2)</f>
        <v>0.2</v>
      </c>
      <c r="O16" s="9">
        <f ca="1">$K$16*$M$16*2/($K$16+$M$16)</f>
        <v>9.5238095238095219E-2</v>
      </c>
      <c r="P16" s="9">
        <f ca="1">$L$16*$N$16*2/($L$16+$N$16)</f>
        <v>0.26086956521739135</v>
      </c>
      <c r="Q16" s="9">
        <f ca="1">($B$16-$C$16-$E$16)/$B$16</f>
        <v>0.36666666666666664</v>
      </c>
      <c r="R16" s="9">
        <f ca="1">($B$16-$D$16-$F$16)/$B$16</f>
        <v>0.43333333333333335</v>
      </c>
    </row>
    <row r="17" spans="1:25">
      <c r="A17" s="6" t="s">
        <v>293</v>
      </c>
      <c r="B17">
        <v>30</v>
      </c>
      <c r="C17">
        <f ca="1">Human_evaluation!$D$226</f>
        <v>2</v>
      </c>
      <c r="D17">
        <f ca="1">Human_evaluation!$E$226</f>
        <v>1</v>
      </c>
      <c r="E17">
        <f ca="1">Human_evaluation!$D$227</f>
        <v>8</v>
      </c>
      <c r="F17">
        <f ca="1">Human_evaluation!$E$227</f>
        <v>5</v>
      </c>
      <c r="G17">
        <f t="shared" ca="1" si="8"/>
        <v>6.6666666666666666E-2</v>
      </c>
      <c r="H17">
        <f t="shared" ca="1" si="9"/>
        <v>3.3333333333333333E-2</v>
      </c>
      <c r="I17">
        <f t="shared" ref="I17:I22" ca="1" si="10">E17/B17</f>
        <v>0.26666666666666666</v>
      </c>
      <c r="J17">
        <f t="shared" ref="J17:J22" ca="1" si="11">F17/B17</f>
        <v>0.16666666666666666</v>
      </c>
      <c r="K17" s="9">
        <f ca="1">($B$17/2-$E$17)/(($B$17/2-$E$17)+$C$17)</f>
        <v>0.77777777777777779</v>
      </c>
      <c r="L17" s="9">
        <f ca="1">($B$17/2-$F$17)/(($B$17/2-$F$17)+$D$17)</f>
        <v>0.90909090909090906</v>
      </c>
      <c r="M17" s="11">
        <f ca="1">($B$17/2-$E$17)/($B$17/2)</f>
        <v>0.46666666666666667</v>
      </c>
      <c r="N17" s="11">
        <f ca="1">($B$17/2-$F$17)/($B$17/2)</f>
        <v>0.66666666666666663</v>
      </c>
      <c r="O17" s="9">
        <f ca="1">$K$17*$M$17*2/($K$17+$M$17)</f>
        <v>0.58333333333333337</v>
      </c>
      <c r="P17" s="9">
        <f ca="1">$L$17*$N$17*2/($L$17+$N$17)</f>
        <v>0.76923076923076916</v>
      </c>
      <c r="Q17" s="9">
        <f ca="1">($B$17-$C$17-$E$17)/$B$17</f>
        <v>0.66666666666666663</v>
      </c>
      <c r="R17" s="9">
        <f ca="1">($B$17-$D$17-$F$17)/$B$17</f>
        <v>0.8</v>
      </c>
    </row>
    <row r="18" spans="1:25">
      <c r="A18" s="6" t="s">
        <v>295</v>
      </c>
      <c r="B18">
        <v>30</v>
      </c>
      <c r="C18">
        <f ca="1">Human_evaluation!$D$224</f>
        <v>5</v>
      </c>
      <c r="D18">
        <f ca="1">Human_evaluation!$E$224</f>
        <v>2</v>
      </c>
      <c r="E18">
        <f ca="1">Human_evaluation!$D$225</f>
        <v>7</v>
      </c>
      <c r="F18">
        <f ca="1">Human_evaluation!$E$225</f>
        <v>6</v>
      </c>
      <c r="G18">
        <f t="shared" ca="1" si="8"/>
        <v>0.16666666666666666</v>
      </c>
      <c r="H18">
        <f t="shared" ca="1" si="9"/>
        <v>6.6666666666666666E-2</v>
      </c>
      <c r="I18">
        <f t="shared" ca="1" si="10"/>
        <v>0.23333333333333334</v>
      </c>
      <c r="J18">
        <f t="shared" ca="1" si="11"/>
        <v>0.2</v>
      </c>
      <c r="K18" s="9">
        <f ca="1">($B$18/2-$E$18)/(($B$18/2-$E$18)+$C$18)</f>
        <v>0.61538461538461542</v>
      </c>
      <c r="L18" s="9">
        <f ca="1">($B$18/2-$F$18)/(($B$18/2-$F$18)+$D$18)</f>
        <v>0.81818181818181823</v>
      </c>
      <c r="M18" s="8">
        <f ca="1">($B$18/2-$E$18)/($B$18/2)</f>
        <v>0.53333333333333333</v>
      </c>
      <c r="N18" s="8">
        <f ca="1">($B$18/2-$F$18)/($B$18/2)</f>
        <v>0.6</v>
      </c>
      <c r="O18" s="9">
        <f ca="1">$K$18*$M$18*2/($K$18+$M$18)</f>
        <v>0.57142857142857151</v>
      </c>
      <c r="P18" s="9">
        <f ca="1">$L$18*$N$18*2/($L$18+$N$18)</f>
        <v>0.69230769230769229</v>
      </c>
      <c r="Q18" s="9">
        <f ca="1">($B$18-$C$18-$E$18)/$B$18</f>
        <v>0.6</v>
      </c>
      <c r="R18" s="9">
        <f ca="1">($B$18-$D$18-$F$18)/$B$18</f>
        <v>0.73333333333333328</v>
      </c>
    </row>
    <row r="19" spans="1:25">
      <c r="A19" s="6" t="s">
        <v>297</v>
      </c>
      <c r="B19">
        <v>30</v>
      </c>
      <c r="C19">
        <f ca="1">Human_evaluation!$D$232</f>
        <v>5</v>
      </c>
      <c r="D19">
        <f ca="1">Human_evaluation!$E$232</f>
        <v>2</v>
      </c>
      <c r="E19">
        <f ca="1">Human_evaluation!$D$233</f>
        <v>12</v>
      </c>
      <c r="F19">
        <f ca="1">Human_evaluation!$E$233</f>
        <v>11</v>
      </c>
      <c r="G19">
        <f t="shared" ca="1" si="8"/>
        <v>0.16666666666666666</v>
      </c>
      <c r="H19">
        <f t="shared" ca="1" si="9"/>
        <v>6.6666666666666666E-2</v>
      </c>
      <c r="I19">
        <f t="shared" ca="1" si="10"/>
        <v>0.4</v>
      </c>
      <c r="J19">
        <f t="shared" ca="1" si="11"/>
        <v>0.36666666666666664</v>
      </c>
      <c r="K19" s="11">
        <f ca="1">($B$19/2-$E$19)/(($B$19/2-$E$19)+$C$19)</f>
        <v>0.375</v>
      </c>
      <c r="L19" s="11">
        <f ca="1">($B$19/2-$F$19)/(($B$19/2-$F$19)+$D$19)</f>
        <v>0.66666666666666663</v>
      </c>
      <c r="M19" s="8">
        <f ca="1">($B$19/2-$E$19)/($B$19/2)</f>
        <v>0.2</v>
      </c>
      <c r="N19" s="8">
        <f ca="1">($B$19/2-$F$19)/($B$19/2)</f>
        <v>0.26666666666666666</v>
      </c>
      <c r="O19" s="9">
        <f ca="1">$K$19*$M$19*2/($K$19+$M$19)</f>
        <v>0.26086956521739135</v>
      </c>
      <c r="P19" s="9">
        <f ca="1">$L$19*$N$19*2/($L$19+$N$19)</f>
        <v>0.38095238095238088</v>
      </c>
      <c r="Q19" s="9">
        <f ca="1">($B$19-$C$19-$E$19)/$B$19</f>
        <v>0.43333333333333335</v>
      </c>
      <c r="R19" s="9">
        <f ca="1">($B$19-$D$19-$F$19)/$B$19</f>
        <v>0.56666666666666665</v>
      </c>
    </row>
    <row r="20" spans="1:25">
      <c r="A20" s="6" t="s">
        <v>299</v>
      </c>
      <c r="B20">
        <v>32</v>
      </c>
      <c r="C20">
        <f ca="1">Human_evaluation!$D$236</f>
        <v>4</v>
      </c>
      <c r="D20">
        <f ca="1">Human_evaluation!$E$236</f>
        <v>2</v>
      </c>
      <c r="E20">
        <f ca="1">Human_evaluation!$D$237</f>
        <v>11</v>
      </c>
      <c r="F20">
        <f ca="1">Human_evaluation!$E$237</f>
        <v>10</v>
      </c>
      <c r="G20">
        <f t="shared" ca="1" si="8"/>
        <v>0.125</v>
      </c>
      <c r="H20">
        <f t="shared" ca="1" si="9"/>
        <v>6.25E-2</v>
      </c>
      <c r="I20">
        <f t="shared" ca="1" si="10"/>
        <v>0.34375</v>
      </c>
      <c r="J20">
        <f t="shared" ca="1" si="11"/>
        <v>0.3125</v>
      </c>
      <c r="K20" s="9">
        <f ca="1">($B$20/2-$E$20)/(($B$20/2-$E$20)+$C$20)</f>
        <v>0.55555555555555558</v>
      </c>
      <c r="L20" s="9">
        <f ca="1">($B$20/2-$F$20)/(($B$20/2-$F$20)+$D$20)</f>
        <v>0.75</v>
      </c>
      <c r="M20" s="8">
        <f ca="1">($B$20/2-$E$20)/($B$20/2)</f>
        <v>0.3125</v>
      </c>
      <c r="N20" s="8">
        <f ca="1">($B$20/2-$F$20)/($B$20/2)</f>
        <v>0.375</v>
      </c>
      <c r="O20" s="9">
        <f ca="1">$K$20*$M$20*2/($K$20+$M$20)</f>
        <v>0.39999999999999997</v>
      </c>
      <c r="P20" s="9">
        <f ca="1">$L$20*$N$20*2/($L$20+$N$20)</f>
        <v>0.5</v>
      </c>
      <c r="Q20" s="8">
        <f ca="1">($B$20-$C$20-$E$20)/$B$20</f>
        <v>0.53125</v>
      </c>
      <c r="R20" s="8">
        <f ca="1">($B$20-$D$20-$F$20)/$B$20</f>
        <v>0.625</v>
      </c>
      <c r="T20" s="79" t="s">
        <v>269</v>
      </c>
      <c r="U20" s="76" t="s">
        <v>308</v>
      </c>
      <c r="V20" s="77"/>
      <c r="W20" s="77"/>
    </row>
    <row r="21" spans="1:25">
      <c r="A21" s="6" t="s">
        <v>300</v>
      </c>
      <c r="B21">
        <v>40</v>
      </c>
      <c r="C21">
        <f ca="1">Human_evaluation!$D$234</f>
        <v>1</v>
      </c>
      <c r="D21">
        <f ca="1">Human_evaluation!$E$234</f>
        <v>0</v>
      </c>
      <c r="E21">
        <f ca="1">Human_evaluation!$D$235</f>
        <v>0</v>
      </c>
      <c r="F21">
        <f ca="1">Human_evaluation!$E$235</f>
        <v>2</v>
      </c>
      <c r="G21">
        <f t="shared" ca="1" si="8"/>
        <v>2.5000000000000001E-2</v>
      </c>
      <c r="H21">
        <f t="shared" ca="1" si="9"/>
        <v>0</v>
      </c>
      <c r="I21">
        <f t="shared" ca="1" si="10"/>
        <v>0</v>
      </c>
      <c r="J21">
        <f t="shared" ca="1" si="11"/>
        <v>0.05</v>
      </c>
      <c r="K21" s="8">
        <f ca="1">($B$21/2-$E$21)/(($B$21/2-$E$21)+$C$21)</f>
        <v>0.95238095238095233</v>
      </c>
      <c r="L21" s="8">
        <f ca="1">($B$21/2-$F$21)/(($B$21/2-$F$21)+$D$21)</f>
        <v>1</v>
      </c>
      <c r="M21" s="7">
        <f ca="1">($B$21/2-$E$21)/($B$21/2)</f>
        <v>1</v>
      </c>
      <c r="N21" s="7">
        <f ca="1">($B$21/2-$F$21)/($B$21/2)</f>
        <v>0.9</v>
      </c>
      <c r="O21" s="7">
        <f ca="1">$K$21*$M$21*2/($K$21+$M$21)</f>
        <v>0.97560975609756095</v>
      </c>
      <c r="P21" s="7">
        <f ca="1">$L$21*$N$21*2/($L$21+$N$21)</f>
        <v>0.94736842105263164</v>
      </c>
      <c r="Q21" s="7">
        <f ca="1">($B$21-$C$21-$E$21)/$B$21</f>
        <v>0.97499999999999998</v>
      </c>
      <c r="R21" s="7">
        <f ca="1">($B$21-$D$21-$F$21)/$B$21</f>
        <v>0.95</v>
      </c>
      <c r="T21" s="80"/>
      <c r="U21" s="72" t="s">
        <v>309</v>
      </c>
      <c r="V21" s="16" t="s">
        <v>310</v>
      </c>
      <c r="W21" s="75" t="s">
        <v>311</v>
      </c>
    </row>
    <row r="22" spans="1:25">
      <c r="A22" s="6" t="s">
        <v>306</v>
      </c>
      <c r="B22">
        <f>SUM(B15:B21)</f>
        <v>222</v>
      </c>
      <c r="C22">
        <f ca="1">SUM(C15:C21)</f>
        <v>27</v>
      </c>
      <c r="D22">
        <f t="shared" ref="D22" ca="1" si="12">SUM(D15:D21)</f>
        <v>12</v>
      </c>
      <c r="E22">
        <f t="shared" ref="E22" ca="1" si="13">SUM(E15:E21)</f>
        <v>55</v>
      </c>
      <c r="F22">
        <f t="shared" ref="F22" ca="1" si="14">SUM(F15:F21)</f>
        <v>49</v>
      </c>
      <c r="G22">
        <f t="shared" ca="1" si="8"/>
        <v>0.12162162162162163</v>
      </c>
      <c r="H22">
        <f t="shared" ca="1" si="9"/>
        <v>5.4054054054054057E-2</v>
      </c>
      <c r="I22">
        <f t="shared" ca="1" si="10"/>
        <v>0.24774774774774774</v>
      </c>
      <c r="J22">
        <f t="shared" ca="1" si="11"/>
        <v>0.22072072072072071</v>
      </c>
      <c r="K22" s="9">
        <f ca="1">($B$22/2-$E$22)/(($B$22/2-$E$22)+$C$22)</f>
        <v>0.67469879518072284</v>
      </c>
      <c r="L22" s="9">
        <f ca="1">($B$22/2-$F$22)/(($B$22/2-$F$22)+$D$22)</f>
        <v>0.83783783783783783</v>
      </c>
      <c r="M22" s="8">
        <f ca="1">($B$22/2-$E$22)/($B$22/2)</f>
        <v>0.50450450450450446</v>
      </c>
      <c r="N22" s="8">
        <f ca="1">($B$22/2-$F$22)/($B$22/2)</f>
        <v>0.55855855855855852</v>
      </c>
      <c r="O22" s="8">
        <f ca="1">$K$22*$M$22*2/($K$22+$M$22)</f>
        <v>0.57731958762886593</v>
      </c>
      <c r="P22" s="8">
        <f ca="1">$L$22*$N$22*2/($L$22+$N$22)</f>
        <v>0.6702702702702702</v>
      </c>
      <c r="Q22" s="8">
        <f ca="1">($B$22-$C$22-$E$22)/$B$22</f>
        <v>0.63063063063063063</v>
      </c>
      <c r="R22" s="8">
        <f ca="1">($B$22-$D$22-$F$22)/$B$22</f>
        <v>0.72522522522522526</v>
      </c>
      <c r="T22" s="2" t="s">
        <v>271</v>
      </c>
      <c r="U22" s="73">
        <f>1-($U$31+$V$31)/444</f>
        <v>0.786036036036036</v>
      </c>
      <c r="V22" s="15">
        <f>1-($U$40+$V$40)/444</f>
        <v>0.59909909909909909</v>
      </c>
      <c r="W22" s="73">
        <v>0.66891891891891897</v>
      </c>
    </row>
    <row r="23" spans="1:25">
      <c r="T23" s="2" t="s">
        <v>307</v>
      </c>
      <c r="U23" s="73">
        <f>1-($U$32+$V$32)/444</f>
        <v>0.8716216216216216</v>
      </c>
      <c r="V23" s="15">
        <f>1-($U$41+$V$41)/444</f>
        <v>0.7432432432432432</v>
      </c>
      <c r="W23" s="73">
        <v>0.76351351351351349</v>
      </c>
    </row>
    <row r="24" spans="1:25">
      <c r="T24" s="2" t="s">
        <v>312</v>
      </c>
      <c r="U24" s="73">
        <f>1-($U$33+$V$33)/444</f>
        <v>0.87612612612612617</v>
      </c>
      <c r="V24" s="15">
        <f>1-($U$42+$V$42)/444</f>
        <v>0.68468468468468469</v>
      </c>
      <c r="W24" s="73">
        <v>0.73873873873873874</v>
      </c>
    </row>
    <row r="25" spans="1:25">
      <c r="A25" s="5" t="s">
        <v>312</v>
      </c>
      <c r="B25" s="3" t="s">
        <v>272</v>
      </c>
      <c r="C25" s="3" t="s">
        <v>273</v>
      </c>
      <c r="D25" s="3" t="s">
        <v>274</v>
      </c>
      <c r="E25" s="3" t="s">
        <v>275</v>
      </c>
      <c r="F25" s="3" t="s">
        <v>276</v>
      </c>
      <c r="G25" s="3" t="s">
        <v>277</v>
      </c>
      <c r="H25" s="4" t="s">
        <v>278</v>
      </c>
      <c r="I25" s="3" t="s">
        <v>279</v>
      </c>
      <c r="J25" s="3" t="s">
        <v>280</v>
      </c>
      <c r="K25" s="3" t="s">
        <v>281</v>
      </c>
      <c r="L25" s="3" t="s">
        <v>282</v>
      </c>
      <c r="M25" s="3" t="s">
        <v>283</v>
      </c>
      <c r="N25" s="3" t="s">
        <v>284</v>
      </c>
      <c r="O25" s="3" t="s">
        <v>285</v>
      </c>
      <c r="P25" s="3" t="s">
        <v>286</v>
      </c>
      <c r="Q25" s="3" t="s">
        <v>287</v>
      </c>
      <c r="R25" s="4" t="s">
        <v>288</v>
      </c>
      <c r="T25" s="2" t="s">
        <v>313</v>
      </c>
      <c r="U25" s="73">
        <f>1-($U$34+$V$34)/444</f>
        <v>0.9144144144144144</v>
      </c>
      <c r="V25" s="15">
        <f>1-($U$43+$V$43)/444</f>
        <v>0.89864864864864868</v>
      </c>
      <c r="W25" s="73">
        <v>0.93018018018018023</v>
      </c>
    </row>
    <row r="26" spans="1:25">
      <c r="A26" s="6" t="s">
        <v>289</v>
      </c>
      <c r="B26">
        <v>30</v>
      </c>
      <c r="C26">
        <f ca="1">Human_evaluation!$F$228</f>
        <v>3</v>
      </c>
      <c r="D26">
        <f ca="1">Human_evaluation!$G$228</f>
        <v>2</v>
      </c>
      <c r="E26">
        <f ca="1">Human_evaluation!$F$229</f>
        <v>4</v>
      </c>
      <c r="F26">
        <f ca="1">Human_evaluation!$G$229</f>
        <v>3</v>
      </c>
      <c r="G26">
        <f ca="1">C26/B26</f>
        <v>0.1</v>
      </c>
      <c r="H26">
        <f ca="1">D26/B26</f>
        <v>6.6666666666666666E-2</v>
      </c>
      <c r="I26">
        <f ca="1">E26/B26</f>
        <v>0.13333333333333333</v>
      </c>
      <c r="J26">
        <f ca="1">F26/B26</f>
        <v>0.1</v>
      </c>
      <c r="K26" s="8">
        <f ca="1">($B$26/2-$E$26)/(($B$26/2-$E$26)+$C$26)</f>
        <v>0.7857142857142857</v>
      </c>
      <c r="L26" s="8">
        <f ca="1">($B$26/2-$F$26)/(($B$26/2-$F$26)+$D$26)</f>
        <v>0.8571428571428571</v>
      </c>
      <c r="M26" s="8">
        <f ca="1">($B$26/2-$E$26)/($B$26/2)</f>
        <v>0.73333333333333328</v>
      </c>
      <c r="N26" s="8">
        <f ca="1">($B$26/2-$F$26)/($B$26/2)</f>
        <v>0.8</v>
      </c>
      <c r="O26" s="8">
        <f ca="1">$K$26*$M$26*2/($K$26+$M$26)</f>
        <v>0.75862068965517238</v>
      </c>
      <c r="P26" s="8">
        <f ca="1">$L$26*$N$26*2/($L$26+$N$26)</f>
        <v>0.82758620689655182</v>
      </c>
      <c r="Q26" s="8">
        <f ca="1">($B$26-$C$26-$E$26)/$B$26</f>
        <v>0.76666666666666672</v>
      </c>
      <c r="R26" s="8">
        <f ca="1">($B$26-$D$26-$F$26)/$B$26</f>
        <v>0.83333333333333337</v>
      </c>
      <c r="T26" s="41" t="s">
        <v>314</v>
      </c>
      <c r="U26" s="74">
        <f>1-($U$35+$V$35)/444</f>
        <v>0.62387387387387383</v>
      </c>
      <c r="V26" s="55">
        <f>1-($U$44+$V$44)/444</f>
        <v>0.64864864864864868</v>
      </c>
      <c r="W26" s="74">
        <v>0.79504504504504503</v>
      </c>
    </row>
    <row r="27" spans="1:25">
      <c r="A27" s="6" t="s">
        <v>291</v>
      </c>
      <c r="B27">
        <v>30</v>
      </c>
      <c r="C27">
        <f ca="1">Human_evaluation!$F$230</f>
        <v>3</v>
      </c>
      <c r="D27">
        <f ca="1">Human_evaluation!$G$230</f>
        <v>5</v>
      </c>
      <c r="E27">
        <f ca="1">Human_evaluation!$F$231</f>
        <v>11</v>
      </c>
      <c r="F27">
        <f ca="1">Human_evaluation!$G$231</f>
        <v>6</v>
      </c>
      <c r="G27">
        <f t="shared" ref="G27:G33" ca="1" si="15">C27/B27</f>
        <v>0.1</v>
      </c>
      <c r="H27">
        <f t="shared" ref="H27:H33" ca="1" si="16">D27/B27</f>
        <v>0.16666666666666666</v>
      </c>
      <c r="I27">
        <f ca="1">E27/B27</f>
        <v>0.36666666666666664</v>
      </c>
      <c r="J27">
        <f ca="1">F27/B27</f>
        <v>0.2</v>
      </c>
      <c r="K27" s="8">
        <f ca="1">($B$27/2-$E$27)/(($B$27/2-$E$27)+$C$27)</f>
        <v>0.5714285714285714</v>
      </c>
      <c r="L27" s="8">
        <f ca="1">($B$27/2-$F$27)/(($B$27/2-$F$27)+$D$27)</f>
        <v>0.6428571428571429</v>
      </c>
      <c r="M27" s="11">
        <f ca="1">($B$27/2-$E$27)/($B$27/2)</f>
        <v>0.26666666666666666</v>
      </c>
      <c r="N27" s="11">
        <f ca="1">($B$27/2-$F$27)/($B$27/2)</f>
        <v>0.6</v>
      </c>
      <c r="O27" s="11">
        <f ca="1">$K$27*$M$27*2/($K$27+$M$27)</f>
        <v>0.36363636363636365</v>
      </c>
      <c r="P27" s="11">
        <f ca="1">$L$27*$N$27*2/($L$27+$N$27)</f>
        <v>0.62068965517241381</v>
      </c>
      <c r="Q27" s="8">
        <f ca="1">($B$27-$C$27-$E$27)/$B$27</f>
        <v>0.53333333333333333</v>
      </c>
      <c r="R27" s="8">
        <f ca="1">($B$27-$D$27-$F$27)/$B$27</f>
        <v>0.6333333333333333</v>
      </c>
      <c r="T27" s="2" t="s">
        <v>315</v>
      </c>
      <c r="U27" s="73">
        <f>$Y$36</f>
        <v>0.81441441441441442</v>
      </c>
      <c r="V27" s="15">
        <f>$Y$45</f>
        <v>0.71486486486486489</v>
      </c>
      <c r="W27" s="73">
        <v>0.79934479934479929</v>
      </c>
    </row>
    <row r="28" spans="1:25">
      <c r="A28" s="6" t="s">
        <v>293</v>
      </c>
      <c r="B28">
        <v>30</v>
      </c>
      <c r="C28">
        <f ca="1">Human_evaluation!$F$226</f>
        <v>2</v>
      </c>
      <c r="D28">
        <f ca="1">Human_evaluation!$G$226</f>
        <v>3</v>
      </c>
      <c r="E28">
        <f ca="1">Human_evaluation!$F$227</f>
        <v>3</v>
      </c>
      <c r="F28">
        <f ca="1">Human_evaluation!$G$227</f>
        <v>1</v>
      </c>
      <c r="G28">
        <f t="shared" ca="1" si="15"/>
        <v>6.6666666666666666E-2</v>
      </c>
      <c r="H28">
        <f t="shared" ca="1" si="16"/>
        <v>0.1</v>
      </c>
      <c r="I28">
        <f t="shared" ref="I28:I33" ca="1" si="17">E28/B28</f>
        <v>0.1</v>
      </c>
      <c r="J28">
        <f t="shared" ref="J28:J33" ca="1" si="18">F28/B28</f>
        <v>3.3333333333333333E-2</v>
      </c>
      <c r="K28" s="7">
        <f ca="1">($B$28/2-$E$28)/(($B$28/2-$E$28)+$C$28)</f>
        <v>0.8571428571428571</v>
      </c>
      <c r="L28" s="7">
        <f ca="1">($B$28/2-$F$28)/(($B$28/2-$F$28)+$D$28)</f>
        <v>0.82352941176470584</v>
      </c>
      <c r="M28" s="9">
        <f ca="1">($B$28/2-$E$28)/($B$28/2)</f>
        <v>0.8</v>
      </c>
      <c r="N28" s="9">
        <f ca="1">($B$28/2-$F$28)/($B$28/2)</f>
        <v>0.93333333333333335</v>
      </c>
      <c r="O28" s="8">
        <f ca="1">$K$28*$M$28*2/($K$28+$M$28)</f>
        <v>0.82758620689655182</v>
      </c>
      <c r="P28" s="8">
        <f ca="1">$L$28*$N$28*2/($L$28+$N$28)</f>
        <v>0.87499999999999989</v>
      </c>
      <c r="Q28" s="8">
        <f ca="1">($B$28-$C$28-$E$28)/$B$28</f>
        <v>0.83333333333333337</v>
      </c>
      <c r="R28" s="8">
        <f ca="1">($B$28-$D$28-$F$28)/$B$28</f>
        <v>0.8666666666666667</v>
      </c>
    </row>
    <row r="29" spans="1:25">
      <c r="A29" s="6" t="s">
        <v>295</v>
      </c>
      <c r="B29">
        <v>30</v>
      </c>
      <c r="C29">
        <f ca="1">Human_evaluation!$F$224</f>
        <v>5</v>
      </c>
      <c r="D29">
        <f ca="1">Human_evaluation!$G$224</f>
        <v>2</v>
      </c>
      <c r="E29">
        <f ca="1">Human_evaluation!$F$225</f>
        <v>11</v>
      </c>
      <c r="F29">
        <f ca="1">Human_evaluation!$G$225</f>
        <v>8</v>
      </c>
      <c r="G29">
        <f t="shared" ca="1" si="15"/>
        <v>0.16666666666666666</v>
      </c>
      <c r="H29">
        <f t="shared" ca="1" si="16"/>
        <v>6.6666666666666666E-2</v>
      </c>
      <c r="I29">
        <f t="shared" ca="1" si="17"/>
        <v>0.36666666666666664</v>
      </c>
      <c r="J29">
        <f t="shared" ca="1" si="18"/>
        <v>0.26666666666666666</v>
      </c>
      <c r="K29" s="11">
        <f ca="1">($B$29/2-$E$29)/(($B$29/2-$E$29)+$C$29)</f>
        <v>0.44444444444444442</v>
      </c>
      <c r="L29" s="11">
        <f ca="1">($B$29/2-$F$29)/(($B$29/2-$F$29)+$D$29)</f>
        <v>0.77777777777777779</v>
      </c>
      <c r="M29" s="11">
        <f ca="1">($B$29/2-$E$29)/($B$29/2)</f>
        <v>0.26666666666666666</v>
      </c>
      <c r="N29" s="11">
        <f ca="1">($B$29/2-$F$29)/($B$29/2)</f>
        <v>0.46666666666666667</v>
      </c>
      <c r="O29" s="11">
        <f ca="1">$K$29*$M$29*2/($K$29+$M$29)</f>
        <v>0.33333333333333337</v>
      </c>
      <c r="P29" s="11">
        <f ca="1">$L$29*$N$29*2/($L$29+$N$29)</f>
        <v>0.58333333333333337</v>
      </c>
      <c r="Q29" s="11">
        <f ca="1">($B$29-$C$29-$E$29)/$B$29</f>
        <v>0.46666666666666667</v>
      </c>
      <c r="R29" s="11">
        <f ca="1">($B$29-$D$29-$F$29)/$B$29</f>
        <v>0.66666666666666663</v>
      </c>
      <c r="T29" t="s">
        <v>316</v>
      </c>
    </row>
    <row r="30" spans="1:25">
      <c r="A30" s="6" t="s">
        <v>297</v>
      </c>
      <c r="B30">
        <v>30</v>
      </c>
      <c r="C30">
        <f ca="1">Human_evaluation!$F$232</f>
        <v>4</v>
      </c>
      <c r="D30">
        <f ca="1">Human_evaluation!$G$232</f>
        <v>3</v>
      </c>
      <c r="E30">
        <f ca="1">Human_evaluation!$F$233</f>
        <v>6</v>
      </c>
      <c r="F30">
        <f ca="1">Human_evaluation!$G$233</f>
        <v>7</v>
      </c>
      <c r="G30">
        <f t="shared" ca="1" si="15"/>
        <v>0.13333333333333333</v>
      </c>
      <c r="H30">
        <f t="shared" ca="1" si="16"/>
        <v>0.1</v>
      </c>
      <c r="I30">
        <f t="shared" ca="1" si="17"/>
        <v>0.2</v>
      </c>
      <c r="J30">
        <f t="shared" ca="1" si="18"/>
        <v>0.23333333333333334</v>
      </c>
      <c r="K30" s="8">
        <f ca="1">($B$30/2-$E$30)/(($B$30/2-$E$30)+$C$30)</f>
        <v>0.69230769230769229</v>
      </c>
      <c r="L30" s="8">
        <f ca="1">($B$30/2-$F$30)/(($B$30/2-$F$30)+$D$30)</f>
        <v>0.72727272727272729</v>
      </c>
      <c r="M30" s="7">
        <f ca="1">($B$30/2-$E$30)/($B$30/2)</f>
        <v>0.6</v>
      </c>
      <c r="N30" s="7">
        <f ca="1">($B$30/2-$F$30)/($B$30/2)</f>
        <v>0.53333333333333333</v>
      </c>
      <c r="O30" s="7">
        <f ca="1">$K$30*$M$30*2/($K$30+$M$30)</f>
        <v>0.6428571428571429</v>
      </c>
      <c r="P30" s="7">
        <f ca="1">$L$30*$N$30*2/($L$30+$N$30)</f>
        <v>0.61538461538461531</v>
      </c>
      <c r="Q30" s="10">
        <f ca="1">($B$30-$C$30-$E$30)/$B$30</f>
        <v>0.66666666666666663</v>
      </c>
      <c r="R30" s="10">
        <f ca="1">($B$30-$D$30-$F$30)/$B$30</f>
        <v>0.66666666666666663</v>
      </c>
      <c r="T30" s="14" t="s">
        <v>308</v>
      </c>
      <c r="U30" s="13" t="s">
        <v>317</v>
      </c>
      <c r="V30" s="13" t="s">
        <v>318</v>
      </c>
      <c r="W30" s="13" t="s">
        <v>319</v>
      </c>
      <c r="X30" s="13" t="s">
        <v>320</v>
      </c>
      <c r="Y30" s="26" t="s">
        <v>321</v>
      </c>
    </row>
    <row r="31" spans="1:25">
      <c r="A31" s="6" t="s">
        <v>299</v>
      </c>
      <c r="B31">
        <v>32</v>
      </c>
      <c r="C31">
        <f ca="1">Human_evaluation!$F$236</f>
        <v>3</v>
      </c>
      <c r="D31">
        <f ca="1">Human_evaluation!$G$236</f>
        <v>4</v>
      </c>
      <c r="E31">
        <f ca="1">Human_evaluation!$F$237</f>
        <v>9</v>
      </c>
      <c r="F31">
        <f ca="1">Human_evaluation!$G$237</f>
        <v>6</v>
      </c>
      <c r="G31">
        <f t="shared" ca="1" si="15"/>
        <v>9.375E-2</v>
      </c>
      <c r="H31">
        <f t="shared" ca="1" si="16"/>
        <v>0.125</v>
      </c>
      <c r="I31">
        <f t="shared" ca="1" si="17"/>
        <v>0.28125</v>
      </c>
      <c r="J31">
        <f t="shared" ca="1" si="18"/>
        <v>0.1875</v>
      </c>
      <c r="K31" s="8">
        <f ca="1">($B$31/2-$E$31)/(($B$31/2-$E$31)+$C$31)</f>
        <v>0.7</v>
      </c>
      <c r="L31" s="8">
        <f ca="1">($B$31/2-$F$31)/(($B$31/2-$F$31)+$D$31)</f>
        <v>0.7142857142857143</v>
      </c>
      <c r="M31" s="9">
        <f ca="1">($B$31/2-$E$31)/($B$31/2)</f>
        <v>0.4375</v>
      </c>
      <c r="N31" s="9">
        <f ca="1">($B$31/2-$F$31)/($B$31/2)</f>
        <v>0.625</v>
      </c>
      <c r="O31" s="9">
        <f ca="1">$K$31*$M$31*2/($K$31+$M$31)</f>
        <v>0.53846153846153844</v>
      </c>
      <c r="P31" s="9">
        <f ca="1">$L$31*$N$31*2/($L$31+$N$31)</f>
        <v>0.66666666666666663</v>
      </c>
      <c r="Q31" s="8">
        <f ca="1">($B$31-$C$31-$E$31)/$B$31</f>
        <v>0.625</v>
      </c>
      <c r="R31" s="8">
        <f ca="1">($B$31-$D$31-$F$31)/$B$31</f>
        <v>0.6875</v>
      </c>
      <c r="T31" s="2" t="s">
        <v>271</v>
      </c>
      <c r="U31">
        <v>48</v>
      </c>
      <c r="V31">
        <v>47</v>
      </c>
      <c r="W31" s="15">
        <v>0.78378378378378377</v>
      </c>
      <c r="X31" s="15">
        <v>0.78828828828828834</v>
      </c>
      <c r="Y31" s="27">
        <f>1-($U$31+$V$31)/444</f>
        <v>0.786036036036036</v>
      </c>
    </row>
    <row r="32" spans="1:25">
      <c r="A32" s="6" t="s">
        <v>300</v>
      </c>
      <c r="B32">
        <v>40</v>
      </c>
      <c r="C32">
        <f ca="1">Human_evaluation!$F$234</f>
        <v>1</v>
      </c>
      <c r="D32">
        <f ca="1">Human_evaluation!$G$234</f>
        <v>1</v>
      </c>
      <c r="E32">
        <f ca="1">Human_evaluation!$F$235</f>
        <v>3</v>
      </c>
      <c r="F32">
        <f ca="1">Human_evaluation!$G$235</f>
        <v>1</v>
      </c>
      <c r="G32">
        <f t="shared" ca="1" si="15"/>
        <v>2.5000000000000001E-2</v>
      </c>
      <c r="H32">
        <f t="shared" ca="1" si="16"/>
        <v>2.5000000000000001E-2</v>
      </c>
      <c r="I32">
        <f t="shared" ca="1" si="17"/>
        <v>7.4999999999999997E-2</v>
      </c>
      <c r="J32">
        <f t="shared" ca="1" si="18"/>
        <v>2.5000000000000001E-2</v>
      </c>
      <c r="K32" s="8">
        <f ca="1">($B$32/2-$E$32)/(($B$32/2-$E$32)+$C$32)</f>
        <v>0.94444444444444442</v>
      </c>
      <c r="L32" s="8">
        <f ca="1">($B$32/2-$F$32)/(($B$32/2-$F$32)+$D$32)</f>
        <v>0.95</v>
      </c>
      <c r="M32" s="9">
        <f ca="1">($B$32/2-$E$32)/($B$32/2)</f>
        <v>0.85</v>
      </c>
      <c r="N32" s="9">
        <f ca="1">($B$32/2-$F$32)/($B$32/2)</f>
        <v>0.95</v>
      </c>
      <c r="O32" s="8">
        <f ca="1">$K$32*$M$32*2/($K$32+$M$32)</f>
        <v>0.89473684210526316</v>
      </c>
      <c r="P32" s="8">
        <f ca="1">$L$32*$N$32*2/($L$32+$N$32)</f>
        <v>0.95000000000000007</v>
      </c>
      <c r="Q32" s="8">
        <f ca="1">($B$32-$C$32-$E$32)/$B$32</f>
        <v>0.9</v>
      </c>
      <c r="R32" s="8">
        <f ca="1">($B$32-$D$32-$F$32)/$B$32</f>
        <v>0.95</v>
      </c>
      <c r="T32" s="2" t="s">
        <v>307</v>
      </c>
      <c r="U32">
        <v>33</v>
      </c>
      <c r="V32">
        <v>24</v>
      </c>
      <c r="W32" s="15">
        <v>0.85135135135135132</v>
      </c>
      <c r="X32" s="15">
        <v>0.89189189189189189</v>
      </c>
      <c r="Y32" s="27">
        <f>1-($U$32+$V$32)/444</f>
        <v>0.8716216216216216</v>
      </c>
    </row>
    <row r="33" spans="1:25">
      <c r="A33" s="6" t="s">
        <v>306</v>
      </c>
      <c r="B33">
        <f>SUM(B26:B32)</f>
        <v>222</v>
      </c>
      <c r="C33">
        <f ca="1">SUM(C26:C32)</f>
        <v>21</v>
      </c>
      <c r="D33">
        <f t="shared" ref="D33" ca="1" si="19">SUM(D26:D32)</f>
        <v>20</v>
      </c>
      <c r="E33">
        <f t="shared" ref="E33" ca="1" si="20">SUM(E26:E32)</f>
        <v>47</v>
      </c>
      <c r="F33">
        <f t="shared" ref="F33" ca="1" si="21">SUM(F26:F32)</f>
        <v>32</v>
      </c>
      <c r="G33">
        <f t="shared" ca="1" si="15"/>
        <v>9.45945945945946E-2</v>
      </c>
      <c r="H33">
        <f t="shared" ca="1" si="16"/>
        <v>9.0090090090090086E-2</v>
      </c>
      <c r="I33">
        <f t="shared" ca="1" si="17"/>
        <v>0.21171171171171171</v>
      </c>
      <c r="J33">
        <f t="shared" ca="1" si="18"/>
        <v>0.14414414414414414</v>
      </c>
      <c r="K33" s="8">
        <f ca="1">($B$33/2-$E$33)/(($B$33/2-$E$33)+$C$33)</f>
        <v>0.75294117647058822</v>
      </c>
      <c r="L33" s="8">
        <f ca="1">($B$33/2-$F$33)/(($B$33/2-$F$33)+$D$33)</f>
        <v>0.79797979797979801</v>
      </c>
      <c r="M33" s="9">
        <f ca="1">($B$33/2-$E$33)/($B$33/2)</f>
        <v>0.57657657657657657</v>
      </c>
      <c r="N33" s="9">
        <f ca="1">($B$33/2-$F$33)/($B$33/2)</f>
        <v>0.71171171171171166</v>
      </c>
      <c r="O33" s="8">
        <f ca="1">$K$33*$M$33*2/($K$33+$M$33)</f>
        <v>0.65306122448979598</v>
      </c>
      <c r="P33" s="8">
        <f ca="1">$L$33*$N$33*2/($L$33+$N$33)</f>
        <v>0.75238095238095248</v>
      </c>
      <c r="Q33" s="8">
        <f ca="1">($B$33-$C$33-$E$33)/$B$33</f>
        <v>0.69369369369369371</v>
      </c>
      <c r="R33" s="8">
        <f ca="1">($B$33-$D$33-$F$33)/$B$33</f>
        <v>0.76576576576576572</v>
      </c>
      <c r="T33" s="2" t="s">
        <v>312</v>
      </c>
      <c r="U33">
        <v>32</v>
      </c>
      <c r="V33">
        <v>23</v>
      </c>
      <c r="W33" s="15">
        <v>0.85585585585585588</v>
      </c>
      <c r="X33" s="15">
        <v>0.89639639639639634</v>
      </c>
      <c r="Y33" s="27">
        <f>1-($U$33+$V$33)/444</f>
        <v>0.87612612612612617</v>
      </c>
    </row>
    <row r="34" spans="1:25">
      <c r="T34" s="2" t="s">
        <v>313</v>
      </c>
      <c r="U34">
        <v>19</v>
      </c>
      <c r="V34">
        <v>19</v>
      </c>
      <c r="W34" s="15">
        <v>0.9144144144144144</v>
      </c>
      <c r="X34" s="15">
        <v>0.9144144144144144</v>
      </c>
      <c r="Y34" s="27">
        <f>1-($U$34+$V$34)/444</f>
        <v>0.9144144144144144</v>
      </c>
    </row>
    <row r="35" spans="1:25">
      <c r="T35" s="41" t="s">
        <v>314</v>
      </c>
      <c r="U35" s="38">
        <v>83</v>
      </c>
      <c r="V35" s="38">
        <v>84</v>
      </c>
      <c r="W35" s="55">
        <v>0.62612612612612617</v>
      </c>
      <c r="X35" s="55">
        <v>0.6216216216216216</v>
      </c>
      <c r="Y35" s="56">
        <f>1-($U$35+$V$35)/444</f>
        <v>0.62387387387387383</v>
      </c>
    </row>
    <row r="36" spans="1:25">
      <c r="A36" s="5" t="s">
        <v>313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3" t="s">
        <v>277</v>
      </c>
      <c r="H36" s="4" t="s">
        <v>278</v>
      </c>
      <c r="I36" s="3" t="s">
        <v>279</v>
      </c>
      <c r="J36" s="3" t="s">
        <v>280</v>
      </c>
      <c r="K36" s="3" t="s">
        <v>281</v>
      </c>
      <c r="L36" s="3" t="s">
        <v>282</v>
      </c>
      <c r="M36" s="3" t="s">
        <v>283</v>
      </c>
      <c r="N36" s="3" t="s">
        <v>284</v>
      </c>
      <c r="O36" s="3" t="s">
        <v>285</v>
      </c>
      <c r="P36" s="3" t="s">
        <v>286</v>
      </c>
      <c r="Q36" s="3" t="s">
        <v>287</v>
      </c>
      <c r="R36" s="4" t="s">
        <v>288</v>
      </c>
      <c r="T36" s="2" t="s">
        <v>315</v>
      </c>
      <c r="U36">
        <f>SUM(U31:U35)</f>
        <v>215</v>
      </c>
      <c r="V36">
        <f>SUM(V31:V35)</f>
        <v>197</v>
      </c>
      <c r="W36" s="15">
        <f>1-(U36)/222/5</f>
        <v>0.80630630630630629</v>
      </c>
      <c r="X36" s="15">
        <f>1-(V36)/222/5</f>
        <v>0.82252252252252256</v>
      </c>
      <c r="Y36" s="15">
        <f>1-(U36+V36)/222/5/2</f>
        <v>0.81441441441441442</v>
      </c>
    </row>
    <row r="37" spans="1:25">
      <c r="A37" s="6" t="s">
        <v>289</v>
      </c>
      <c r="B37">
        <v>30</v>
      </c>
      <c r="C37">
        <f ca="1">Human_evaluation!$H$228</f>
        <v>1</v>
      </c>
      <c r="D37">
        <f ca="1">Human_evaluation!$I$228</f>
        <v>1</v>
      </c>
      <c r="E37">
        <f ca="1">Human_evaluation!$H$229</f>
        <v>14</v>
      </c>
      <c r="F37">
        <f ca="1">Human_evaluation!$I$229</f>
        <v>14</v>
      </c>
      <c r="G37">
        <f ca="1">C37/B37</f>
        <v>3.3333333333333333E-2</v>
      </c>
      <c r="H37">
        <f ca="1">D37/B37</f>
        <v>3.3333333333333333E-2</v>
      </c>
      <c r="I37">
        <f ca="1">E37/B37</f>
        <v>0.46666666666666667</v>
      </c>
      <c r="J37">
        <f ca="1">F37/B37</f>
        <v>0.46666666666666667</v>
      </c>
      <c r="K37" s="10">
        <f ca="1">($B$37/2-$E$37)/(($B$37/2-$E$37)+$C$37)</f>
        <v>0.5</v>
      </c>
      <c r="L37" s="10">
        <f ca="1">($B$37/2-$F$37)/(($B$37/2-$F$37)+$D$37)</f>
        <v>0.5</v>
      </c>
      <c r="M37" s="10">
        <f ca="1">($B$37/2-$E$37)/($B$37/2)</f>
        <v>6.6666666666666666E-2</v>
      </c>
      <c r="N37" s="10">
        <f ca="1">($B$37/2-$F$37)/($B$37/2)</f>
        <v>6.6666666666666666E-2</v>
      </c>
      <c r="O37" s="10">
        <f ca="1">$K$37*$M$37*2/($K$37+$M$37)</f>
        <v>0.11764705882352941</v>
      </c>
      <c r="P37" s="10">
        <f ca="1">$L$37*$N$37*2/($L$37+$N$37)</f>
        <v>0.11764705882352941</v>
      </c>
      <c r="Q37" s="10">
        <f ca="1">($B$37-$C$37-$E$37)/$B$37</f>
        <v>0.5</v>
      </c>
      <c r="R37" s="10">
        <f ca="1">($B$37-$D$37-$F$37)/$B$37</f>
        <v>0.5</v>
      </c>
    </row>
    <row r="38" spans="1:25">
      <c r="A38" s="6" t="s">
        <v>291</v>
      </c>
      <c r="B38">
        <v>30</v>
      </c>
      <c r="C38">
        <f ca="1">Human_evaluation!$H$230</f>
        <v>5</v>
      </c>
      <c r="D38">
        <f ca="1">Human_evaluation!$I$230</f>
        <v>5</v>
      </c>
      <c r="E38">
        <f ca="1">Human_evaluation!$H$231</f>
        <v>15</v>
      </c>
      <c r="F38">
        <f ca="1">Human_evaluation!$I$231</f>
        <v>15</v>
      </c>
      <c r="G38">
        <f t="shared" ref="G38:G44" ca="1" si="22">C38/B38</f>
        <v>0.16666666666666666</v>
      </c>
      <c r="H38">
        <f t="shared" ref="H38:H44" ca="1" si="23">D38/B38</f>
        <v>0.16666666666666666</v>
      </c>
      <c r="I38">
        <f ca="1">E38/B38</f>
        <v>0.5</v>
      </c>
      <c r="J38">
        <f ca="1">F38/B38</f>
        <v>0.5</v>
      </c>
      <c r="K38" s="10">
        <f ca="1">($B$38/2-$E$38)/(($B$38/2-$E$38)+$C$38)</f>
        <v>0</v>
      </c>
      <c r="L38" s="10">
        <f ca="1">($B$38/2-$F$38)/(($B$38/2-$F$38)+$D$38)</f>
        <v>0</v>
      </c>
      <c r="M38" s="10">
        <f ca="1">($B$38/2-$E$38)/($B$38/2)</f>
        <v>0</v>
      </c>
      <c r="N38" s="10">
        <f ca="1">($B$38/2-$F$38)/($B$38/2)</f>
        <v>0</v>
      </c>
      <c r="O38" s="10" t="e">
        <f ca="1">$K$38*$M$38*2/($K$38+$M$38)</f>
        <v>#DIV/0!</v>
      </c>
      <c r="P38" s="10" t="e">
        <f ca="1">$L$38*$N$38*2/($L$38+$N$38)</f>
        <v>#DIV/0!</v>
      </c>
      <c r="Q38" s="10">
        <f ca="1">($B$38-$C$38-$E$38)/$B$38</f>
        <v>0.33333333333333331</v>
      </c>
      <c r="R38" s="10">
        <f ca="1">($B$38-$D$38-$F$38)/$B$38</f>
        <v>0.33333333333333331</v>
      </c>
      <c r="T38" t="s">
        <v>322</v>
      </c>
    </row>
    <row r="39" spans="1:25">
      <c r="A39" s="6" t="s">
        <v>293</v>
      </c>
      <c r="B39">
        <v>30</v>
      </c>
      <c r="C39">
        <f ca="1">Human_evaluation!$H$226</f>
        <v>1</v>
      </c>
      <c r="D39">
        <f ca="1">Human_evaluation!$I$226</f>
        <v>1</v>
      </c>
      <c r="E39">
        <f ca="1">Human_evaluation!$H$227</f>
        <v>13</v>
      </c>
      <c r="F39">
        <f ca="1">Human_evaluation!$I$227</f>
        <v>14</v>
      </c>
      <c r="G39">
        <f t="shared" ca="1" si="22"/>
        <v>3.3333333333333333E-2</v>
      </c>
      <c r="H39">
        <f t="shared" ca="1" si="23"/>
        <v>3.3333333333333333E-2</v>
      </c>
      <c r="I39">
        <f t="shared" ref="I39:I44" ca="1" si="24">E39/B39</f>
        <v>0.43333333333333335</v>
      </c>
      <c r="J39">
        <f t="shared" ref="J39:J44" ca="1" si="25">F39/B39</f>
        <v>0.46666666666666667</v>
      </c>
      <c r="K39" s="12">
        <f ca="1">($B$39/2-$E$39)/(($B$39/2-$E$39)+$C$39)</f>
        <v>0.66666666666666663</v>
      </c>
      <c r="L39" s="12">
        <f ca="1">($B$39/2-$F$39)/(($B$39/2-$F$39)+$D$39)</f>
        <v>0.5</v>
      </c>
      <c r="M39" s="7">
        <f ca="1">($B$39/2-$E$39)/($B$39/2)</f>
        <v>0.13333333333333333</v>
      </c>
      <c r="N39" s="7">
        <f ca="1">($B$39/2-$F$39)/($B$39/2)</f>
        <v>6.6666666666666666E-2</v>
      </c>
      <c r="O39" s="12">
        <f ca="1">$K$39*$M$39*2/($K$39+$M$39)</f>
        <v>0.22222222222222221</v>
      </c>
      <c r="P39" s="12">
        <f ca="1">$L$39*$N$39*2/($L$39+$N$39)</f>
        <v>0.11764705882352941</v>
      </c>
      <c r="Q39" s="7">
        <f ca="1">($B$39-$C$39-$E$39)/$B$39</f>
        <v>0.53333333333333333</v>
      </c>
      <c r="R39" s="7">
        <f ca="1">($B$39-$D$39-$F$39)/$B$39</f>
        <v>0.5</v>
      </c>
      <c r="T39" s="14" t="s">
        <v>308</v>
      </c>
      <c r="U39" s="13" t="s">
        <v>317</v>
      </c>
      <c r="V39" s="13" t="s">
        <v>318</v>
      </c>
      <c r="W39" s="13" t="s">
        <v>319</v>
      </c>
      <c r="X39" s="13" t="s">
        <v>320</v>
      </c>
      <c r="Y39" s="26" t="s">
        <v>321</v>
      </c>
    </row>
    <row r="40" spans="1:25">
      <c r="A40" s="6" t="s">
        <v>295</v>
      </c>
      <c r="B40">
        <v>30</v>
      </c>
      <c r="C40">
        <f ca="1">Human_evaluation!$H$224</f>
        <v>1</v>
      </c>
      <c r="D40">
        <f ca="1">Human_evaluation!$I$224</f>
        <v>1</v>
      </c>
      <c r="E40">
        <f ca="1">Human_evaluation!$H$225</f>
        <v>15</v>
      </c>
      <c r="F40">
        <f ca="1">Human_evaluation!$I$225</f>
        <v>15</v>
      </c>
      <c r="G40">
        <f t="shared" ca="1" si="22"/>
        <v>3.3333333333333333E-2</v>
      </c>
      <c r="H40">
        <f t="shared" ca="1" si="23"/>
        <v>3.3333333333333333E-2</v>
      </c>
      <c r="I40">
        <f t="shared" ca="1" si="24"/>
        <v>0.5</v>
      </c>
      <c r="J40">
        <f t="shared" ca="1" si="25"/>
        <v>0.5</v>
      </c>
      <c r="K40" s="10">
        <f ca="1">($B$40/2-$E$40)/(($B$40/2-$E$40)+$C$40)</f>
        <v>0</v>
      </c>
      <c r="L40" s="10">
        <f ca="1">($B$40/2-$F$40)/(($B$40/2-$F$40)+$D$40)</f>
        <v>0</v>
      </c>
      <c r="M40" s="10">
        <f ca="1">($B$40/2-$E$40)/($B$40/2)</f>
        <v>0</v>
      </c>
      <c r="N40" s="10">
        <f ca="1">($B$40/2-$F$40)/($B$40/2)</f>
        <v>0</v>
      </c>
      <c r="O40" s="10" t="e">
        <f ca="1">$K$40*$M$40*2/($K$40+$M$40)</f>
        <v>#DIV/0!</v>
      </c>
      <c r="P40" s="10" t="e">
        <f ca="1">$L$40*$N$40*2/($L$40+$N$40)</f>
        <v>#DIV/0!</v>
      </c>
      <c r="Q40" s="10">
        <f ca="1">($B$40-$C$40-$E$40)/$B$40</f>
        <v>0.46666666666666667</v>
      </c>
      <c r="R40" s="10">
        <f ca="1">($B$40-$D$40-$F$40)/$B$40</f>
        <v>0.46666666666666667</v>
      </c>
      <c r="T40" s="2" t="s">
        <v>271</v>
      </c>
      <c r="U40">
        <v>91</v>
      </c>
      <c r="V40">
        <v>87</v>
      </c>
      <c r="W40" s="15">
        <v>0.59009009009009006</v>
      </c>
      <c r="X40" s="15">
        <v>0.60810810810810811</v>
      </c>
      <c r="Y40" s="27">
        <f>1-($U$40+$V$40)/444</f>
        <v>0.59909909909909909</v>
      </c>
    </row>
    <row r="41" spans="1:25">
      <c r="A41" s="6" t="s">
        <v>297</v>
      </c>
      <c r="B41">
        <v>30</v>
      </c>
      <c r="C41">
        <f ca="1">Human_evaluation!$H$232</f>
        <v>3</v>
      </c>
      <c r="D41">
        <f ca="1">Human_evaluation!$I$232</f>
        <v>3</v>
      </c>
      <c r="E41">
        <f ca="1">Human_evaluation!$H$233</f>
        <v>15</v>
      </c>
      <c r="F41">
        <f ca="1">Human_evaluation!$I$233</f>
        <v>15</v>
      </c>
      <c r="G41">
        <f t="shared" ca="1" si="22"/>
        <v>0.1</v>
      </c>
      <c r="H41">
        <f t="shared" ca="1" si="23"/>
        <v>0.1</v>
      </c>
      <c r="I41">
        <f t="shared" ca="1" si="24"/>
        <v>0.5</v>
      </c>
      <c r="J41">
        <f t="shared" ca="1" si="25"/>
        <v>0.5</v>
      </c>
      <c r="K41" s="10">
        <f ca="1">($B$41/2-$E$41)/(($B$41/2-$E$41)+$C$41)</f>
        <v>0</v>
      </c>
      <c r="L41" s="10">
        <f ca="1">($B$41/2-$F$41)/(($B$41/2-$F$41)+$D$41)</f>
        <v>0</v>
      </c>
      <c r="M41" s="10">
        <f ca="1">($B$41/2-$E$41)/($B$41/2)</f>
        <v>0</v>
      </c>
      <c r="N41" s="10">
        <f ca="1">($B$41/2-$F$41)/($B$41/2)</f>
        <v>0</v>
      </c>
      <c r="O41" s="10" t="e">
        <f ca="1">$K$41*$M$41*2/($K$41+$M$41)</f>
        <v>#DIV/0!</v>
      </c>
      <c r="P41" s="10" t="e">
        <f ca="1">$L$41*$N$41*2/($L$41+$N$41)</f>
        <v>#DIV/0!</v>
      </c>
      <c r="Q41" s="10">
        <f ca="1">($B$41-$C$41-$E$41)/$B$41</f>
        <v>0.4</v>
      </c>
      <c r="R41" s="10">
        <f ca="1">($B$41-$D$41-$F$41)/$B$41</f>
        <v>0.4</v>
      </c>
      <c r="T41" s="2" t="s">
        <v>307</v>
      </c>
      <c r="U41">
        <v>64</v>
      </c>
      <c r="V41">
        <v>50</v>
      </c>
      <c r="W41" s="15">
        <v>0.71171171171171166</v>
      </c>
      <c r="X41" s="15">
        <v>0.77477477477477474</v>
      </c>
      <c r="Y41" s="27">
        <f>1-($U$41+$V$41)/444</f>
        <v>0.7432432432432432</v>
      </c>
    </row>
    <row r="42" spans="1:25">
      <c r="A42" s="6" t="s">
        <v>299</v>
      </c>
      <c r="B42">
        <v>32</v>
      </c>
      <c r="C42">
        <f ca="1">Human_evaluation!$H$236</f>
        <v>0</v>
      </c>
      <c r="D42">
        <f ca="1">Human_evaluation!$I$236</f>
        <v>0</v>
      </c>
      <c r="E42">
        <f ca="1">Human_evaluation!$H$237</f>
        <v>14</v>
      </c>
      <c r="F42">
        <f ca="1">Human_evaluation!$I$237</f>
        <v>14</v>
      </c>
      <c r="G42">
        <f t="shared" ca="1" si="22"/>
        <v>0</v>
      </c>
      <c r="H42">
        <f t="shared" ca="1" si="23"/>
        <v>0</v>
      </c>
      <c r="I42">
        <f t="shared" ca="1" si="24"/>
        <v>0.4375</v>
      </c>
      <c r="J42">
        <f t="shared" ca="1" si="25"/>
        <v>0.4375</v>
      </c>
      <c r="K42" s="10">
        <f ca="1">($B$42/2-$E$42)/(($B$42/2-$E$42)+$C$42)</f>
        <v>1</v>
      </c>
      <c r="L42" s="10">
        <f ca="1">($B$42/2-$F$42)/(($B$42/2-$F$42)+$D$42)</f>
        <v>1</v>
      </c>
      <c r="M42" s="10">
        <f ca="1">($B$42/2-$E$42)/($B$42/2)</f>
        <v>0.125</v>
      </c>
      <c r="N42" s="10">
        <f ca="1">($B$42/2-$F$42)/($B$42/2)</f>
        <v>0.125</v>
      </c>
      <c r="O42" s="10">
        <f ca="1">$K$42*$M$42*2/($K$42+$M$42)</f>
        <v>0.22222222222222221</v>
      </c>
      <c r="P42" s="10">
        <f ca="1">$L$42*$N$42*2/($L$42+$N$42)</f>
        <v>0.22222222222222221</v>
      </c>
      <c r="Q42" s="10">
        <f ca="1">($B$42-$C$42-$E$42)/$B$42</f>
        <v>0.5625</v>
      </c>
      <c r="R42" s="10">
        <f ca="1">($B$42-$D$42-$F$42)/$B$42</f>
        <v>0.5625</v>
      </c>
      <c r="T42" s="2" t="s">
        <v>312</v>
      </c>
      <c r="U42">
        <v>72</v>
      </c>
      <c r="V42">
        <v>68</v>
      </c>
      <c r="W42" s="15">
        <v>0.67567567567567566</v>
      </c>
      <c r="X42" s="15">
        <v>0.69369369369369371</v>
      </c>
      <c r="Y42" s="27">
        <f>1-($U$42+$V$42)/444</f>
        <v>0.68468468468468469</v>
      </c>
    </row>
    <row r="43" spans="1:25">
      <c r="A43" s="6" t="s">
        <v>300</v>
      </c>
      <c r="B43">
        <v>40</v>
      </c>
      <c r="C43">
        <f ca="1">Human_evaluation!$H$234</f>
        <v>2</v>
      </c>
      <c r="D43">
        <f ca="1">Human_evaluation!$I$234</f>
        <v>2</v>
      </c>
      <c r="E43">
        <f ca="1">Human_evaluation!$H$235</f>
        <v>10</v>
      </c>
      <c r="F43">
        <f ca="1">Human_evaluation!$I$235</f>
        <v>10</v>
      </c>
      <c r="G43">
        <f t="shared" ca="1" si="22"/>
        <v>0.05</v>
      </c>
      <c r="H43">
        <f t="shared" ca="1" si="23"/>
        <v>0.05</v>
      </c>
      <c r="I43">
        <f t="shared" ca="1" si="24"/>
        <v>0.25</v>
      </c>
      <c r="J43">
        <f t="shared" ca="1" si="25"/>
        <v>0.25</v>
      </c>
      <c r="K43" s="10">
        <f ca="1">($B$43/2-$E$43)/(($B$43/2-$E$43)+$C$43)</f>
        <v>0.83333333333333337</v>
      </c>
      <c r="L43" s="10">
        <f ca="1">($B$43/2-$F$43)/(($B$43/2-$F$43)+$D$43)</f>
        <v>0.83333333333333337</v>
      </c>
      <c r="M43" s="10">
        <f ca="1">($B$43/2-$E$43)/($B$43/2)</f>
        <v>0.5</v>
      </c>
      <c r="N43" s="10">
        <f ca="1">($B$43/2-$F$43)/($B$43/2)</f>
        <v>0.5</v>
      </c>
      <c r="O43" s="10">
        <f ca="1">$K$43*$M$43*2/($K$43+$M$43)</f>
        <v>0.625</v>
      </c>
      <c r="P43" s="10">
        <f ca="1">$L$43*$N$43*2/($L$43+$N$43)</f>
        <v>0.625</v>
      </c>
      <c r="Q43" s="10">
        <f ca="1">($B$43-$C$43-$E$43)/$B$43</f>
        <v>0.7</v>
      </c>
      <c r="R43" s="10">
        <f ca="1">($B$43-$D$43-$F$43)/$B$43</f>
        <v>0.7</v>
      </c>
      <c r="T43" s="2" t="s">
        <v>313</v>
      </c>
      <c r="U43">
        <v>22</v>
      </c>
      <c r="V43">
        <v>23</v>
      </c>
      <c r="W43" s="15">
        <v>0.90090090090090091</v>
      </c>
      <c r="X43" s="15">
        <v>0.89639639639639634</v>
      </c>
      <c r="Y43" s="27">
        <f>1-($U$43+$V$43)/444</f>
        <v>0.89864864864864868</v>
      </c>
    </row>
    <row r="44" spans="1:25">
      <c r="A44" s="6" t="s">
        <v>306</v>
      </c>
      <c r="B44">
        <f>SUM(B37:B43)</f>
        <v>222</v>
      </c>
      <c r="C44">
        <f ca="1">SUM(C37:C43)</f>
        <v>13</v>
      </c>
      <c r="D44">
        <f t="shared" ref="D44:F44" ca="1" si="26">SUM(D37:D43)</f>
        <v>13</v>
      </c>
      <c r="E44">
        <f t="shared" ca="1" si="26"/>
        <v>96</v>
      </c>
      <c r="F44">
        <f t="shared" ca="1" si="26"/>
        <v>97</v>
      </c>
      <c r="G44">
        <f t="shared" ca="1" si="22"/>
        <v>5.8558558558558557E-2</v>
      </c>
      <c r="H44">
        <f t="shared" ca="1" si="23"/>
        <v>5.8558558558558557E-2</v>
      </c>
      <c r="I44">
        <f t="shared" ca="1" si="24"/>
        <v>0.43243243243243246</v>
      </c>
      <c r="J44">
        <f t="shared" ca="1" si="25"/>
        <v>0.43693693693693691</v>
      </c>
      <c r="K44" s="7">
        <f ca="1">($B$44/2-$E$44)/(($B$44/2-$E$44)+$C$44)</f>
        <v>0.5357142857142857</v>
      </c>
      <c r="L44" s="7">
        <f ca="1">($B$44/2-$F$44)/(($B$44/2-$F$44)+$D$44)</f>
        <v>0.51851851851851849</v>
      </c>
      <c r="M44" s="7">
        <f ca="1">($B$44/2-$E$44)/($B$44/2)</f>
        <v>0.13513513513513514</v>
      </c>
      <c r="N44" s="7">
        <f ca="1">($B$44/2-$F$44)/($B$44/2)</f>
        <v>0.12612612612612611</v>
      </c>
      <c r="O44" s="7">
        <f ca="1">$K$44*$M$44*2/($K$44+$M$44)</f>
        <v>0.21582733812949642</v>
      </c>
      <c r="P44" s="7">
        <f ca="1">$L$44*$N$44*2/($L$44+$N$44)</f>
        <v>0.20289855072463769</v>
      </c>
      <c r="Q44" s="7">
        <f ca="1">($B$44-$C$44-$E$44)/$B$44</f>
        <v>0.50900900900900903</v>
      </c>
      <c r="R44" s="7">
        <f ca="1">($B$44-$D$44-$F$44)/$B$44</f>
        <v>0.50450450450450446</v>
      </c>
      <c r="T44" s="41" t="s">
        <v>314</v>
      </c>
      <c r="U44" s="38">
        <v>77</v>
      </c>
      <c r="V44" s="38">
        <v>79</v>
      </c>
      <c r="W44" s="55">
        <v>0.65315315315315314</v>
      </c>
      <c r="X44" s="55">
        <v>0.64414414414414412</v>
      </c>
      <c r="Y44" s="56">
        <f>1-($U$44+$V$44)/444</f>
        <v>0.64864864864864868</v>
      </c>
    </row>
    <row r="45" spans="1:25">
      <c r="T45" s="2" t="s">
        <v>315</v>
      </c>
      <c r="U45">
        <f>SUM(U40:U44)</f>
        <v>326</v>
      </c>
      <c r="V45">
        <f>SUM(V40:V44)</f>
        <v>307</v>
      </c>
      <c r="W45" s="15">
        <f>1-(U45)/222/5</f>
        <v>0.70630630630630631</v>
      </c>
      <c r="X45" s="15">
        <f>1-(V45)/222/5</f>
        <v>0.72342342342342336</v>
      </c>
      <c r="Y45" s="15">
        <f>1-(U45+V45)/222/5/2</f>
        <v>0.71486486486486489</v>
      </c>
    </row>
    <row r="47" spans="1:25">
      <c r="A47" s="5" t="s">
        <v>314</v>
      </c>
      <c r="B47" s="3" t="s">
        <v>272</v>
      </c>
      <c r="C47" s="3" t="s">
        <v>273</v>
      </c>
      <c r="D47" s="3" t="s">
        <v>274</v>
      </c>
      <c r="E47" s="3" t="s">
        <v>275</v>
      </c>
      <c r="F47" s="3" t="s">
        <v>276</v>
      </c>
      <c r="G47" s="3" t="s">
        <v>277</v>
      </c>
      <c r="H47" s="4" t="s">
        <v>278</v>
      </c>
      <c r="I47" s="3" t="s">
        <v>279</v>
      </c>
      <c r="J47" s="3" t="s">
        <v>280</v>
      </c>
      <c r="K47" s="3" t="s">
        <v>281</v>
      </c>
      <c r="L47" s="3" t="s">
        <v>282</v>
      </c>
      <c r="M47" s="3" t="s">
        <v>283</v>
      </c>
      <c r="N47" s="3" t="s">
        <v>284</v>
      </c>
      <c r="O47" s="3" t="s">
        <v>285</v>
      </c>
      <c r="P47" s="3" t="s">
        <v>286</v>
      </c>
      <c r="Q47" s="3" t="s">
        <v>287</v>
      </c>
      <c r="R47" s="4" t="s">
        <v>288</v>
      </c>
    </row>
    <row r="48" spans="1:25">
      <c r="A48" s="6" t="s">
        <v>289</v>
      </c>
      <c r="B48">
        <v>30</v>
      </c>
      <c r="C48">
        <f ca="1">Human_evaluation!$J$228</f>
        <v>10</v>
      </c>
      <c r="D48">
        <f ca="1">Human_evaluation!$K$228</f>
        <v>10</v>
      </c>
      <c r="E48">
        <f ca="1">Human_evaluation!$J$229</f>
        <v>14</v>
      </c>
      <c r="F48">
        <f ca="1">Human_evaluation!$K$229</f>
        <v>14</v>
      </c>
      <c r="G48">
        <f ca="1">C48/B48</f>
        <v>0.33333333333333331</v>
      </c>
      <c r="H48">
        <f ca="1">D48/B48</f>
        <v>0.33333333333333331</v>
      </c>
      <c r="I48">
        <f ca="1">E48/B48</f>
        <v>0.46666666666666667</v>
      </c>
      <c r="J48">
        <f ca="1">F48/B48</f>
        <v>0.46666666666666667</v>
      </c>
      <c r="K48" s="10">
        <f ca="1">($B$48/2-$E$48)/(($B$48/2-$E$48)+$C$48)</f>
        <v>9.0909090909090912E-2</v>
      </c>
      <c r="L48" s="10">
        <f ca="1">($B$48/2-$F$48)/(($B$48/2-$F$48)+$D$48)</f>
        <v>9.0909090909090912E-2</v>
      </c>
      <c r="M48" s="10">
        <f ca="1">($B$48/2-$E$48)/($B$48/2)</f>
        <v>6.6666666666666666E-2</v>
      </c>
      <c r="N48" s="10">
        <f ca="1">($B$48/2-$F$48)/($B$48/2)</f>
        <v>6.6666666666666666E-2</v>
      </c>
      <c r="O48" s="10">
        <f ca="1">$K$48*$M$48*2/($K$48+$M$48)</f>
        <v>7.6923076923076913E-2</v>
      </c>
      <c r="P48" s="10">
        <f ca="1">$L$48*$N$48*2/($L$48+$N$48)</f>
        <v>7.6923076923076913E-2</v>
      </c>
      <c r="Q48" s="10">
        <f ca="1">($B$48-$C$48-$E$48)/$B$48</f>
        <v>0.2</v>
      </c>
      <c r="R48" s="10">
        <f ca="1">($B$48-$D$48-$F$48)/$B$48</f>
        <v>0.2</v>
      </c>
    </row>
    <row r="49" spans="1:18">
      <c r="A49" s="6" t="s">
        <v>291</v>
      </c>
      <c r="B49">
        <v>30</v>
      </c>
      <c r="C49">
        <f ca="1">Human_evaluation!$J$230</f>
        <v>7</v>
      </c>
      <c r="D49">
        <f ca="1">Human_evaluation!$K$230</f>
        <v>10</v>
      </c>
      <c r="E49">
        <f ca="1">Human_evaluation!$J$231</f>
        <v>15</v>
      </c>
      <c r="F49">
        <f ca="1">Human_evaluation!$K$231</f>
        <v>15</v>
      </c>
      <c r="G49">
        <f t="shared" ref="G49:G55" ca="1" si="27">C49/B49</f>
        <v>0.23333333333333334</v>
      </c>
      <c r="H49">
        <f t="shared" ref="H49:H55" ca="1" si="28">D49/B49</f>
        <v>0.33333333333333331</v>
      </c>
      <c r="I49">
        <f ca="1">E49/B49</f>
        <v>0.5</v>
      </c>
      <c r="J49">
        <f ca="1">F49/B49</f>
        <v>0.5</v>
      </c>
      <c r="K49" s="7">
        <f ca="1">($B$49/2-$E$49)/(($B$49/2-$E$49)+$C$49)</f>
        <v>0</v>
      </c>
      <c r="L49" s="7">
        <f ca="1">($B$49/2-$F$49)/(($B$49/2-$F$49)+$D$49)</f>
        <v>0</v>
      </c>
      <c r="M49" s="10">
        <f ca="1">($B$49/2-$E$49)/($B$49/2)</f>
        <v>0</v>
      </c>
      <c r="N49" s="10">
        <f ca="1">($B$49/2-$F$49)/($B$49/2)</f>
        <v>0</v>
      </c>
      <c r="O49" s="7" t="e">
        <f ca="1">$K$49*$M$49*2/($K$49+$M$49)</f>
        <v>#DIV/0!</v>
      </c>
      <c r="P49" s="7" t="e">
        <f ca="1">$L$49*$N$49*2/($L$49+$N$49)</f>
        <v>#DIV/0!</v>
      </c>
      <c r="Q49" s="12">
        <f ca="1">($B$49-$C$49-$E$49)/$B$49</f>
        <v>0.26666666666666666</v>
      </c>
      <c r="R49" s="12">
        <f ca="1">($B$49-$D$49-$F$49)/$B$49</f>
        <v>0.16666666666666666</v>
      </c>
    </row>
    <row r="50" spans="1:18">
      <c r="A50" s="6" t="s">
        <v>293</v>
      </c>
      <c r="B50">
        <v>30</v>
      </c>
      <c r="C50">
        <f ca="1">Human_evaluation!$J$226</f>
        <v>9</v>
      </c>
      <c r="D50">
        <f ca="1">Human_evaluation!$K$226</f>
        <v>8</v>
      </c>
      <c r="E50">
        <f ca="1">Human_evaluation!$J$227</f>
        <v>14</v>
      </c>
      <c r="F50">
        <f ca="1">Human_evaluation!$K$227</f>
        <v>14</v>
      </c>
      <c r="G50">
        <f t="shared" ca="1" si="27"/>
        <v>0.3</v>
      </c>
      <c r="H50">
        <f t="shared" ca="1" si="28"/>
        <v>0.26666666666666666</v>
      </c>
      <c r="I50">
        <f t="shared" ref="I50:I55" ca="1" si="29">E50/B50</f>
        <v>0.46666666666666667</v>
      </c>
      <c r="J50">
        <f t="shared" ref="J50:J55" ca="1" si="30">F50/B50</f>
        <v>0.46666666666666667</v>
      </c>
      <c r="K50" s="8">
        <f ca="1">($B$50/2-$E$50)/(($B$50/2-$E$50)+$C$50)</f>
        <v>0.1</v>
      </c>
      <c r="L50" s="8">
        <f ca="1">($B$50/2-$F$50)/(($B$50/2-$F$50)+$D$50)</f>
        <v>0.1111111111111111</v>
      </c>
      <c r="M50" s="10">
        <f ca="1">($B$50/2-$E$50)/($B$50/2)</f>
        <v>6.6666666666666666E-2</v>
      </c>
      <c r="N50" s="10">
        <f ca="1">($B$50/2-$F$50)/($B$50/2)</f>
        <v>6.6666666666666666E-2</v>
      </c>
      <c r="O50" s="8">
        <f ca="1">$K$50*$M$50*2/($K$50+$M$50)</f>
        <v>0.08</v>
      </c>
      <c r="P50" s="8">
        <f ca="1">$L$50*$N$50*2/($L$50+$N$50)</f>
        <v>8.3333333333333343E-2</v>
      </c>
      <c r="Q50" s="8">
        <f ca="1">($B$50-$C$50-$E$50)/$B$50</f>
        <v>0.23333333333333334</v>
      </c>
      <c r="R50" s="8">
        <f ca="1">($B$50-$D$50-$F$50)/$B$50</f>
        <v>0.26666666666666666</v>
      </c>
    </row>
    <row r="51" spans="1:18">
      <c r="A51" s="6" t="s">
        <v>295</v>
      </c>
      <c r="B51">
        <v>30</v>
      </c>
      <c r="C51">
        <f ca="1">Human_evaluation!$J$224</f>
        <v>3</v>
      </c>
      <c r="D51">
        <f ca="1">Human_evaluation!$K$224</f>
        <v>2</v>
      </c>
      <c r="E51">
        <f ca="1">Human_evaluation!$J$225</f>
        <v>14</v>
      </c>
      <c r="F51">
        <f ca="1">Human_evaluation!$K$225</f>
        <v>14</v>
      </c>
      <c r="G51">
        <f t="shared" ca="1" si="27"/>
        <v>0.1</v>
      </c>
      <c r="H51">
        <f t="shared" ca="1" si="28"/>
        <v>6.6666666666666666E-2</v>
      </c>
      <c r="I51">
        <f t="shared" ca="1" si="29"/>
        <v>0.46666666666666667</v>
      </c>
      <c r="J51">
        <f t="shared" ca="1" si="30"/>
        <v>0.46666666666666667</v>
      </c>
      <c r="K51" s="8">
        <f ca="1">($B$51/2-$E$51)/(($B$51/2-$E$51)+$C$51)</f>
        <v>0.25</v>
      </c>
      <c r="L51" s="8">
        <f ca="1">($B$51/2-$F$51)/(($B$51/2-$F$51)+$D$51)</f>
        <v>0.33333333333333331</v>
      </c>
      <c r="M51" s="10">
        <f ca="1">($B$51/2-$E$51)/($B$51/2)</f>
        <v>6.6666666666666666E-2</v>
      </c>
      <c r="N51" s="10">
        <f ca="1">($B$51/2-$F$51)/($B$51/2)</f>
        <v>6.6666666666666666E-2</v>
      </c>
      <c r="O51" s="8">
        <f ca="1">$K$51*$M$51*2/($K$51+$M$51)</f>
        <v>0.10526315789473685</v>
      </c>
      <c r="P51" s="8">
        <f ca="1">$L$51*$N$51*2/($L$51+$N$51)</f>
        <v>0.1111111111111111</v>
      </c>
      <c r="Q51" s="8">
        <f ca="1">($B$51-$C$51-$E$51)/$B$51</f>
        <v>0.43333333333333335</v>
      </c>
      <c r="R51" s="8">
        <f ca="1">($B$51-$D$51-$F$51)/$B$51</f>
        <v>0.46666666666666667</v>
      </c>
    </row>
    <row r="52" spans="1:18">
      <c r="A52" s="6" t="s">
        <v>297</v>
      </c>
      <c r="B52">
        <v>30</v>
      </c>
      <c r="C52">
        <f ca="1">Human_evaluation!$J$232</f>
        <v>9</v>
      </c>
      <c r="D52">
        <f ca="1">Human_evaluation!$K$232</f>
        <v>10</v>
      </c>
      <c r="E52">
        <f ca="1">Human_evaluation!$J$233</f>
        <v>15</v>
      </c>
      <c r="F52">
        <f ca="1">Human_evaluation!$K$233</f>
        <v>14</v>
      </c>
      <c r="G52">
        <f t="shared" ca="1" si="27"/>
        <v>0.3</v>
      </c>
      <c r="H52">
        <f t="shared" ca="1" si="28"/>
        <v>0.33333333333333331</v>
      </c>
      <c r="I52">
        <f t="shared" ca="1" si="29"/>
        <v>0.5</v>
      </c>
      <c r="J52">
        <f t="shared" ca="1" si="30"/>
        <v>0.46666666666666667</v>
      </c>
      <c r="K52" s="8">
        <f ca="1">($B$52/2-$E$52)/(($B$52/2-$E$52)+$C$52)</f>
        <v>0</v>
      </c>
      <c r="L52" s="8">
        <f ca="1">($B$52/2-$F$52)/(($B$52/2-$F$52)+$D$52)</f>
        <v>9.0909090909090912E-2</v>
      </c>
      <c r="M52" s="10">
        <f ca="1">($B$52/2-$E$52)/($B$52/2)</f>
        <v>0</v>
      </c>
      <c r="N52" s="10">
        <f ca="1">($B$52/2-$F$52)/($B$52/2)</f>
        <v>6.6666666666666666E-2</v>
      </c>
      <c r="O52" s="8" t="e">
        <f ca="1">$K$52*$M$52*2/($K$52+$M$52)</f>
        <v>#DIV/0!</v>
      </c>
      <c r="P52" s="8">
        <f ca="1">$L$52*$N$52*2/($L$52+$N$52)</f>
        <v>7.6923076923076913E-2</v>
      </c>
      <c r="Q52" s="10">
        <f ca="1">($B$52-$C$52-$E$52)/$B$52</f>
        <v>0.2</v>
      </c>
      <c r="R52" s="10">
        <f ca="1">($B$52-$D$52-$F$52)/$B$52</f>
        <v>0.2</v>
      </c>
    </row>
    <row r="53" spans="1:18">
      <c r="A53" s="6" t="s">
        <v>299</v>
      </c>
      <c r="B53">
        <v>32</v>
      </c>
      <c r="C53">
        <f ca="1">Human_evaluation!$J$236</f>
        <v>9</v>
      </c>
      <c r="D53">
        <f ca="1">Human_evaluation!$K$236</f>
        <v>9</v>
      </c>
      <c r="E53">
        <f ca="1">Human_evaluation!$J$237</f>
        <v>13</v>
      </c>
      <c r="F53">
        <f ca="1">Human_evaluation!$K$237</f>
        <v>13</v>
      </c>
      <c r="G53">
        <f t="shared" ca="1" si="27"/>
        <v>0.28125</v>
      </c>
      <c r="H53">
        <f t="shared" ca="1" si="28"/>
        <v>0.28125</v>
      </c>
      <c r="I53">
        <f t="shared" ca="1" si="29"/>
        <v>0.40625</v>
      </c>
      <c r="J53">
        <f t="shared" ca="1" si="30"/>
        <v>0.40625</v>
      </c>
      <c r="K53" s="10">
        <f ca="1">($B$53/2-$E$53)/(($B$53/2-$E$53)+$C$53)</f>
        <v>0.25</v>
      </c>
      <c r="L53" s="10">
        <f ca="1">($B$53/2-$F$53)/(($B$53/2-$F$53)+$D$53)</f>
        <v>0.25</v>
      </c>
      <c r="M53" s="10">
        <f ca="1">($B$53/2-$E$53)/($B$53/2)</f>
        <v>0.1875</v>
      </c>
      <c r="N53" s="10">
        <f ca="1">($B$53/2-$F$53)/($B$53/2)</f>
        <v>0.1875</v>
      </c>
      <c r="O53" s="10">
        <f ca="1">$K$53*$M$53*2/($K$53+$M$53)</f>
        <v>0.21428571428571427</v>
      </c>
      <c r="P53" s="10">
        <f ca="1">$L$53*$N$53*2/($L$53+$N$53)</f>
        <v>0.21428571428571427</v>
      </c>
      <c r="Q53" s="10">
        <f ca="1">($B$53-$C$53-$E$53)/$B$53</f>
        <v>0.3125</v>
      </c>
      <c r="R53" s="10">
        <f ca="1">($B$53-$D$53-$F$53)/$B$53</f>
        <v>0.3125</v>
      </c>
    </row>
    <row r="54" spans="1:18">
      <c r="A54" s="6" t="s">
        <v>300</v>
      </c>
      <c r="B54">
        <v>40</v>
      </c>
      <c r="C54">
        <f ca="1">Human_evaluation!$J$234</f>
        <v>10</v>
      </c>
      <c r="D54">
        <f ca="1">Human_evaluation!$K$234</f>
        <v>10</v>
      </c>
      <c r="E54">
        <f ca="1">Human_evaluation!$J$235</f>
        <v>11</v>
      </c>
      <c r="F54">
        <f ca="1">Human_evaluation!$K$235</f>
        <v>11</v>
      </c>
      <c r="G54">
        <f t="shared" ca="1" si="27"/>
        <v>0.25</v>
      </c>
      <c r="H54">
        <f t="shared" ca="1" si="28"/>
        <v>0.25</v>
      </c>
      <c r="I54">
        <f t="shared" ca="1" si="29"/>
        <v>0.27500000000000002</v>
      </c>
      <c r="J54">
        <f t="shared" ca="1" si="30"/>
        <v>0.27500000000000002</v>
      </c>
      <c r="K54" s="10">
        <f ca="1">($B$54/2-$E$54)/(($B$54/2-$E$54)+$C$54)</f>
        <v>0.47368421052631576</v>
      </c>
      <c r="L54" s="10">
        <f ca="1">($B$54/2-$F$54)/(($B$54/2-$F$54)+$D$54)</f>
        <v>0.47368421052631576</v>
      </c>
      <c r="M54" s="10">
        <f ca="1">($B$54/2-$E$54)/($B$54/2)</f>
        <v>0.45</v>
      </c>
      <c r="N54" s="10">
        <f ca="1">($B$54/2-$F$54)/($B$54/2)</f>
        <v>0.45</v>
      </c>
      <c r="O54" s="10">
        <f ca="1">$K$54*$M$54*2/($K$54+$M$54)</f>
        <v>0.46153846153846156</v>
      </c>
      <c r="P54" s="10">
        <f ca="1">$L$54*$N$54*2/($L$54+$N$54)</f>
        <v>0.46153846153846156</v>
      </c>
      <c r="Q54" s="10">
        <f ca="1">($B$54-$C$54-$E$54)/$B$54</f>
        <v>0.47499999999999998</v>
      </c>
      <c r="R54" s="10">
        <f ca="1">($B$54-$D$54-$F$54)/$B$54</f>
        <v>0.47499999999999998</v>
      </c>
    </row>
    <row r="55" spans="1:18">
      <c r="A55" s="6" t="s">
        <v>306</v>
      </c>
      <c r="B55">
        <f>SUM(B48:B54)</f>
        <v>222</v>
      </c>
      <c r="C55">
        <f ca="1">SUM(C48:C54)</f>
        <v>57</v>
      </c>
      <c r="D55">
        <f t="shared" ref="D55:F55" ca="1" si="31">SUM(D48:D54)</f>
        <v>59</v>
      </c>
      <c r="E55">
        <f t="shared" ca="1" si="31"/>
        <v>96</v>
      </c>
      <c r="F55">
        <f t="shared" ca="1" si="31"/>
        <v>95</v>
      </c>
      <c r="G55">
        <f t="shared" ca="1" si="27"/>
        <v>0.25675675675675674</v>
      </c>
      <c r="H55">
        <f t="shared" ca="1" si="28"/>
        <v>0.26576576576576577</v>
      </c>
      <c r="I55">
        <f t="shared" ca="1" si="29"/>
        <v>0.43243243243243246</v>
      </c>
      <c r="J55">
        <f t="shared" ca="1" si="30"/>
        <v>0.42792792792792794</v>
      </c>
      <c r="K55" s="8">
        <f ca="1">($B$55/2-$E$55)/(($B$55/2-$E$55)+$C$55)</f>
        <v>0.20833333333333334</v>
      </c>
      <c r="L55" s="8">
        <f ca="1">($B$55/2-$F$55)/(($B$55/2-$F$55)+$D$55)</f>
        <v>0.21333333333333335</v>
      </c>
      <c r="M55" s="8">
        <f ca="1">($B$55/2-$E$55)/($B$55/2)</f>
        <v>0.13513513513513514</v>
      </c>
      <c r="N55" s="8">
        <f ca="1">($B$55/2-$F$55)/($B$55/2)</f>
        <v>0.14414414414414414</v>
      </c>
      <c r="O55" s="8">
        <f ca="1">$K$55*$M$55*2/($K$55+$M$55)</f>
        <v>0.16393442622950821</v>
      </c>
      <c r="P55" s="8">
        <f ca="1">$L$55*$N$55*2/($L$55+$N$55)</f>
        <v>0.17204301075268819</v>
      </c>
      <c r="Q55" s="7">
        <f ca="1">($B$55-$C$55-$E$55)/$B$55</f>
        <v>0.3108108108108108</v>
      </c>
      <c r="R55" s="7">
        <f ca="1">($B$55-$D$55-$F$55)/$B$55</f>
        <v>0.30630630630630629</v>
      </c>
    </row>
  </sheetData>
  <mergeCells count="4">
    <mergeCell ref="U20:W20"/>
    <mergeCell ref="U2:AB2"/>
    <mergeCell ref="T2:T3"/>
    <mergeCell ref="T20:T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4E2C-0377-4133-87C3-7688557D6666}">
  <dimension ref="A1:V266"/>
  <sheetViews>
    <sheetView workbookViewId="0">
      <pane xSplit="1" ySplit="1" topLeftCell="B237" activePane="bottomRight" state="frozen"/>
      <selection pane="bottomRight" activeCell="L230" sqref="L230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37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13</v>
      </c>
      <c r="C18" s="37" t="s">
        <v>13</v>
      </c>
      <c r="D18" t="s">
        <v>13</v>
      </c>
      <c r="E18" s="2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13</v>
      </c>
      <c r="C19" s="37" t="s">
        <v>13</v>
      </c>
      <c r="D19" t="s">
        <v>13</v>
      </c>
      <c r="E19" s="2" t="s">
        <v>12</v>
      </c>
      <c r="F19" s="36" t="s">
        <v>13</v>
      </c>
      <c r="G19" s="46" t="s">
        <v>13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37" t="s">
        <v>13</v>
      </c>
      <c r="D20" t="s">
        <v>13</v>
      </c>
      <c r="E20" s="2" t="s">
        <v>13</v>
      </c>
      <c r="F20" s="36" t="s">
        <v>13</v>
      </c>
      <c r="G20" s="46" t="s">
        <v>13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13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13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2" t="s">
        <v>12</v>
      </c>
      <c r="F29" s="36" t="s">
        <v>12</v>
      </c>
      <c r="G29" s="46" t="s">
        <v>13</v>
      </c>
      <c r="H29" t="s">
        <v>13</v>
      </c>
      <c r="I29" s="2" t="s">
        <v>13</v>
      </c>
      <c r="J29" t="s">
        <v>13</v>
      </c>
      <c r="K29" t="s">
        <v>13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13</v>
      </c>
      <c r="K30" t="s">
        <v>13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37" t="s">
        <v>12</v>
      </c>
      <c r="D34" s="36" t="s">
        <v>13</v>
      </c>
      <c r="E34" s="37" t="s">
        <v>12</v>
      </c>
      <c r="F34" s="36" t="s">
        <v>13</v>
      </c>
      <c r="G34" s="46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37" t="s">
        <v>12</v>
      </c>
      <c r="D38" s="36" t="s">
        <v>13</v>
      </c>
      <c r="E38" s="37" t="s">
        <v>13</v>
      </c>
      <c r="F38" s="36" t="s">
        <v>13</v>
      </c>
      <c r="G38" s="46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13</v>
      </c>
      <c r="C47" s="37" t="s">
        <v>13</v>
      </c>
      <c r="D47" s="36" t="s">
        <v>13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13</v>
      </c>
      <c r="K48" t="s">
        <v>13</v>
      </c>
    </row>
    <row r="49" spans="1:11">
      <c r="A49" t="s">
        <v>62</v>
      </c>
      <c r="B49" s="36" t="s">
        <v>12</v>
      </c>
      <c r="C49" s="37" t="s">
        <v>13</v>
      </c>
      <c r="D49" s="36" t="s">
        <v>13</v>
      </c>
      <c r="E49" s="37" t="s">
        <v>13</v>
      </c>
      <c r="F49" s="36" t="s">
        <v>13</v>
      </c>
      <c r="G49" s="46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13</v>
      </c>
      <c r="I50" s="2" t="s">
        <v>13</v>
      </c>
      <c r="J50" t="s">
        <v>13</v>
      </c>
      <c r="K50" t="s">
        <v>13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13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13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13</v>
      </c>
      <c r="K56" t="s">
        <v>13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13</v>
      </c>
      <c r="K58" t="s">
        <v>13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13</v>
      </c>
      <c r="K59" t="s">
        <v>13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13</v>
      </c>
      <c r="G61" s="47" t="s">
        <v>13</v>
      </c>
      <c r="H61" s="38" t="s">
        <v>12</v>
      </c>
      <c r="I61" s="41" t="s">
        <v>12</v>
      </c>
      <c r="J61" s="38" t="s">
        <v>13</v>
      </c>
      <c r="K61" s="38" t="s">
        <v>13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2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8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2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2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8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2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2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13</v>
      </c>
      <c r="K77" t="s">
        <v>13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13</v>
      </c>
      <c r="K79" t="s">
        <v>13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13</v>
      </c>
      <c r="K80" t="s">
        <v>12</v>
      </c>
    </row>
    <row r="81" spans="1:11">
      <c r="A81" t="s">
        <v>94</v>
      </c>
      <c r="B81" t="s">
        <v>13</v>
      </c>
      <c r="C81" s="2" t="s">
        <v>13</v>
      </c>
      <c r="D81" t="s">
        <v>12</v>
      </c>
      <c r="E81" s="2" t="s">
        <v>12</v>
      </c>
      <c r="F81" t="s">
        <v>13</v>
      </c>
      <c r="G81" s="48" t="s">
        <v>12</v>
      </c>
      <c r="H81" t="s">
        <v>12</v>
      </c>
      <c r="I81" s="2" t="s">
        <v>12</v>
      </c>
      <c r="J81" t="s">
        <v>13</v>
      </c>
      <c r="K81" t="s">
        <v>13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13</v>
      </c>
      <c r="K82" t="s">
        <v>13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13</v>
      </c>
      <c r="K83" t="s">
        <v>13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8" t="s">
        <v>13</v>
      </c>
      <c r="H84" t="s">
        <v>12</v>
      </c>
      <c r="I84" s="2" t="s">
        <v>12</v>
      </c>
      <c r="J84" t="s">
        <v>13</v>
      </c>
      <c r="K84" t="s">
        <v>13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13</v>
      </c>
      <c r="K85" t="s">
        <v>13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13</v>
      </c>
      <c r="I87" s="2" t="s">
        <v>13</v>
      </c>
      <c r="J87" t="s">
        <v>13</v>
      </c>
      <c r="K87" t="s">
        <v>13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13</v>
      </c>
      <c r="K88" t="s">
        <v>13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2" t="s">
        <v>13</v>
      </c>
      <c r="F90" t="s">
        <v>13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13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8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2" t="s">
        <v>12</v>
      </c>
      <c r="D96" t="s">
        <v>13</v>
      </c>
      <c r="E96" s="2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48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2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48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8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13</v>
      </c>
      <c r="C107" s="2" t="s">
        <v>13</v>
      </c>
      <c r="D107" t="s">
        <v>13</v>
      </c>
      <c r="E107" s="2" t="s">
        <v>12</v>
      </c>
      <c r="F107" t="s">
        <v>13</v>
      </c>
      <c r="G107" s="48" t="s">
        <v>13</v>
      </c>
      <c r="H107" t="s">
        <v>13</v>
      </c>
      <c r="I107" s="2" t="s">
        <v>13</v>
      </c>
      <c r="J107" t="s">
        <v>13</v>
      </c>
      <c r="K107" t="s">
        <v>13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13</v>
      </c>
      <c r="F108" t="s">
        <v>12</v>
      </c>
      <c r="G108" s="48" t="s">
        <v>12</v>
      </c>
      <c r="H108" t="s">
        <v>13</v>
      </c>
      <c r="I108" s="2" t="s">
        <v>13</v>
      </c>
      <c r="J108" t="s">
        <v>13</v>
      </c>
      <c r="K108" t="s">
        <v>13</v>
      </c>
    </row>
    <row r="109" spans="1:11">
      <c r="A109" t="s">
        <v>122</v>
      </c>
      <c r="B109" t="s">
        <v>13</v>
      </c>
      <c r="C109" s="2" t="s">
        <v>13</v>
      </c>
      <c r="D109" t="s">
        <v>13</v>
      </c>
      <c r="E109" s="2" t="s">
        <v>13</v>
      </c>
      <c r="F109" t="s">
        <v>13</v>
      </c>
      <c r="G109" s="48" t="s">
        <v>13</v>
      </c>
      <c r="H109" t="s">
        <v>12</v>
      </c>
      <c r="I109" s="2" t="s">
        <v>12</v>
      </c>
      <c r="J109" t="s">
        <v>12</v>
      </c>
      <c r="K109" t="s">
        <v>13</v>
      </c>
    </row>
    <row r="110" spans="1:11">
      <c r="A110" t="s">
        <v>123</v>
      </c>
      <c r="B110" t="s">
        <v>13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2" t="s">
        <v>13</v>
      </c>
      <c r="D111" t="s">
        <v>13</v>
      </c>
      <c r="E111" s="2" t="s">
        <v>13</v>
      </c>
      <c r="F111" t="s">
        <v>13</v>
      </c>
      <c r="G111" s="48" t="s">
        <v>13</v>
      </c>
      <c r="H111" t="s">
        <v>12</v>
      </c>
      <c r="I111" s="2" t="s">
        <v>12</v>
      </c>
      <c r="J111" t="s">
        <v>12</v>
      </c>
      <c r="K111" t="s">
        <v>13</v>
      </c>
    </row>
    <row r="112" spans="1:11">
      <c r="A112" t="s">
        <v>125</v>
      </c>
      <c r="B112" t="s">
        <v>12</v>
      </c>
      <c r="C112" s="2" t="s">
        <v>13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8" t="s">
        <v>13</v>
      </c>
      <c r="H113" t="s">
        <v>13</v>
      </c>
      <c r="I113" s="2" t="s">
        <v>13</v>
      </c>
      <c r="J113" t="s">
        <v>13</v>
      </c>
      <c r="K113" t="s">
        <v>13</v>
      </c>
    </row>
    <row r="114" spans="1:11">
      <c r="A114" t="s">
        <v>127</v>
      </c>
      <c r="B114" t="s">
        <v>13</v>
      </c>
      <c r="C114" s="2" t="s">
        <v>13</v>
      </c>
      <c r="D114" t="s">
        <v>12</v>
      </c>
      <c r="E114" s="2" t="s">
        <v>12</v>
      </c>
      <c r="F114" t="s">
        <v>13</v>
      </c>
      <c r="G114" s="48" t="s">
        <v>13</v>
      </c>
      <c r="H114" t="s">
        <v>12</v>
      </c>
      <c r="I114" s="2" t="s">
        <v>12</v>
      </c>
      <c r="J114" t="s">
        <v>13</v>
      </c>
      <c r="K114" t="s">
        <v>13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13</v>
      </c>
      <c r="K115" t="s">
        <v>13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2" t="s">
        <v>12</v>
      </c>
      <c r="F116" t="s">
        <v>13</v>
      </c>
      <c r="G116" s="48" t="s">
        <v>13</v>
      </c>
      <c r="H116" t="s">
        <v>13</v>
      </c>
      <c r="I116" s="2" t="s">
        <v>13</v>
      </c>
      <c r="J116" t="s">
        <v>13</v>
      </c>
      <c r="K116" t="s">
        <v>13</v>
      </c>
    </row>
    <row r="117" spans="1:11">
      <c r="A117" t="s">
        <v>130</v>
      </c>
      <c r="B117" t="s">
        <v>13</v>
      </c>
      <c r="C117" s="2" t="s">
        <v>13</v>
      </c>
      <c r="D117" t="s">
        <v>12</v>
      </c>
      <c r="E117" s="2" t="s">
        <v>13</v>
      </c>
      <c r="F117" t="s">
        <v>13</v>
      </c>
      <c r="G117" s="48" t="s">
        <v>13</v>
      </c>
      <c r="H117" t="s">
        <v>12</v>
      </c>
      <c r="I117" s="2" t="s">
        <v>12</v>
      </c>
      <c r="J117" t="s">
        <v>13</v>
      </c>
      <c r="K117" t="s">
        <v>13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13</v>
      </c>
    </row>
    <row r="119" spans="1:11">
      <c r="A119" t="s">
        <v>132</v>
      </c>
      <c r="B119" t="s">
        <v>13</v>
      </c>
      <c r="C119" s="2" t="s">
        <v>13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13</v>
      </c>
      <c r="C120" s="2" t="s">
        <v>13</v>
      </c>
      <c r="D120" t="s">
        <v>13</v>
      </c>
      <c r="E120" s="2" t="s">
        <v>13</v>
      </c>
      <c r="F120" t="s">
        <v>13</v>
      </c>
      <c r="G120" s="48" t="s">
        <v>12</v>
      </c>
      <c r="H120" t="s">
        <v>12</v>
      </c>
      <c r="I120" s="2" t="s">
        <v>12</v>
      </c>
      <c r="J120" t="s">
        <v>13</v>
      </c>
      <c r="K120" t="s">
        <v>13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13</v>
      </c>
      <c r="E121" s="41" t="s">
        <v>13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2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2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2" t="s">
        <v>12</v>
      </c>
      <c r="D128" t="s">
        <v>12</v>
      </c>
      <c r="E128" s="2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48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13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13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13</v>
      </c>
      <c r="K139" t="s">
        <v>13</v>
      </c>
    </row>
    <row r="140" spans="1:11">
      <c r="A140" t="s">
        <v>153</v>
      </c>
      <c r="B140" t="s">
        <v>13</v>
      </c>
      <c r="C140" s="2" t="s">
        <v>12</v>
      </c>
      <c r="D140" t="s">
        <v>13</v>
      </c>
      <c r="E140" s="2" t="s">
        <v>13</v>
      </c>
      <c r="F140" t="s">
        <v>13</v>
      </c>
      <c r="G140" s="48" t="s">
        <v>13</v>
      </c>
      <c r="H140" t="s">
        <v>12</v>
      </c>
      <c r="I140" s="2" t="s">
        <v>12</v>
      </c>
      <c r="J140" t="s">
        <v>12</v>
      </c>
      <c r="K140" t="s">
        <v>13</v>
      </c>
    </row>
    <row r="141" spans="1:11">
      <c r="A141" t="s">
        <v>154</v>
      </c>
      <c r="B141" t="s">
        <v>13</v>
      </c>
      <c r="C141" s="2" t="s">
        <v>13</v>
      </c>
      <c r="D141" t="s">
        <v>13</v>
      </c>
      <c r="E141" s="2" t="s">
        <v>13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13</v>
      </c>
      <c r="K141" t="s">
        <v>13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13</v>
      </c>
      <c r="C143" s="2" t="s">
        <v>13</v>
      </c>
      <c r="D143" t="s">
        <v>13</v>
      </c>
      <c r="E143" s="2" t="s">
        <v>13</v>
      </c>
      <c r="F143" t="s">
        <v>13</v>
      </c>
      <c r="G143" s="48" t="s">
        <v>13</v>
      </c>
      <c r="H143" t="s">
        <v>13</v>
      </c>
      <c r="I143" s="2" t="s">
        <v>13</v>
      </c>
      <c r="J143" t="s">
        <v>13</v>
      </c>
      <c r="K143" t="s">
        <v>13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13</v>
      </c>
      <c r="I144" s="2" t="s">
        <v>13</v>
      </c>
      <c r="J144" t="s">
        <v>13</v>
      </c>
      <c r="K144" t="s">
        <v>13</v>
      </c>
    </row>
    <row r="145" spans="1:11">
      <c r="A145" t="s">
        <v>158</v>
      </c>
      <c r="B145" t="s">
        <v>13</v>
      </c>
      <c r="C145" s="2" t="s">
        <v>13</v>
      </c>
      <c r="D145" t="s">
        <v>12</v>
      </c>
      <c r="E145" s="2" t="s">
        <v>13</v>
      </c>
      <c r="F145" t="s">
        <v>12</v>
      </c>
      <c r="G145" s="48" t="s">
        <v>13</v>
      </c>
      <c r="H145" t="s">
        <v>12</v>
      </c>
      <c r="I145" s="2" t="s">
        <v>12</v>
      </c>
      <c r="J145" t="s">
        <v>13</v>
      </c>
      <c r="K145" t="s">
        <v>13</v>
      </c>
    </row>
    <row r="146" spans="1:11">
      <c r="A146" t="s">
        <v>159</v>
      </c>
      <c r="B146" t="s">
        <v>13</v>
      </c>
      <c r="C146" s="2" t="s">
        <v>13</v>
      </c>
      <c r="D146" t="s">
        <v>12</v>
      </c>
      <c r="E146" s="2" t="s">
        <v>12</v>
      </c>
      <c r="F146" t="s">
        <v>13</v>
      </c>
      <c r="G146" s="48" t="s">
        <v>12</v>
      </c>
      <c r="H146" t="s">
        <v>12</v>
      </c>
      <c r="I146" s="2" t="s">
        <v>12</v>
      </c>
      <c r="J146" t="s">
        <v>13</v>
      </c>
      <c r="K146" t="s">
        <v>13</v>
      </c>
    </row>
    <row r="147" spans="1:11">
      <c r="A147" t="s">
        <v>160</v>
      </c>
      <c r="B147" t="s">
        <v>13</v>
      </c>
      <c r="C147" s="2" t="s">
        <v>13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13</v>
      </c>
      <c r="I147" s="2" t="s">
        <v>13</v>
      </c>
      <c r="J147" t="s">
        <v>13</v>
      </c>
      <c r="K147" t="s">
        <v>13</v>
      </c>
    </row>
    <row r="148" spans="1:11">
      <c r="A148" t="s">
        <v>161</v>
      </c>
      <c r="B148" t="s">
        <v>13</v>
      </c>
      <c r="C148" s="2" t="s">
        <v>13</v>
      </c>
      <c r="D148" t="s">
        <v>12</v>
      </c>
      <c r="E148" s="2" t="s">
        <v>12</v>
      </c>
      <c r="F148" t="s">
        <v>13</v>
      </c>
      <c r="G148" s="48" t="s">
        <v>13</v>
      </c>
      <c r="H148" t="s">
        <v>12</v>
      </c>
      <c r="I148" s="2" t="s">
        <v>12</v>
      </c>
      <c r="J148" t="s">
        <v>13</v>
      </c>
      <c r="K148" t="s">
        <v>13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13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9" t="s">
        <v>13</v>
      </c>
      <c r="H151" s="38" t="s">
        <v>12</v>
      </c>
      <c r="I151" s="41" t="s">
        <v>12</v>
      </c>
      <c r="J151" s="38" t="s">
        <v>13</v>
      </c>
      <c r="K151" s="38" t="s">
        <v>13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2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8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13</v>
      </c>
      <c r="K172" t="s">
        <v>13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2" t="s">
        <v>12</v>
      </c>
      <c r="F174" t="s">
        <v>13</v>
      </c>
      <c r="G174" s="48" t="s">
        <v>13</v>
      </c>
      <c r="H174" t="s">
        <v>12</v>
      </c>
      <c r="I174" s="2" t="s">
        <v>12</v>
      </c>
      <c r="J174" t="s">
        <v>13</v>
      </c>
      <c r="K174" t="s">
        <v>13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2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13</v>
      </c>
      <c r="I177" s="2" t="s">
        <v>13</v>
      </c>
      <c r="J177" t="s">
        <v>13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13</v>
      </c>
      <c r="K179" t="s">
        <v>13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13</v>
      </c>
      <c r="K181" t="s">
        <v>13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13</v>
      </c>
      <c r="I182" s="2" t="s">
        <v>13</v>
      </c>
      <c r="J182" t="s">
        <v>13</v>
      </c>
      <c r="K182" t="s">
        <v>13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13</v>
      </c>
      <c r="K183" t="s">
        <v>13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13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13</v>
      </c>
      <c r="K191" s="38" t="s">
        <v>13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48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13</v>
      </c>
      <c r="C193" s="2" t="s">
        <v>13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13</v>
      </c>
      <c r="I193" s="2" t="s">
        <v>13</v>
      </c>
      <c r="J193" t="s">
        <v>13</v>
      </c>
      <c r="K193" t="s">
        <v>13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13</v>
      </c>
      <c r="K201" t="s">
        <v>13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13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2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2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2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13</v>
      </c>
      <c r="K212" t="s">
        <v>13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13</v>
      </c>
      <c r="K213" t="s">
        <v>13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2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13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13</v>
      </c>
      <c r="K215" t="s">
        <v>13</v>
      </c>
    </row>
    <row r="216" spans="1:11">
      <c r="A216" t="s">
        <v>229</v>
      </c>
      <c r="B216" t="s">
        <v>13</v>
      </c>
      <c r="C216" s="2" t="s">
        <v>12</v>
      </c>
      <c r="D216" t="s">
        <v>13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13</v>
      </c>
      <c r="F217" t="s">
        <v>13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13</v>
      </c>
      <c r="K221" t="s">
        <v>13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13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13</v>
      </c>
      <c r="K223" s="50" t="s">
        <v>13</v>
      </c>
    </row>
    <row r="224" spans="1:11">
      <c r="A224" t="s">
        <v>237</v>
      </c>
      <c r="B224" s="36" cm="1">
        <f t="array" aca="1" ref="B224" ca="1">SUM(COUNTIF(Detection_only!$B$2:'Detection_only'!$B$16, {"&lt;&gt;correct"}))</f>
        <v>7</v>
      </c>
      <c r="C224" s="37" cm="1">
        <f t="array" aca="1" ref="C224" ca="1">SUM(COUNTIF(Detection_only!$C$2:'Detection_only'!$C$16, {"&lt;&gt;correct"}))</f>
        <v>3</v>
      </c>
      <c r="D224" s="36" cm="1">
        <f t="array" aca="1" ref="D224" ca="1">SUM(COUNTIF(Detection_only!$D$2:'Detection_only'!$D$16, {"&lt;&gt;correct"}))</f>
        <v>5</v>
      </c>
      <c r="E224" s="37" cm="1">
        <f t="array" aca="1" ref="E224" ca="1">SUM(COUNTIF(Detection_only!$E$2:'Detection_only'!$E$16, {"&lt;&gt;correct"}))</f>
        <v>2</v>
      </c>
      <c r="F224" s="36" cm="1">
        <f t="array" aca="1" ref="F224" ca="1">SUM(COUNTIF(Detection_only!$F$2:'Detection_only'!$F$16, {"&lt;&gt;correct"}))</f>
        <v>5</v>
      </c>
      <c r="G224" s="46" cm="1">
        <f t="array" aca="1" ref="G224" ca="1">SUM(COUNTIF(Detection_only!$G$2:'Detection_only'!$G$16, {"&lt;&gt;correct"}))</f>
        <v>2</v>
      </c>
      <c r="H224" s="36" cm="1">
        <f t="array" aca="1" ref="H224" ca="1">SUM(COUNTIF(Detection_only!$H$2:'Detection_only'!$H$16, {"&lt;&gt;correct"}))</f>
        <v>1</v>
      </c>
      <c r="I224" s="37" cm="1">
        <f t="array" aca="1" ref="I224" ca="1">SUM(COUNTIF(Detection_only!$I$2:'Detection_only'!$I$16, {"&lt;&gt;correct"}))</f>
        <v>1</v>
      </c>
      <c r="J224" s="36" cm="1">
        <f t="array" aca="1" ref="J224" ca="1">SUM(COUNTIF(Detection_only!$J$2:'Detection_only'!$J$16, {"&lt;&gt;correct"}))</f>
        <v>3</v>
      </c>
      <c r="K224" s="36" cm="1">
        <f t="array" aca="1" ref="K224" ca="1">SUM(COUNTIF(Detection_only!$K$2:'Detection_only'!$K$16, {"&lt;&gt;correct"}))</f>
        <v>2</v>
      </c>
    </row>
    <row r="225" spans="1:22">
      <c r="A225" t="s">
        <v>238</v>
      </c>
      <c r="B225" s="36" cm="1">
        <f t="array" aca="1" ref="B225" ca="1">SUM(COUNTIF(Detection_only!$B$17:'Detection_only'!$B$31, {"&lt;&gt;correct"}))</f>
        <v>3</v>
      </c>
      <c r="C225" s="37" cm="1">
        <f t="array" aca="1" ref="C225" ca="1">SUM(COUNTIF(Detection_only!$C$17:'Detection_only'!$C$31, {"&lt;&gt;correct"}))</f>
        <v>1</v>
      </c>
      <c r="D225" s="36" cm="1">
        <f t="array" aca="1" ref="D225" ca="1">SUM(COUNTIF(Detection_only!$D$17:'Detection_only'!$D$31, {"&lt;&gt;correct"}))</f>
        <v>5</v>
      </c>
      <c r="E225" s="37" cm="1">
        <f t="array" aca="1" ref="E225" ca="1">SUM(COUNTIF(Detection_only!$E$17:'Detection_only'!$E$31, {"&lt;&gt;correct"}))</f>
        <v>5</v>
      </c>
      <c r="F225" s="36" cm="1">
        <f t="array" aca="1" ref="F225" ca="1">SUM(COUNTIF(Detection_only!$F$17:'Detection_only'!$F$31, {"&lt;&gt;correct"}))</f>
        <v>8</v>
      </c>
      <c r="G225" s="46" cm="1">
        <f t="array" aca="1" ref="G225" ca="1">SUM(COUNTIF(Detection_only!$G$17:'Detection_only'!$G$31, {"&lt;&gt;correct"}))</f>
        <v>5</v>
      </c>
      <c r="H225" s="36" cm="1">
        <f t="array" aca="1" ref="H225" ca="1">SUM(COUNTIF(Detection_only!$H$17:'Detection_only'!$H$31, {"&lt;&gt;correct"}))</f>
        <v>14</v>
      </c>
      <c r="I225" s="37" cm="1">
        <f t="array" aca="1" ref="I225" ca="1">SUM(COUNTIF(Detection_only!$I$17:'Detection_only'!$I$31, {"&lt;&gt;correct"}))</f>
        <v>14</v>
      </c>
      <c r="J225" s="36" cm="1">
        <f t="array" aca="1" ref="J225" ca="1">SUM(COUNTIF(Detection_only!$J$17:'Detection_only'!$J$31, {"&lt;&gt;correct"}))</f>
        <v>11</v>
      </c>
      <c r="K225" s="36" cm="1">
        <f t="array" aca="1" ref="K225" ca="1">SUM(COUNTIF(Detection_only!$K$17:'Detection_only'!$K$31, {"&lt;&gt;correct"}))</f>
        <v>12</v>
      </c>
    </row>
    <row r="226" spans="1:22">
      <c r="A226" t="s">
        <v>239</v>
      </c>
      <c r="B226" s="36" cm="1">
        <f t="array" aca="1" ref="B226" ca="1">SUM(COUNTIF(Detection_only!$B$32:'Detection_only'!$B$46, {"&lt;&gt;correct"}))</f>
        <v>5</v>
      </c>
      <c r="C226" s="37" cm="1">
        <f t="array" aca="1" ref="C226" ca="1">SUM(COUNTIF(Detection_only!$C$32:'Detection_only'!$C$46, {"&lt;&gt;correct"}))</f>
        <v>4</v>
      </c>
      <c r="D226" s="36" cm="1">
        <f t="array" aca="1" ref="D226" ca="1">SUM(COUNTIF(Detection_only!$D$32:'Detection_only'!$D$46, {"&lt;&gt;correct"}))</f>
        <v>2</v>
      </c>
      <c r="E226" s="37" cm="1">
        <f t="array" aca="1" ref="E226" ca="1">SUM(COUNTIF(Detection_only!$E$32:'Detection_only'!$E$46, {"&lt;&gt;correct"}))</f>
        <v>1</v>
      </c>
      <c r="F226" s="36" cm="1">
        <f t="array" aca="1" ref="F226" ca="1">SUM(COUNTIF(Detection_only!$F$32:'Detection_only'!$F$46, {"&lt;&gt;correct"}))</f>
        <v>2</v>
      </c>
      <c r="G226" s="46" cm="1">
        <f t="array" aca="1" ref="G226" ca="1">SUM(COUNTIF(Detection_only!$G$32:'Detection_only'!$G$46, {"&lt;&gt;correct"}))</f>
        <v>3</v>
      </c>
      <c r="H226" s="36" cm="1">
        <f t="array" aca="1" ref="H226" ca="1">SUM(COUNTIF(Detection_only!$H$32:'Detection_only'!$H$46, {"&lt;&gt;correct"}))</f>
        <v>1</v>
      </c>
      <c r="I226" s="37" cm="1">
        <f t="array" aca="1" ref="I226" ca="1">SUM(COUNTIF(Detection_only!$I$32:'Detection_only'!$I$46, {"&lt;&gt;correct"}))</f>
        <v>1</v>
      </c>
      <c r="J226" s="36" cm="1">
        <f t="array" aca="1" ref="J226" ca="1">SUM(COUNTIF(Detection_only!$J$32:'Detection_only'!$J$46, {"&lt;&gt;correct"}))</f>
        <v>9</v>
      </c>
      <c r="K226" s="36" cm="1">
        <f t="array" aca="1" ref="K226" ca="1">SUM(COUNTIF(Detection_only!$K$32:'Detection_only'!$K$46, {"&lt;&gt;correct"}))</f>
        <v>8</v>
      </c>
    </row>
    <row r="227" spans="1:22">
      <c r="A227" t="s">
        <v>240</v>
      </c>
      <c r="B227" s="36" cm="1">
        <f t="array" aca="1" ref="B227" ca="1">SUM(COUNTIF(Detection_only!$B$47:'Detection_only'!$B$61, {"&lt;&gt;correct"}))</f>
        <v>5</v>
      </c>
      <c r="C227" s="37" cm="1">
        <f t="array" aca="1" ref="C227" ca="1">SUM(COUNTIF(Detection_only!$C$47:'Detection_only'!$C$61, {"&lt;&gt;correct"}))</f>
        <v>0</v>
      </c>
      <c r="D227" cm="1">
        <f t="array" aca="1" ref="D227" ca="1">SUM(COUNTIF(Detection_only!$D$47:'Detection_only'!$D$61, {"&lt;&gt;correct"}))</f>
        <v>6</v>
      </c>
      <c r="E227" s="2" cm="1">
        <f t="array" aca="1" ref="E227" ca="1">SUM(COUNTIF(Detection_only!$E$47:'Detection_only'!$E$61, {"&lt;&gt;correct"}))</f>
        <v>4</v>
      </c>
      <c r="F227" s="36" cm="1">
        <f t="array" aca="1" ref="F227" ca="1">SUM(COUNTIF(Detection_only!$F$47:'Detection_only'!$F$61, {"&lt;&gt;correct"}))</f>
        <v>3</v>
      </c>
      <c r="G227" s="46" cm="1">
        <f t="array" aca="1" ref="G227" ca="1">SUM(COUNTIF(Detection_only!$G$47:'Detection_only'!$G$61, {"&lt;&gt;correct"}))</f>
        <v>1</v>
      </c>
      <c r="H227" s="36" cm="1">
        <f t="array" aca="1" ref="H227" ca="1">SUM(COUNTIF(Detection_only!$H$47:'Detection_only'!$H$61, {"&lt;&gt;correct"}))</f>
        <v>12</v>
      </c>
      <c r="I227" s="2" cm="1">
        <f t="array" aca="1" ref="I227" ca="1">SUM(COUNTIF(Detection_only!$I$47:'Detection_only'!$I$61, {"&lt;&gt;correct"}))</f>
        <v>13</v>
      </c>
      <c r="J227" s="36" cm="1">
        <f t="array" aca="1" ref="J227" ca="1">SUM(COUNTIF(Detection_only!$J$47:'Detection_only'!$J$61, {"&lt;&gt;correct"}))</f>
        <v>7</v>
      </c>
      <c r="K227" cm="1">
        <f t="array" aca="1" ref="K227" ca="1">SUM(COUNTIF(Detection_only!$K$47:'Detection_only'!$K$61, {"&lt;&gt;correct"}))</f>
        <v>8</v>
      </c>
    </row>
    <row r="228" spans="1:22">
      <c r="A228" t="s">
        <v>241</v>
      </c>
      <c r="B228" s="36" cm="1">
        <f t="array" aca="1" ref="B228" ca="1">SUM(COUNTIF(Detection_only!$B$62:'Detection_only'!$B$76, {"&lt;&gt;correct"}))</f>
        <v>9</v>
      </c>
      <c r="C228" s="37" cm="1">
        <f t="array" aca="1" ref="C228" ca="1">SUM(COUNTIF(Detection_only!$C$62:'Detection_only'!$C$76, {"&lt;&gt;correct"}))</f>
        <v>11</v>
      </c>
      <c r="D228" s="36" cm="1">
        <f t="array" aca="1" ref="D228" ca="1">SUM(COUNTIF(Detection_only!$D$62:'Detection_only'!$D$76, {"&lt;&gt;correct"}))</f>
        <v>5</v>
      </c>
      <c r="E228" s="37" cm="1">
        <f t="array" aca="1" ref="E228" ca="1">SUM(COUNTIF(Detection_only!$E$62:'Detection_only'!$E$76, {"&lt;&gt;correct"}))</f>
        <v>0</v>
      </c>
      <c r="F228" s="36" cm="1">
        <f t="array" aca="1" ref="F228" ca="1">SUM(COUNTIF(Detection_only!$F$62:'Detection_only'!$F$76, {"&lt;&gt;correct"}))</f>
        <v>3</v>
      </c>
      <c r="G228" s="46" cm="1">
        <f t="array" aca="1" ref="G228" ca="1">SUM(COUNTIF(Detection_only!$G$62:'Detection_only'!$G$76, {"&lt;&gt;correct"}))</f>
        <v>2</v>
      </c>
      <c r="H228" s="36" cm="1">
        <f t="array" aca="1" ref="H228" ca="1">SUM(COUNTIF(Detection_only!$H$62:'Detection_only'!$H$76, {"&lt;&gt;correct"}))</f>
        <v>1</v>
      </c>
      <c r="I228" s="37" cm="1">
        <f t="array" aca="1" ref="I228" ca="1">SUM(COUNTIF(Detection_only!$I$62:'Detection_only'!$I$76, {"&lt;&gt;correct"}))</f>
        <v>1</v>
      </c>
      <c r="J228" s="36" cm="1">
        <f t="array" aca="1" ref="J228" ca="1">SUM(COUNTIF(Detection_only!$J$62:'Detection_only'!$J$76, {"&lt;&gt;correct"}))</f>
        <v>10</v>
      </c>
      <c r="K228" s="36" cm="1">
        <f t="array" aca="1" ref="K228" ca="1">SUM(COUNTIF(Detection_only!$K$62:'Detection_only'!$K$76, {"&lt;&gt;correct"}))</f>
        <v>10</v>
      </c>
    </row>
    <row r="229" spans="1:22">
      <c r="A229" t="s">
        <v>242</v>
      </c>
      <c r="B229" s="36" cm="1">
        <f t="array" aca="1" ref="B229" ca="1">SUM(COUNTIF(Detection_only!$B$77:'Detection_only'!$B$91, {"&lt;&gt;correct"}))</f>
        <v>2</v>
      </c>
      <c r="C229" s="37" cm="1">
        <f t="array" aca="1" ref="C229" ca="1">SUM(COUNTIF(Detection_only!$C$77:'Detection_only'!$C$91, {"&lt;&gt;correct"}))</f>
        <v>1</v>
      </c>
      <c r="D229" s="36" cm="1">
        <f t="array" aca="1" ref="D229" ca="1">SUM(COUNTIF(Detection_only!$D$77:'Detection_only'!$D$91, {"&lt;&gt;correct"}))</f>
        <v>3</v>
      </c>
      <c r="E229" s="37" cm="1">
        <f t="array" aca="1" ref="E229" ca="1">SUM(COUNTIF(Detection_only!$E$77:'Detection_only'!$E$91, {"&lt;&gt;correct"}))</f>
        <v>2</v>
      </c>
      <c r="F229" s="36" cm="1">
        <f t="array" aca="1" ref="F229" ca="1">SUM(COUNTIF(Detection_only!$F$77:'Detection_only'!$F$91, {"&lt;&gt;correct"}))</f>
        <v>2</v>
      </c>
      <c r="G229" s="46" cm="1">
        <f t="array" aca="1" ref="G229" ca="1">SUM(COUNTIF(Detection_only!$G$77:'Detection_only'!$G$91, {"&lt;&gt;correct"}))</f>
        <v>3</v>
      </c>
      <c r="H229" s="36" cm="1">
        <f t="array" aca="1" ref="H229" ca="1">SUM(COUNTIF(Detection_only!$H$77:'Detection_only'!$H$91, {"&lt;&gt;correct"}))</f>
        <v>13</v>
      </c>
      <c r="I229" s="37" cm="1">
        <f t="array" aca="1" ref="I229" ca="1">SUM(COUNTIF(Detection_only!$I$77:'Detection_only'!$I$91, {"&lt;&gt;correct"}))</f>
        <v>13</v>
      </c>
      <c r="J229" s="36" cm="1">
        <f t="array" aca="1" ref="J229" ca="1">SUM(COUNTIF(Detection_only!$J$77:'Detection_only'!$J$91, {"&lt;&gt;correct"}))</f>
        <v>4</v>
      </c>
      <c r="K229" s="36" cm="1">
        <f t="array" aca="1" ref="K229" ca="1">SUM(COUNTIF(Detection_only!$K$77:'Detection_only'!$K$91, {"&lt;&gt;correct"}))</f>
        <v>4</v>
      </c>
    </row>
    <row r="230" spans="1:22">
      <c r="A230" t="s">
        <v>243</v>
      </c>
      <c r="B230" s="36" cm="1">
        <f t="array" aca="1" ref="B230" ca="1">SUM(COUNTIF(Detection_only!$B$92:'Detection_only'!$B$106, {"&lt;&gt;correct"}))</f>
        <v>10</v>
      </c>
      <c r="C230" s="37" cm="1">
        <f t="array" aca="1" ref="C230" ca="1">SUM(COUNTIF(Detection_only!$C$92:'Detection_only'!$C$106, {"&lt;&gt;correct"}))</f>
        <v>10</v>
      </c>
      <c r="D230" s="36" cm="1">
        <f t="array" aca="1" ref="D230" ca="1">SUM(COUNTIF(Detection_only!$D$92:'Detection_only'!$D$106, {"&lt;&gt;correct"}))</f>
        <v>5</v>
      </c>
      <c r="E230" s="37" cm="1">
        <f t="array" aca="1" ref="E230" ca="1">SUM(COUNTIF(Detection_only!$E$92:'Detection_only'!$E$106, {"&lt;&gt;correct"}))</f>
        <v>5</v>
      </c>
      <c r="F230" s="36" cm="1">
        <f t="array" aca="1" ref="F230" ca="1">SUM(COUNTIF(Detection_only!$F$92:'Detection_only'!$F$106, {"&lt;&gt;correct"}))</f>
        <v>3</v>
      </c>
      <c r="G230" s="46" cm="1">
        <f t="array" aca="1" ref="G230" ca="1">SUM(COUNTIF(Detection_only!$G$92:'Detection_only'!$G$106, {"&lt;&gt;correct"}))</f>
        <v>5</v>
      </c>
      <c r="H230" s="36" cm="1">
        <f t="array" aca="1" ref="H230" ca="1">SUM(COUNTIF(Detection_only!$H$92:'Detection_only'!$H$106, {"&lt;&gt;correct"}))</f>
        <v>5</v>
      </c>
      <c r="I230" s="37" cm="1">
        <f t="array" aca="1" ref="I230" ca="1">SUM(COUNTIF(Detection_only!$I$92:'Detection_only'!$I$106, {"&lt;&gt;correct"}))</f>
        <v>5</v>
      </c>
      <c r="J230" s="36" cm="1">
        <f t="array" aca="1" ref="J230" ca="1">SUM(COUNTIF(Detection_only!$J$92:'Detection_only'!$J$106, {"&lt;&gt;correct"}))</f>
        <v>7</v>
      </c>
      <c r="K230" s="36" cm="1">
        <f t="array" aca="1" ref="K230" ca="1">SUM(COUNTIF(Detection_only!$K$92:'Detection_only'!$K$106,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SUM(COUNTIF(Detection_only!$B$107:'Detection_only'!$B$121, {"&lt;&gt;correct"}))</f>
        <v>4</v>
      </c>
      <c r="C231" s="37" cm="1">
        <f t="array" aca="1" ref="C231" ca="1">SUM(COUNTIF(Detection_only!$C$107:'Detection_only'!$C$121, {"&lt;&gt;correct"}))</f>
        <v>2</v>
      </c>
      <c r="D231" s="36" cm="1">
        <f t="array" aca="1" ref="D231" ca="1">SUM(COUNTIF(Detection_only!$D$107:'Detection_only'!$D$121, {"&lt;&gt;correct"}))</f>
        <v>9</v>
      </c>
      <c r="E231" s="37" cm="1">
        <f t="array" aca="1" ref="E231" ca="1">SUM(COUNTIF(Detection_only!$E$107:'Detection_only'!$E$121, {"&lt;&gt;correct"}))</f>
        <v>7</v>
      </c>
      <c r="F231" s="36" cm="1">
        <f t="array" aca="1" ref="F231" ca="1">SUM(COUNTIF(Detection_only!$F$107:'Detection_only'!$F$121, {"&lt;&gt;correct"}))</f>
        <v>5</v>
      </c>
      <c r="G231" s="46" cm="1">
        <f t="array" aca="1" ref="G231" ca="1">SUM(COUNTIF(Detection_only!$G$107:'Detection_only'!$G$121, {"&lt;&gt;correct"}))</f>
        <v>3</v>
      </c>
      <c r="H231" s="36" cm="1">
        <f t="array" aca="1" ref="H231" ca="1">SUM(COUNTIF(Detection_only!$H$107:'Detection_only'!$H$121, {"&lt;&gt;correct"}))</f>
        <v>11</v>
      </c>
      <c r="I231" s="37" cm="1">
        <f t="array" aca="1" ref="I231" ca="1">SUM(COUNTIF(Detection_only!$I$107:'Detection_only'!$I$121, {"&lt;&gt;correct"}))</f>
        <v>11</v>
      </c>
      <c r="J231" s="36" cm="1">
        <f t="array" aca="1" ref="J231" ca="1">SUM(COUNTIF(Detection_only!$J$107:'Detection_only'!$J$121, {"&lt;&gt;correct"}))</f>
        <v>7</v>
      </c>
      <c r="K231" s="36" cm="1">
        <f t="array" aca="1" ref="K231" ca="1">SUM(COUNTIF(Detection_only!$K$107:'Detection_only'!$K$121, {"&lt;&gt;correct"}))</f>
        <v>4</v>
      </c>
    </row>
    <row r="232" spans="1:22">
      <c r="A232" t="s">
        <v>245</v>
      </c>
      <c r="B232" s="36" cm="1">
        <f t="array" aca="1" ref="B232" ca="1">SUM(COUNTIF(Detection_only!$B$122:'Detection_only'!$B$136, {"&lt;&gt;correct"}))</f>
        <v>7</v>
      </c>
      <c r="C232" s="37" cm="1">
        <f t="array" aca="1" ref="C232" ca="1">SUM(COUNTIF(Detection_only!$C$122:'Detection_only'!$C$136, {"&lt;&gt;correct"}))</f>
        <v>10</v>
      </c>
      <c r="D232" s="36" cm="1">
        <f t="array" aca="1" ref="D232" ca="1">SUM(COUNTIF(Detection_only!$D$122:'Detection_only'!$D$136, {"&lt;&gt;correct"}))</f>
        <v>5</v>
      </c>
      <c r="E232" s="37" cm="1">
        <f t="array" aca="1" ref="E232" ca="1">SUM(COUNTIF(Detection_only!$E$122:'Detection_only'!$E$136, {"&lt;&gt;correct"}))</f>
        <v>2</v>
      </c>
      <c r="F232" s="36" cm="1">
        <f t="array" aca="1" ref="F232" ca="1">SUM(COUNTIF(Detection_only!$F$122:'Detection_only'!$F$136, {"&lt;&gt;correct"}))</f>
        <v>4</v>
      </c>
      <c r="G232" s="46" cm="1">
        <f t="array" aca="1" ref="G232" ca="1">SUM(COUNTIF(Detection_only!$G$122:'Detection_only'!$G$136, {"&lt;&gt;correct"}))</f>
        <v>3</v>
      </c>
      <c r="H232" s="36" cm="1">
        <f t="array" aca="1" ref="H232" ca="1">SUM(COUNTIF(Detection_only!$H$122:'Detection_only'!$H$136, {"&lt;&gt;correct"}))</f>
        <v>3</v>
      </c>
      <c r="I232" s="37" cm="1">
        <f t="array" aca="1" ref="I232" ca="1">SUM(COUNTIF(Detection_only!$I$122:'Detection_only'!$I$136, {"&lt;&gt;correct"}))</f>
        <v>3</v>
      </c>
      <c r="J232" s="36" cm="1">
        <f t="array" aca="1" ref="J232" ca="1">SUM(COUNTIF(Detection_only!$J$122:'Detection_only'!$J$136, {"&lt;&gt;correct"}))</f>
        <v>9</v>
      </c>
      <c r="K232" s="36" cm="1">
        <f t="array" aca="1" ref="K232" ca="1">SUM(COUNTIF(Detection_only!$K$122:'Detection_only'!$K$136, {"&lt;&gt;correct"}))</f>
        <v>10</v>
      </c>
    </row>
    <row r="233" spans="1:22">
      <c r="A233" t="s">
        <v>246</v>
      </c>
      <c r="B233" s="36" cm="1">
        <f t="array" aca="1" ref="B233" ca="1">SUM(COUNTIF(Detection_only!$B$137:'Detection_only'!$B$151, {"&lt;&gt;correct"}))</f>
        <v>2</v>
      </c>
      <c r="C233" s="37" cm="1">
        <f t="array" aca="1" ref="C233" ca="1">SUM(COUNTIF(Detection_only!$C$137:'Detection_only'!$C$151, {"&lt;&gt;correct"}))</f>
        <v>3</v>
      </c>
      <c r="D233" s="36" cm="1">
        <f t="array" aca="1" ref="D233" ca="1">SUM(COUNTIF(Detection_only!$D$137:'Detection_only'!$D$151, {"&lt;&gt;correct"}))</f>
        <v>8</v>
      </c>
      <c r="E233" s="37" cm="1">
        <f t="array" aca="1" ref="E233" ca="1">SUM(COUNTIF(Detection_only!$E$137:'Detection_only'!$E$151, {"&lt;&gt;correct"}))</f>
        <v>8</v>
      </c>
      <c r="F233" s="36" cm="1">
        <f t="array" aca="1" ref="F233" ca="1">SUM(COUNTIF(Detection_only!$F$137:'Detection_only'!$F$151, {"&lt;&gt;correct"}))</f>
        <v>4</v>
      </c>
      <c r="G233" s="46" cm="1">
        <f t="array" aca="1" ref="G233" ca="1">SUM(COUNTIF(Detection_only!$G$137:'Detection_only'!$G$151, {"&lt;&gt;correct"}))</f>
        <v>4</v>
      </c>
      <c r="H233" s="36" cm="1">
        <f t="array" aca="1" ref="H233" ca="1">SUM(COUNTIF(Detection_only!$H$137:'Detection_only'!$H$151, {"&lt;&gt;correct"}))</f>
        <v>12</v>
      </c>
      <c r="I233" s="37" cm="1">
        <f t="array" aca="1" ref="I233" ca="1">SUM(COUNTIF(Detection_only!$I$137:'Detection_only'!$I$151, {"&lt;&gt;correct"}))</f>
        <v>12</v>
      </c>
      <c r="J233" s="36" cm="1">
        <f t="array" aca="1" ref="J233" ca="1">SUM(COUNTIF(Detection_only!$J$137:'Detection_only'!$J$151, {"&lt;&gt;correct"}))</f>
        <v>5</v>
      </c>
      <c r="K233" s="36" cm="1">
        <f t="array" aca="1" ref="K233" ca="1">SUM(COUNTIF(Detection_only!$K$137:'Detection_only'!$K$151, {"&lt;&gt;correct"}))</f>
        <v>4</v>
      </c>
    </row>
    <row r="234" spans="1:22">
      <c r="A234" t="s">
        <v>247</v>
      </c>
      <c r="B234" s="36" cm="1">
        <f t="array" aca="1" ref="B234" ca="1">SUM(COUNTIF(Detection_only!$B$152:'Detection_only'!$B$171, {"&lt;&gt;correct"}))</f>
        <v>6</v>
      </c>
      <c r="C234" s="37" cm="1">
        <f t="array" aca="1" ref="C234" ca="1">SUM(COUNTIF(Detection_only!$C$152:'Detection_only'!$C$171, {"&lt;&gt;correct"}))</f>
        <v>3</v>
      </c>
      <c r="D234" s="36" cm="1">
        <f t="array" aca="1" ref="D234" ca="1">SUM(COUNTIF(Detection_only!$D$152:'Detection_only'!$D$171, {"&lt;&gt;correct"}))</f>
        <v>1</v>
      </c>
      <c r="E234" s="37" cm="1">
        <f t="array" aca="1" ref="E234" ca="1">SUM(COUNTIF(Detection_only!$E$152:'Detection_only'!$E$171, {"&lt;&gt;correct"}))</f>
        <v>0</v>
      </c>
      <c r="F234" s="36" cm="1">
        <f t="array" aca="1" ref="F234" ca="1">SUM(COUNTIF(Detection_only!$F$152:'Detection_only'!$F$171, {"&lt;&gt;correct"}))</f>
        <v>1</v>
      </c>
      <c r="G234" s="46" cm="1">
        <f t="array" aca="1" ref="G234" ca="1">SUM(COUNTIF(Detection_only!$G$152:'Detection_only'!$G$171, {"&lt;&gt;correct"}))</f>
        <v>1</v>
      </c>
      <c r="H234" s="36" cm="1">
        <f t="array" aca="1" ref="H234" ca="1">SUM(COUNTIF(Detection_only!$H$152:'Detection_only'!$H$171, {"&lt;&gt;correct"}))</f>
        <v>2</v>
      </c>
      <c r="I234" s="37" cm="1">
        <f t="array" aca="1" ref="I234" ca="1">SUM(COUNTIF(Detection_only!$I$152:'Detection_only'!$I$171, {"&lt;&gt;correct"}))</f>
        <v>2</v>
      </c>
      <c r="J234" s="36" cm="1">
        <f t="array" aca="1" ref="J234" ca="1">SUM(COUNTIF(Detection_only!$J$152:'Detection_only'!$J$171, {"&lt;&gt;correct"}))</f>
        <v>10</v>
      </c>
      <c r="K234" s="36" cm="1">
        <f t="array" aca="1" ref="K234" ca="1">SUM(COUNTIF(Detection_only!$K$152:'Detection_only'!$K$171, {"&lt;&gt;correct"}))</f>
        <v>10</v>
      </c>
    </row>
    <row r="235" spans="1:22">
      <c r="A235" t="s">
        <v>248</v>
      </c>
      <c r="B235" s="36" cm="1">
        <f t="array" aca="1" ref="B235" ca="1">SUM(COUNTIF(Detection_only!$B$172:'Detection_only'!$B$191, {"&lt;&gt;correct"}))</f>
        <v>0</v>
      </c>
      <c r="C235" s="37" cm="1">
        <f t="array" aca="1" ref="C235" ca="1">SUM(COUNTIF(Detection_only!$C$172:'Detection_only'!$C$191, {"&lt;&gt;correct"}))</f>
        <v>0</v>
      </c>
      <c r="D235" s="36" cm="1">
        <f t="array" aca="1" ref="D235" ca="1">SUM(COUNTIF(Detection_only!$D$172:'Detection_only'!$D$191, {"&lt;&gt;correct"}))</f>
        <v>0</v>
      </c>
      <c r="E235" s="37" cm="1">
        <f t="array" aca="1" ref="E235" ca="1">SUM(COUNTIF(Detection_only!$E$172:'Detection_only'!$E$191, {"&lt;&gt;correct"}))</f>
        <v>2</v>
      </c>
      <c r="F235" s="36" cm="1">
        <f t="array" aca="1" ref="F235" ca="1">SUM(COUNTIF(Detection_only!$F$172:'Detection_only'!$F$191, {"&lt;&gt;correct"}))</f>
        <v>2</v>
      </c>
      <c r="G235" s="46" cm="1">
        <f t="array" aca="1" ref="G235" ca="1">SUM(COUNTIF(Detection_only!$G$172:'Detection_only'!$G$191, {"&lt;&gt;correct"}))</f>
        <v>1</v>
      </c>
      <c r="H235" s="36" cm="1">
        <f t="array" aca="1" ref="H235" ca="1">SUM(COUNTIF(Detection_only!$H$172:'Detection_only'!$H$191, {"&lt;&gt;correct"}))</f>
        <v>8</v>
      </c>
      <c r="I235" s="37" cm="1">
        <f t="array" aca="1" ref="I235" ca="1">SUM(COUNTIF(Detection_only!$I$172:'Detection_only'!$I$191, {"&lt;&gt;correct"}))</f>
        <v>8</v>
      </c>
      <c r="J235" s="36" cm="1">
        <f t="array" aca="1" ref="J235" ca="1">SUM(COUNTIF(Detection_only!$J$172:'Detection_only'!$J$191, {"&lt;&gt;correct"}))</f>
        <v>3</v>
      </c>
      <c r="K235" s="36" cm="1">
        <f t="array" aca="1" ref="K235" ca="1">SUM(COUNTIF(Detection_only!$K$172:'Detection_only'!$K$191, {"&lt;&gt;correct"}))</f>
        <v>3</v>
      </c>
    </row>
    <row r="236" spans="1:22">
      <c r="A236" t="s">
        <v>249</v>
      </c>
      <c r="B236" s="43">
        <f ca="1">SUM(
  COUNTIF(Detection_only!$B$192, "&lt;&gt;correct"),
  COUNTIF(Detection_only!$B$194:'Detection_only'!$B$199, "&lt;&gt;correct"),
  COUNTIF(Detection_only!$B$206:'Detection_only'!$B$211, "&lt;&gt;correct"),
  COUNTIF(Detection_only!$B$218:'Detection_only'!$B$219, "&lt;&gt;correct"),
  COUNTIF(Detection_only!$B$222, "&lt;&gt;correct")
)</f>
        <v>7</v>
      </c>
      <c r="C236" s="37">
        <f ca="1">SUM(
  COUNTIF(Detection_only!$C$192, "&lt;&gt;correct"),
  COUNTIF(Detection_only!$C$194:'Detection_only'!$C$199, "&lt;&gt;correct"),
  COUNTIF(Detection_only!$C$206:'Detection_only'!$C$211, "&lt;&gt;correct"),
  COUNTIF(Detection_only!$C$218:'Detection_only'!$C$219, "&lt;&gt;correct"),
  COUNTIF(Detection_only!$C$222, "&lt;&gt;correct")
)</f>
        <v>6</v>
      </c>
      <c r="D236" s="36">
        <f ca="1">SUM(
  COUNTIF(Detection_only!$D$192, "&lt;&gt;correct"),
  COUNTIF(Detection_only!$D$194:'Detection_only'!$D$199, "&lt;&gt;correct"),
  COUNTIF(Detection_only!$D$206:'Detection_only'!$D$211, "&lt;&gt;correct"),
  COUNTIF(Detection_only!$D$218:'Detection_only'!$D$219, "&lt;&gt;correct"),
  COUNTIF(Detection_only!$D$222, "&lt;&gt;correct")
)</f>
        <v>4</v>
      </c>
      <c r="E236" s="37">
        <f ca="1">SUM(
  COUNTIF(Detection_only!$E$192, "&lt;&gt;correct"),
  COUNTIF(Detection_only!$E$194:'Detection_only'!$E$199, "&lt;&gt;correct"),
  COUNTIF(Detection_only!$E$206:'Detection_only'!$E$211, "&lt;&gt;correct"),
  COUNTIF(Detection_only!$E$218:'Detection_only'!$E$219, "&lt;&gt;correct"),
  COUNTIF(Detection_only!$E$222, "&lt;&gt;correct")
)</f>
        <v>2</v>
      </c>
      <c r="F236" s="36">
        <f ca="1">SUM(
  COUNTIF(Detection_only!$F$192, "&lt;&gt;correct"),
  COUNTIF(Detection_only!$F$194:'Detection_only'!$F$199, "&lt;&gt;correct"),
  COUNTIF(Detection_only!$F$206:'Detection_only'!$F$211, "&lt;&gt;correct"),
  COUNTIF(Detection_only!$F$218:'Detection_only'!$F$219, "&lt;&gt;correct"),
  COUNTIF(Detection_only!$F$222, "&lt;&gt;correct")
)</f>
        <v>3</v>
      </c>
      <c r="G236" s="46">
        <f ca="1">SUM(
  COUNTIF(Detection_only!$G$192, "&lt;&gt;correct"),
  COUNTIF(Detection_only!$G$194:'Detection_only'!$G$199, "&lt;&gt;correct"),
  COUNTIF(Detection_only!$G$206:'Detection_only'!$G$211, "&lt;&gt;correct"),
  COUNTIF(Detection_only!$G$218:'Detection_only'!$G$219, "&lt;&gt;correct"),
  COUNTIF(Detection_only!$G$222, "&lt;&gt;correct")
)</f>
        <v>4</v>
      </c>
      <c r="H236" s="36">
        <f ca="1">SUM(
  COUNTIF(Detection_only!$H$192, "&lt;&gt;correct"),
  COUNTIF(Detection_only!$H$194:'Detection_only'!$H$199, "&lt;&gt;correct"),
  COUNTIF(Detection_only!$H$206:'Detection_only'!$H$211, "&lt;&gt;correct"),
  COUNTIF(Detection_only!$H$218:'Detection_only'!$H$219, "&lt;&gt;correct"),
  COUNTIF(Detection_only!$H$222, "&lt;&gt;correct")
)</f>
        <v>0</v>
      </c>
      <c r="I236" s="37">
        <f ca="1">SUM(
  COUNTIF(Detection_only!$I$192, "&lt;&gt;correct"),
  COUNTIF(Detection_only!$I$194:'Detection_only'!$I$199, "&lt;&gt;correct"),
  COUNTIF(Detection_only!$I$206:'Detection_only'!$I$211, "&lt;&gt;correct"),
  COUNTIF(Detection_only!$I$218:'Detection_only'!$I$219, "&lt;&gt;correct"),
  COUNTIF(Detection_only!$I$222, "&lt;&gt;correct")
)</f>
        <v>0</v>
      </c>
      <c r="J236" s="36">
        <f ca="1">SUM(
  COUNTIF(Detection_only!$J$192, "&lt;&gt;correct"),
  COUNTIF(Detection_only!$J$194:'Detection_only'!$J$199, "&lt;&gt;correct"),
  COUNTIF(Detection_only!$J$206:'Detection_only'!$J$211, "&lt;&gt;correct"),
  COUNTIF(Detection_only!$J$218:'Detection_only'!$J$219, "&lt;&gt;correct"),
  COUNTIF(Detection_only!$J$222, "&lt;&gt;correct")
)</f>
        <v>9</v>
      </c>
      <c r="K236" s="36">
        <f ca="1">SUM(
  COUNTIF(Detection_only!$K$192, "&lt;&gt;correct"),
  COUNTIF(Detection_only!$K$194:'Detection_only'!$K$199, "&lt;&gt;correct"),
  COUNTIF(Detection_only!$K$206:'Detection_only'!$K$211, "&lt;&gt;correct"),
  COUNTIF(Detection_only!$K$218:'Detection_only'!$K$219, "&lt;&gt;correct"),
  COUNTIF(Detection_only!$K$222, "&lt;&gt;correct")
)</f>
        <v>9</v>
      </c>
    </row>
    <row r="237" spans="1:22">
      <c r="A237" s="38" t="s">
        <v>250</v>
      </c>
      <c r="B237" s="39" cm="1">
        <f t="array" aca="1" ref="B237" ca="1">SUM(
  COUNTIF(Detection_only!$B$193, {"&lt;&gt;correct"}),
  COUNTIF(Detection_only!$B$200:'Detection_only'!$B$205, {"&lt;&gt;correct"}),
  COUNTIF(Detection_only!$B$212:'Detection_only'!$B$217, {"&lt;&gt;correct"}),
  COUNTIF(Detection_only!$B$220:'Detection_only'!$B$221, {"&lt;&gt;correct"}),
  COUNTIF(Detection_only!$B$223, {"&lt;&gt;correct"})
)</f>
        <v>5</v>
      </c>
      <c r="C237" s="40" cm="1">
        <f t="array" aca="1" ref="C237" ca="1">SUM(
  COUNTIF(Detection_only!$C$193, {"&lt;&gt;correct"}),
  COUNTIF(Detection_only!$C$200:'Detection_only'!$C$205, {"&lt;&gt;correct"}),
  COUNTIF(Detection_only!$C$212:'Detection_only'!$C$217, {"&lt;&gt;correct"}),
  COUNTIF(Detection_only!$C$220:'Detection_only'!$C$221, {"&lt;&gt;correct"}),
  COUNTIF(Detection_only!$C$223, {"&lt;&gt;correct"})
)</f>
        <v>5</v>
      </c>
      <c r="D237" s="39" cm="1">
        <f t="array" aca="1" ref="D237" ca="1">SUM(
  COUNTIF(Detection_only!$D$193, {"&lt;&gt;correct"}),
  COUNTIF(Detection_only!$D$200:'Detection_only'!$D$205, {"&lt;&gt;correct"}),
  COUNTIF(Detection_only!$D$212:'Detection_only'!$D$217, {"&lt;&gt;correct"}),
  COUNTIF(Detection_only!$D$220:'Detection_only'!$D$221, {"&lt;&gt;correct"}),
  COUNTIF(Detection_only!$D$223, {"&lt;&gt;correct"})
)</f>
        <v>9</v>
      </c>
      <c r="E237" s="40" cm="1">
        <f t="array" aca="1" ref="E237" ca="1">SUM(
  COUNTIF(Detection_only!$E$193, {"&lt;&gt;correct"}),
  COUNTIF(Detection_only!$E$200:'Detection_only'!$E$205, {"&lt;&gt;correct"}),
  COUNTIF(Detection_only!$E$212:'Detection_only'!$E$217, {"&lt;&gt;correct"}),
  COUNTIF(Detection_only!$E$220:'Detection_only'!$E$221, {"&lt;&gt;correct"}),
  COUNTIF(Detection_only!$E$223, {"&lt;&gt;correct"})
)</f>
        <v>9</v>
      </c>
      <c r="F237" s="39" cm="1">
        <f t="array" aca="1" ref="F237" ca="1">SUM(
  COUNTIF(Detection_only!$F$193, {"&lt;&gt;correct"}),
  COUNTIF(Detection_only!$F$200:'Detection_only'!$F$205, {"&lt;&gt;correct"}),
  COUNTIF(Detection_only!$F$212:'Detection_only'!$F$217, {"&lt;&gt;correct"}),
  COUNTIF(Detection_only!$F$220:'Detection_only'!$F$221, {"&lt;&gt;correct"}),
  COUNTIF(Detection_only!$F$223, {"&lt;&gt;correct"})
)</f>
        <v>8</v>
      </c>
      <c r="G237" s="47" cm="1">
        <f t="array" aca="1" ref="G237" ca="1">SUM(
  COUNTIF(Detection_only!$G$193, {"&lt;&gt;correct"}),
  COUNTIF(Detection_only!$G$200:'Detection_only'!$G$205, {"&lt;&gt;correct"}),
  COUNTIF(Detection_only!$G$212:'Detection_only'!$G$217, {"&lt;&gt;correct"}),
  COUNTIF(Detection_only!$G$220:'Detection_only'!$G$221, {"&lt;&gt;correct"}),
  COUNTIF(Detection_only!$G$223, {"&lt;&gt;correct"})
)</f>
        <v>6</v>
      </c>
      <c r="H237" s="39" cm="1">
        <f t="array" aca="1" ref="H237" ca="1">SUM(
  COUNTIF(Detection_only!$H$193, {"&lt;&gt;correct"}),
  COUNTIF(Detection_only!$H$200:'Detection_only'!$H$205, {"&lt;&gt;correct"}),
  COUNTIF(Detection_only!$H$212:'Detection_only'!$H$217, {"&lt;&gt;correct"}),
  COUNTIF(Detection_only!$H$220:'Detection_only'!$H$221, {"&lt;&gt;correct"}),
  COUNTIF(Detection_only!$H$223, {"&lt;&gt;correct"})
)</f>
        <v>13</v>
      </c>
      <c r="I237" s="40" cm="1">
        <f t="array" aca="1" ref="I237" ca="1">SUM(
  COUNTIF(Detection_only!$I$193, {"&lt;&gt;correct"}),
  COUNTIF(Detection_only!$I$200:'Detection_only'!$I$205, {"&lt;&gt;correct"}),
  COUNTIF(Detection_only!$I$212:'Detection_only'!$I$217, {"&lt;&gt;correct"}),
  COUNTIF(Detection_only!$I$220:'Detection_only'!$I$221, {"&lt;&gt;correct"}),
  COUNTIF(Detection_only!$I$223, {"&lt;&gt;correct"})
)</f>
        <v>13</v>
      </c>
      <c r="J237" s="39" cm="1">
        <f t="array" aca="1" ref="J237" ca="1">SUM(
  COUNTIF(Detection_only!$J$193, {"&lt;&gt;correct"}),
  COUNTIF(Detection_only!$J$200:'Detection_only'!$J$205, {"&lt;&gt;correct"}),
  COUNTIF(Detection_only!$J$212:'Detection_only'!$J$217, {"&lt;&gt;correct"}),
  COUNTIF(Detection_only!$J$220:'Detection_only'!$J$221, {"&lt;&gt;correct"}),
  COUNTIF(Detection_only!$J$223, {"&lt;&gt;correct"})
)</f>
        <v>6</v>
      </c>
      <c r="K237" s="39" cm="1">
        <f t="array" aca="1" ref="K237" ca="1">SUM(
  COUNTIF(Detection_only!$K$193, {"&lt;&gt;correct"}),
  COUNTIF(Detection_only!$K$200:'Detection_only'!$K$205, {"&lt;&gt;correct"}),
  COUNTIF(Detection_only!$K$212:'Detection_only'!$K$217, {"&lt;&gt;correct"}),
  COUNTIF(Detection_only!$K$220:'Detection_only'!$K$221, {"&lt;&gt;correct"}),
  COUNTIF(Detection_only!$K$223, {"&lt;&gt;correct"})
)</f>
        <v>5</v>
      </c>
    </row>
    <row r="238" spans="1:22">
      <c r="A238" t="s">
        <v>251</v>
      </c>
      <c r="B238" s="36" cm="1">
        <f t="array" ref="B238">SUM(COUNTIF($B$2:$B$31, {"correct"}))</f>
        <v>20</v>
      </c>
      <c r="C238" s="37" cm="1">
        <f t="array" ref="C238">SUM(COUNTIF($C$2:$C$31, {"correct"}))</f>
        <v>26</v>
      </c>
      <c r="D238" cm="1">
        <f t="array" ref="D238">SUM(COUNTIF($D$2:$D$31, {"correct"}))</f>
        <v>20</v>
      </c>
      <c r="E238" s="2" cm="1">
        <f t="array" ref="E238">SUM(COUNTIF($E$2:$E$31, {"correct"}))</f>
        <v>23</v>
      </c>
      <c r="F238" s="36" cm="1">
        <f t="array" ref="F238">SUM(COUNTIF($F$2:$F$31, {"correct"}))</f>
        <v>17</v>
      </c>
      <c r="G238" s="46" cm="1">
        <f t="array" ref="G238">SUM(COUNTIF($G$2:$G$31, {"correct"}))</f>
        <v>23</v>
      </c>
      <c r="H238" s="36" cm="1">
        <f t="array" ref="H238">SUM(COUNTIF($H$2:$H$31, {"correct"}))</f>
        <v>15</v>
      </c>
      <c r="I238" s="37" cm="1">
        <f t="array" ref="I238">SUM(COUNTIF($I$2:$I$31, {"correct"}))</f>
        <v>15</v>
      </c>
      <c r="J238" s="36" cm="1">
        <f t="array" ref="J238">SUM(COUNTIF($J$2:$J$31, {"correct"}))</f>
        <v>16</v>
      </c>
      <c r="K238" s="36" cm="1">
        <f t="array" ref="K238">SUM(COUNTIF($K$2:$K$31, {"correct"}))</f>
        <v>16</v>
      </c>
    </row>
    <row r="239" spans="1:22">
      <c r="A239" t="s">
        <v>252</v>
      </c>
      <c r="B239" s="36">
        <f xml:space="preserve"> B238/ COUNTA($B$2:$B$31)</f>
        <v>0.66666666666666663</v>
      </c>
      <c r="C239" s="37">
        <f xml:space="preserve"> C238/ COUNTA($C$2:$C$31)</f>
        <v>0.8666666666666667</v>
      </c>
      <c r="D239">
        <f xml:space="preserve"> D238/ COUNTA($D$2:$D$31)</f>
        <v>0.66666666666666663</v>
      </c>
      <c r="E239" s="2">
        <f xml:space="preserve"> E238/ COUNTA($E$2:$E$31)</f>
        <v>0.76666666666666672</v>
      </c>
      <c r="F239" s="36">
        <f xml:space="preserve"> F238/ COUNTA($F$2:$F$31)</f>
        <v>0.56666666666666665</v>
      </c>
      <c r="G239" s="46">
        <f xml:space="preserve"> G238/ COUNTA($G$2:$G$31)</f>
        <v>0.76666666666666672</v>
      </c>
      <c r="H239" s="36">
        <f xml:space="preserve"> H238/ COUNTA($H$2:$H$31)</f>
        <v>0.5</v>
      </c>
      <c r="I239" s="37">
        <f xml:space="preserve"> I238/ COUNTA($I$2:$I$31)</f>
        <v>0.5</v>
      </c>
      <c r="J239" s="36">
        <f xml:space="preserve"> J238/ COUNTA($J$2:$J$31)</f>
        <v>0.53333333333333333</v>
      </c>
      <c r="K239" s="36">
        <f xml:space="preserve"> K238/ COUNTA($K$2:$K$31)</f>
        <v>0.53333333333333333</v>
      </c>
    </row>
    <row r="240" spans="1:22">
      <c r="A240" t="s">
        <v>253</v>
      </c>
      <c r="B240" s="36" cm="1">
        <f t="array" ref="B240">SUM(COUNTIF($B$32:$B$61, {"correct"}))</f>
        <v>20</v>
      </c>
      <c r="C240" s="37" cm="1">
        <f t="array" ref="C240">SUM(COUNTIF($C$32:$C$61, {"correct"}))</f>
        <v>26</v>
      </c>
      <c r="D240" cm="1">
        <f t="array" ref="D240">SUM(COUNTIF($D$32:$D$61, {"correct"}))</f>
        <v>22</v>
      </c>
      <c r="E240" s="2" cm="1">
        <f t="array" ref="E240">SUM(COUNTIF($E$32:$E$61, {"correct"}))</f>
        <v>25</v>
      </c>
      <c r="F240" s="36" cm="1">
        <f t="array" ref="F240">SUM(COUNTIF($F$32:$F$61, {"correct"}))</f>
        <v>25</v>
      </c>
      <c r="G240" s="46" cm="1">
        <f t="array" ref="G240">SUM(COUNTIF($G$32:$G$61, {"correct"}))</f>
        <v>26</v>
      </c>
      <c r="H240" s="36" cm="1">
        <f t="array" ref="H240">SUM(COUNTIF($H$32:$H$61, {"correct"}))</f>
        <v>17</v>
      </c>
      <c r="I240" s="37" cm="1">
        <f t="array" ref="I240">SUM(COUNTIF($I$32:$I$61, {"correct"}))</f>
        <v>16</v>
      </c>
      <c r="J240" s="36" cm="1">
        <f t="array" ref="J240">SUM(COUNTIF($J$32:$J$61, {"correct"}))</f>
        <v>14</v>
      </c>
      <c r="K240" s="36" cm="1">
        <f t="array" ref="K240">SUM(COUNTIF($K$32:$K$61, {"correct"}))</f>
        <v>14</v>
      </c>
      <c r="N240" s="42"/>
      <c r="V240" s="42"/>
    </row>
    <row r="241" spans="1:14">
      <c r="A241" t="s">
        <v>254</v>
      </c>
      <c r="B241" s="36">
        <f xml:space="preserve"> B240/ COUNTA($B$32:$B$61)</f>
        <v>0.66666666666666663</v>
      </c>
      <c r="C241" s="37">
        <f xml:space="preserve"> C240/ COUNTA($C$32:$C$61)</f>
        <v>0.8666666666666667</v>
      </c>
      <c r="D241">
        <f xml:space="preserve"> D240/ COUNTA($D$32:$D$61)</f>
        <v>0.73333333333333328</v>
      </c>
      <c r="E241" s="2">
        <f xml:space="preserve"> E240/ COUNTA($E$32:$E$61)</f>
        <v>0.83333333333333337</v>
      </c>
      <c r="F241" s="36">
        <f xml:space="preserve"> F240/ COUNTA($F$32:$F$61)</f>
        <v>0.83333333333333337</v>
      </c>
      <c r="G241" s="46">
        <f xml:space="preserve"> G240/ COUNTA($G$32:$G$61)</f>
        <v>0.8666666666666667</v>
      </c>
      <c r="H241" s="36">
        <f xml:space="preserve"> H240/ COUNTA($H$32:$H$61)</f>
        <v>0.56666666666666665</v>
      </c>
      <c r="I241" s="37">
        <f xml:space="preserve"> I240/ COUNTA($I$32:$I$61)</f>
        <v>0.53333333333333333</v>
      </c>
      <c r="J241" s="36">
        <f xml:space="preserve"> J240/ COUNTA($J$32:$J$61)</f>
        <v>0.46666666666666667</v>
      </c>
      <c r="K241" s="36">
        <f xml:space="preserve"> K240/ COUNTA($K$32:$K$61)</f>
        <v>0.46666666666666667</v>
      </c>
    </row>
    <row r="242" spans="1:14">
      <c r="A242" t="s">
        <v>255</v>
      </c>
      <c r="B242" s="36" cm="1">
        <f t="array" ref="B242">SUM(COUNTIF($B$62:$B$91, {"correct"}))</f>
        <v>19</v>
      </c>
      <c r="C242" s="37" cm="1">
        <f t="array" ref="C242">SUM(COUNTIF($C$62:$C$91, {"correct"}))</f>
        <v>18</v>
      </c>
      <c r="D242" cm="1">
        <f t="array" ref="D242">SUM(COUNTIF($D$62:$D$91, {"correct"}))</f>
        <v>22</v>
      </c>
      <c r="E242" s="2" cm="1">
        <f t="array" ref="E242">SUM(COUNTIF($E$62:$E$91, {"correct"}))</f>
        <v>28</v>
      </c>
      <c r="F242" s="36" cm="1">
        <f t="array" ref="F242">SUM(COUNTIF($F$62:$F$91, {"correct"}))</f>
        <v>25</v>
      </c>
      <c r="G242" s="46" cm="1">
        <f t="array" ref="G242">SUM(COUNTIF($G$62:$G$91, {"correct"}))</f>
        <v>25</v>
      </c>
      <c r="H242" s="36" cm="1">
        <f t="array" ref="H242">SUM(COUNTIF($H$62:$H$91, {"correct"}))</f>
        <v>16</v>
      </c>
      <c r="I242" s="37" cm="1">
        <f t="array" ref="I242">SUM(COUNTIF($I$62:$I$91, {"correct"}))</f>
        <v>16</v>
      </c>
      <c r="J242" s="36" cm="1">
        <f t="array" ref="J242">SUM(COUNTIF($J$62:$J$91, {"correct"}))</f>
        <v>16</v>
      </c>
      <c r="K242" s="36" cm="1">
        <f t="array" ref="K242">SUM(COUNTIF($K$62:$K$91, {"correct"}))</f>
        <v>16</v>
      </c>
    </row>
    <row r="243" spans="1:14">
      <c r="A243" t="s">
        <v>256</v>
      </c>
      <c r="B243" s="36">
        <f xml:space="preserve"> B242/ COUNTA($B$62:$B$91)</f>
        <v>0.6333333333333333</v>
      </c>
      <c r="C243" s="37">
        <f xml:space="preserve"> C242/ COUNTA($C$62:$C$91)</f>
        <v>0.6</v>
      </c>
      <c r="D243">
        <f xml:space="preserve"> D242/ COUNTA($D$62:$D$91)</f>
        <v>0.73333333333333328</v>
      </c>
      <c r="E243" s="2">
        <f xml:space="preserve"> E242/ COUNTA($E$62:$E$91)</f>
        <v>0.93333333333333335</v>
      </c>
      <c r="F243" s="36">
        <f xml:space="preserve"> F242/ COUNTA($F$62:$F$91)</f>
        <v>0.83333333333333337</v>
      </c>
      <c r="G243" s="46">
        <f xml:space="preserve"> G242/ COUNTA($G$62:$G$91)</f>
        <v>0.83333333333333337</v>
      </c>
      <c r="H243" s="36">
        <f xml:space="preserve"> H242/ COUNTA($H$62:$H$91)</f>
        <v>0.53333333333333333</v>
      </c>
      <c r="I243" s="37">
        <f xml:space="preserve"> I242/ COUNTA($I$62:$I$91)</f>
        <v>0.53333333333333333</v>
      </c>
      <c r="J243" s="36">
        <f xml:space="preserve"> J242/ COUNTA($J$62:$J$91)</f>
        <v>0.53333333333333333</v>
      </c>
      <c r="K243" s="36">
        <f xml:space="preserve"> K242/ COUNTA($K$62:$K$91)</f>
        <v>0.53333333333333333</v>
      </c>
    </row>
    <row r="244" spans="1:14">
      <c r="A244" t="s">
        <v>257</v>
      </c>
      <c r="B244" s="36" cm="1">
        <f t="array" ref="B244">SUM(COUNTIF($B$92:$B$121, {"correct"}))</f>
        <v>16</v>
      </c>
      <c r="C244" s="37" cm="1">
        <f t="array" ref="C244">SUM(COUNTIF($C$92:$C$121, {"correct"}))</f>
        <v>18</v>
      </c>
      <c r="D244" cm="1">
        <f t="array" ref="D244">SUM(COUNTIF($D$92:$D$121, {"correct"}))</f>
        <v>16</v>
      </c>
      <c r="E244" s="2" cm="1">
        <f t="array" ref="E244">SUM(COUNTIF($E$92:$E$121, {"correct"}))</f>
        <v>18</v>
      </c>
      <c r="F244" s="36" cm="1">
        <f t="array" ref="F244">SUM(COUNTIF($F$92:$F$121, {"correct"}))</f>
        <v>22</v>
      </c>
      <c r="G244" s="46" cm="1">
        <f t="array" ref="G244">SUM(COUNTIF($G$92:$G$121, {"correct"}))</f>
        <v>22</v>
      </c>
      <c r="H244" s="36" cm="1">
        <f t="array" ref="H244">SUM(COUNTIF($H$92:$H$121, {"correct"}))</f>
        <v>14</v>
      </c>
      <c r="I244" s="37" cm="1">
        <f t="array" ref="I244">SUM(COUNTIF($I$92:$I$121, {"correct"}))</f>
        <v>14</v>
      </c>
      <c r="J244" s="36" cm="1">
        <f t="array" ref="J244">SUM(COUNTIF($J$92:$J$121, {"correct"}))</f>
        <v>16</v>
      </c>
      <c r="K244" s="36" cm="1">
        <f t="array" ref="K244">SUM(COUNTIF($K$92:$K$121, {"correct"}))</f>
        <v>16</v>
      </c>
    </row>
    <row r="245" spans="1:14">
      <c r="A245" t="s">
        <v>258</v>
      </c>
      <c r="B245" s="36">
        <f>B244/ COUNTA( $B$92:$B$121)</f>
        <v>0.53333333333333333</v>
      </c>
      <c r="C245" s="37">
        <f>C244/ COUNTA( $C$92:$C$121)</f>
        <v>0.6</v>
      </c>
      <c r="D245">
        <f>D244/ COUNTA( $D$92:$D$121)</f>
        <v>0.53333333333333333</v>
      </c>
      <c r="E245" s="2">
        <f>E244/ COUNTA( $E$92:$E$121)</f>
        <v>0.6</v>
      </c>
      <c r="F245" s="36">
        <f xml:space="preserve"> F244/ COUNTA($F$92:$F$121)</f>
        <v>0.73333333333333328</v>
      </c>
      <c r="G245" s="46">
        <f>G244/ COUNTA( $G$92:$G$121)</f>
        <v>0.73333333333333328</v>
      </c>
      <c r="H245" s="36">
        <f xml:space="preserve"> H244/ COUNTA($H$92:$H$121)</f>
        <v>0.46666666666666667</v>
      </c>
      <c r="I245" s="37">
        <f xml:space="preserve"> I244/ COUNTA($I$92:$I$121)</f>
        <v>0.46666666666666667</v>
      </c>
      <c r="J245" s="36">
        <f xml:space="preserve"> J244/ COUNTA($J$92:$J$121)</f>
        <v>0.53333333333333333</v>
      </c>
      <c r="K245" s="36">
        <f xml:space="preserve"> K244/ COUNTA($K$92:$K$121)</f>
        <v>0.53333333333333333</v>
      </c>
    </row>
    <row r="246" spans="1:14">
      <c r="A246" t="s">
        <v>259</v>
      </c>
      <c r="B246" s="36" cm="1">
        <f t="array" ref="B246">SUM(COUNTIF($B$122:$B$151, {"correct"}))</f>
        <v>21</v>
      </c>
      <c r="C246" s="37" cm="1">
        <f t="array" ref="C246">SUM(COUNTIF($C$122:$C$151, {"correct"}))</f>
        <v>17</v>
      </c>
      <c r="D246" cm="1">
        <f t="array" ref="D246">SUM(COUNTIF($D$122:$D$151, {"correct"}))</f>
        <v>17</v>
      </c>
      <c r="E246" s="2" cm="1">
        <f t="array" ref="E246">SUM(COUNTIF($E$122:$E$151, {"correct"}))</f>
        <v>20</v>
      </c>
      <c r="F246" s="36" cm="1">
        <f t="array" ref="F246">SUM(COUNTIF($F$122:$F$151, {"correct"}))</f>
        <v>22</v>
      </c>
      <c r="G246" s="46" cm="1">
        <f t="array" ref="G246">SUM(COUNTIF($G$122:$G$151, {"correct"}))</f>
        <v>23</v>
      </c>
      <c r="H246" s="36" cm="1">
        <f t="array" ref="H246">SUM(COUNTIF($H$122:$H$151, {"correct"}))</f>
        <v>15</v>
      </c>
      <c r="I246" s="37" cm="1">
        <f t="array" ref="I246">SUM(COUNTIF($I$122:$I$151, {"correct"}))</f>
        <v>15</v>
      </c>
      <c r="J246" s="36" cm="1">
        <f t="array" ref="J246">SUM(COUNTIF($J$122:$J$151, {"correct"}))</f>
        <v>16</v>
      </c>
      <c r="K246" s="36" cm="1">
        <f t="array" ref="K246">SUM(COUNTIF($K$122:$K$151, {"correct"}))</f>
        <v>16</v>
      </c>
    </row>
    <row r="247" spans="1:14">
      <c r="A247" t="s">
        <v>260</v>
      </c>
      <c r="B247" s="36">
        <f>B246/ COUNTA( $B$122:$B$151)</f>
        <v>0.7</v>
      </c>
      <c r="C247" s="37">
        <f>C246/ COUNTA( $C$122:$C$151)</f>
        <v>0.56666666666666665</v>
      </c>
      <c r="D247">
        <f>D246/ COUNTA( $D$122:$D$151)</f>
        <v>0.56666666666666665</v>
      </c>
      <c r="E247" s="2">
        <f>E246/ COUNTA( $E$122:$E$151)</f>
        <v>0.66666666666666663</v>
      </c>
      <c r="F247" s="36">
        <f xml:space="preserve"> F246/ COUNTA($F$122:$F$151)</f>
        <v>0.73333333333333328</v>
      </c>
      <c r="G247" s="46">
        <f>G246/ COUNTA( $G$122:$G$151)</f>
        <v>0.76666666666666672</v>
      </c>
      <c r="H247" s="36">
        <f xml:space="preserve"> H246/ COUNTA($H$122:$H$151)</f>
        <v>0.5</v>
      </c>
      <c r="I247" s="37">
        <f xml:space="preserve"> I246/ COUNTA($I$122:$I$151)</f>
        <v>0.5</v>
      </c>
      <c r="J247" s="36">
        <f xml:space="preserve"> J246/ COUNTA($J$122:$J$151)</f>
        <v>0.53333333333333333</v>
      </c>
      <c r="K247" s="36">
        <f xml:space="preserve"> K246/ COUNTA($K$122:$K$151)</f>
        <v>0.53333333333333333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37</v>
      </c>
      <c r="G248" s="46" cm="1">
        <f t="array" ref="G248">SUM(COUNTIF($G$152:$G$191, {"correct"}))</f>
        <v>38</v>
      </c>
      <c r="H248" s="36" cm="1">
        <f t="array" ref="H248">SUM(COUNTIF($H$152:$H$191, {"correct"}))</f>
        <v>30</v>
      </c>
      <c r="I248" s="37" cm="1">
        <f t="array" ref="I248">SUM(COUNTIF($I$152:$I$191, {"correct"}))</f>
        <v>30</v>
      </c>
      <c r="J248" s="36" cm="1">
        <f t="array" ref="J248">SUM(COUNTIF($J$152:$J$191, {"correct"}))</f>
        <v>27</v>
      </c>
      <c r="K248" s="36" cm="1">
        <f t="array" ref="K248">SUM(COUNTIF($K$152:$K$191, {"correct"}))</f>
        <v>27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0.92500000000000004</v>
      </c>
      <c r="G249" s="46">
        <f>G248/ COUNTA( $G$152:$G$191)</f>
        <v>0.95</v>
      </c>
      <c r="H249" s="36">
        <f xml:space="preserve"> H248/ COUNTA($H$152:$H$191)</f>
        <v>0.75</v>
      </c>
      <c r="I249" s="37">
        <f xml:space="preserve"> I248/ COUNTA($I$152:$I$191)</f>
        <v>0.75</v>
      </c>
      <c r="J249" s="36">
        <f xml:space="preserve"> J248/ COUNTA($J$152:$J$191)</f>
        <v>0.67500000000000004</v>
      </c>
      <c r="K249" s="36">
        <f xml:space="preserve"> K248/ COUNTA($K$152:$K$191)</f>
        <v>0.67500000000000004</v>
      </c>
    </row>
    <row r="250" spans="1:14">
      <c r="A250" t="s">
        <v>263</v>
      </c>
      <c r="B250" s="36" cm="1">
        <f t="array" ref="B250">SUM(COUNTIF($B$192:$B$223, {"correct"}))</f>
        <v>20</v>
      </c>
      <c r="C250" s="37" cm="1">
        <f t="array" ref="C250">SUM(COUNTIF($C$192:$C$223, {"correct"}))</f>
        <v>21</v>
      </c>
      <c r="D250" cm="1">
        <f t="array" ref="D250">SUM(COUNTIF($D$192:$D$223, {"correct"}))</f>
        <v>19</v>
      </c>
      <c r="E250" s="2" cm="1">
        <f t="array" ref="E250">SUM(COUNTIF($E$192:$E$223, {"correct"}))</f>
        <v>21</v>
      </c>
      <c r="F250" s="36" cm="1">
        <f t="array" ref="F250">SUM(COUNTIF($F$192:$F$223, {"correct"}))</f>
        <v>21</v>
      </c>
      <c r="G250" s="46" cm="1">
        <f t="array" ref="G250">SUM(COUNTIF($G$192:$G$223, {"correct"}))</f>
        <v>22</v>
      </c>
      <c r="H250" s="36" cm="1">
        <f t="array" ref="H250">SUM(COUNTIF($H$192:$H$223, {"correct"}))</f>
        <v>19</v>
      </c>
      <c r="I250" s="37" cm="1">
        <f t="array" ref="I250">SUM(COUNTIF($I$192:$I$223, {"correct"}))</f>
        <v>19</v>
      </c>
      <c r="J250" s="36" cm="1">
        <f t="array" ref="J250">SUM(COUNTIF($J$192:$J$223, {"correct"}))</f>
        <v>17</v>
      </c>
      <c r="K250" s="36" cm="1">
        <f t="array" ref="K250">SUM(COUNTIF($K$192:$K$223, {"correct"}))</f>
        <v>18</v>
      </c>
    </row>
    <row r="251" spans="1:14">
      <c r="A251" t="s">
        <v>264</v>
      </c>
      <c r="B251" s="36">
        <f>B250/ COUNTA( $B$192:$B$223)</f>
        <v>0.625</v>
      </c>
      <c r="C251" s="37">
        <f>C250/ COUNTA( $C$192:$C$223)</f>
        <v>0.65625</v>
      </c>
      <c r="D251">
        <f>D250/ COUNTA( $D$192:$D$223)</f>
        <v>0.59375</v>
      </c>
      <c r="E251" s="2">
        <f>E250/ COUNTA( $E$192:$E$223)</f>
        <v>0.65625</v>
      </c>
      <c r="F251" s="36">
        <f xml:space="preserve"> F250/ COUNTA($F$192:$F$223)</f>
        <v>0.65625</v>
      </c>
      <c r="G251" s="46">
        <f>G250/ COUNTA( $G$192:$G$223)</f>
        <v>0.6875</v>
      </c>
      <c r="H251" s="36">
        <f xml:space="preserve"> H250/ COUNTA($H$192:$H$223)</f>
        <v>0.59375</v>
      </c>
      <c r="I251" s="37">
        <f xml:space="preserve"> I250/ COUNTA($I$192:$I$223)</f>
        <v>0.59375</v>
      </c>
      <c r="J251" s="36">
        <f xml:space="preserve"> J250/ COUNTA($J$192:$J$223)</f>
        <v>0.53125</v>
      </c>
      <c r="K251" s="36">
        <f xml:space="preserve"> K250/ COUNTA($K$192:$K$223)</f>
        <v>0.5625</v>
      </c>
      <c r="N251" s="42"/>
    </row>
    <row r="252" spans="1:14">
      <c r="A252" t="s">
        <v>265</v>
      </c>
      <c r="B252" s="36">
        <f>B238+B240+B242+B244+B246+B248+B250</f>
        <v>150</v>
      </c>
      <c r="C252" s="37">
        <f t="shared" ref="C252:K252" si="0">C238+C240+C242+C244+C246+C248+C250</f>
        <v>163</v>
      </c>
      <c r="D252">
        <f t="shared" si="0"/>
        <v>155</v>
      </c>
      <c r="E252" s="2">
        <f t="shared" si="0"/>
        <v>173</v>
      </c>
      <c r="F252" s="36">
        <f t="shared" si="0"/>
        <v>169</v>
      </c>
      <c r="G252" s="46">
        <f t="shared" si="0"/>
        <v>179</v>
      </c>
      <c r="H252" s="36">
        <f t="shared" si="0"/>
        <v>126</v>
      </c>
      <c r="I252" s="37">
        <f t="shared" si="0"/>
        <v>125</v>
      </c>
      <c r="J252" s="36">
        <f t="shared" si="0"/>
        <v>122</v>
      </c>
      <c r="K252" s="36">
        <f t="shared" si="0"/>
        <v>123</v>
      </c>
    </row>
    <row r="253" spans="1:14">
      <c r="A253" s="38" t="s">
        <v>266</v>
      </c>
      <c r="B253" s="39">
        <f>B252/222</f>
        <v>0.67567567567567566</v>
      </c>
      <c r="C253" s="40">
        <f t="shared" ref="C253:K253" si="1">C252/222</f>
        <v>0.73423423423423428</v>
      </c>
      <c r="D253" s="38">
        <f t="shared" si="1"/>
        <v>0.69819819819819817</v>
      </c>
      <c r="E253" s="41">
        <f t="shared" si="1"/>
        <v>0.77927927927927931</v>
      </c>
      <c r="F253" s="39">
        <f t="shared" si="1"/>
        <v>0.76126126126126126</v>
      </c>
      <c r="G253" s="47">
        <f t="shared" si="1"/>
        <v>0.80630630630630629</v>
      </c>
      <c r="H253" s="39">
        <f t="shared" si="1"/>
        <v>0.56756756756756754</v>
      </c>
      <c r="I253" s="40">
        <f t="shared" si="1"/>
        <v>0.56306306306306309</v>
      </c>
      <c r="J253" s="39">
        <f t="shared" si="1"/>
        <v>0.5495495495495496</v>
      </c>
      <c r="K253" s="39">
        <f t="shared" si="1"/>
        <v>0.55405405405405406</v>
      </c>
    </row>
    <row r="254" spans="1:14">
      <c r="D254" s="36"/>
      <c r="E254" s="37"/>
      <c r="I254" s="37"/>
      <c r="K254" s="36"/>
    </row>
    <row r="255" spans="1:14">
      <c r="D255" s="36"/>
      <c r="E255" s="37"/>
      <c r="I255" s="37"/>
      <c r="K255" s="36"/>
    </row>
    <row r="256" spans="1:14">
      <c r="D256" s="36"/>
      <c r="E256" s="37"/>
      <c r="I256" s="37"/>
      <c r="K256" s="36"/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4CC187-4E95-4C9C-B5CE-DD9AC74F04D1}">
          <x14:formula1>
            <xm:f>Config!$A$2:$A$5</xm:f>
          </x14:formula1>
          <xm:sqref>B2:K223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AE70-348B-4CB9-9325-0B296A24F725}">
  <dimension ref="A1:AD55"/>
  <sheetViews>
    <sheetView topLeftCell="L1" workbookViewId="0">
      <selection activeCell="Y18" sqref="Y18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2.5703125" bestFit="1" customWidth="1"/>
    <col min="23" max="23" width="14" bestFit="1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12.5703125" bestFit="1" customWidth="1"/>
  </cols>
  <sheetData>
    <row r="1" spans="1:30">
      <c r="A1" t="s">
        <v>323</v>
      </c>
      <c r="T1" t="s">
        <v>268</v>
      </c>
    </row>
    <row r="2" spans="1:30">
      <c r="T2" s="80" t="s">
        <v>269</v>
      </c>
      <c r="U2" s="82" t="s">
        <v>270</v>
      </c>
      <c r="V2" s="82"/>
      <c r="W2" s="82"/>
      <c r="X2" s="82"/>
      <c r="Y2" s="82"/>
      <c r="Z2" s="82"/>
      <c r="AA2" s="82"/>
      <c r="AB2" s="83"/>
      <c r="AC2" s="28"/>
      <c r="AD2" s="28"/>
    </row>
    <row r="3" spans="1:30">
      <c r="A3" s="5" t="s">
        <v>271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4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285</v>
      </c>
      <c r="P3" s="3" t="s">
        <v>286</v>
      </c>
      <c r="Q3" s="3" t="s">
        <v>287</v>
      </c>
      <c r="R3" s="4" t="s">
        <v>288</v>
      </c>
      <c r="T3" s="81"/>
      <c r="U3" s="61" t="s">
        <v>281</v>
      </c>
      <c r="V3" s="61" t="s">
        <v>282</v>
      </c>
      <c r="W3" s="61" t="s">
        <v>283</v>
      </c>
      <c r="X3" s="61" t="s">
        <v>284</v>
      </c>
      <c r="Y3" s="61" t="s">
        <v>285</v>
      </c>
      <c r="Z3" s="61" t="s">
        <v>286</v>
      </c>
      <c r="AA3" s="61" t="s">
        <v>287</v>
      </c>
      <c r="AB3" s="62" t="s">
        <v>288</v>
      </c>
      <c r="AC3" s="54"/>
      <c r="AD3" s="54"/>
    </row>
    <row r="4" spans="1:30">
      <c r="A4" s="6" t="s">
        <v>289</v>
      </c>
      <c r="B4">
        <v>30</v>
      </c>
      <c r="C4">
        <f ca="1">Detection_only!$B$228</f>
        <v>9</v>
      </c>
      <c r="D4">
        <f ca="1">Detection_only!$C$228</f>
        <v>11</v>
      </c>
      <c r="E4">
        <f ca="1">Detection_only!$B$229</f>
        <v>2</v>
      </c>
      <c r="F4">
        <f ca="1">Detection_only!$C$229</f>
        <v>1</v>
      </c>
      <c r="G4">
        <f ca="1">C4/B4</f>
        <v>0.3</v>
      </c>
      <c r="H4">
        <f ca="1">D4/B4</f>
        <v>0.36666666666666664</v>
      </c>
      <c r="I4">
        <f ca="1">E4/B4</f>
        <v>6.6666666666666666E-2</v>
      </c>
      <c r="J4">
        <f ca="1">F4/B4</f>
        <v>3.3333333333333333E-2</v>
      </c>
      <c r="K4">
        <f ca="1">($B$4/2-$E$4)/(($B$4/2-$E$4)+$C$4)</f>
        <v>0.59090909090909094</v>
      </c>
      <c r="L4">
        <f ca="1">($B$4/2-$F$4)/(($B$4/2-$F$4)+$D$4)</f>
        <v>0.56000000000000005</v>
      </c>
      <c r="M4">
        <f ca="1">($B$4/2-$E$4)/($B$4/2)</f>
        <v>0.8666666666666667</v>
      </c>
      <c r="N4">
        <f ca="1">($B$4/2-$F$4)/($B$4/2)</f>
        <v>0.93333333333333335</v>
      </c>
      <c r="O4">
        <f ca="1">$K$4*$M$4*2/($K$4+$M$4)</f>
        <v>0.70270270270270285</v>
      </c>
      <c r="P4">
        <f ca="1">$L$4*$N$4*2/($L$4+$N$4)</f>
        <v>0.70000000000000007</v>
      </c>
      <c r="Q4">
        <f ca="1">($B$4-$C$4-$E$4)/$B$4</f>
        <v>0.6333333333333333</v>
      </c>
      <c r="R4">
        <f ca="1">($B$4-$D$4-$F$4)/$B$4</f>
        <v>0.6</v>
      </c>
      <c r="T4" s="63" t="s">
        <v>290</v>
      </c>
      <c r="U4" s="64">
        <f ca="1">($B$11/2-$E$11)/(($B$11/2-$E$11)+$C$11)</f>
        <v>0.63829787234042556</v>
      </c>
      <c r="V4" s="64">
        <f ca="1">($B$11/2-$F$11)/(($B$11/2-$F$11)+$D$11)</f>
        <v>0.67808219178082196</v>
      </c>
      <c r="W4" s="64">
        <f ca="1">($B$11/2-$E$11)/($B$11/2)</f>
        <v>0.81081081081081086</v>
      </c>
      <c r="X4" s="64">
        <f ca="1">($B$11/2-$F$11)/($B$11/2)</f>
        <v>0.89189189189189189</v>
      </c>
      <c r="Y4" s="64">
        <f ca="1">$K$11*$M$11*2/($K$11+$M$11)</f>
        <v>0.7142857142857143</v>
      </c>
      <c r="Z4" s="64">
        <f ca="1">$L$11*$N$11*2/($L$11+$N$11)</f>
        <v>0.77042801556420237</v>
      </c>
      <c r="AA4" s="64">
        <f ca="1">($B$11-$C$11-$E$11)/$B$11</f>
        <v>0.67567567567567566</v>
      </c>
      <c r="AB4" s="58">
        <f ca="1">($B$11-$D$11-$F$11)/$B$11</f>
        <v>0.73423423423423428</v>
      </c>
      <c r="AC4" s="15"/>
      <c r="AD4" s="15"/>
    </row>
    <row r="5" spans="1:30">
      <c r="A5" s="6" t="s">
        <v>291</v>
      </c>
      <c r="B5">
        <v>30</v>
      </c>
      <c r="C5">
        <f ca="1">Detection_only!$B$230</f>
        <v>10</v>
      </c>
      <c r="D5">
        <f ca="1">Detection_only!$C$230</f>
        <v>10</v>
      </c>
      <c r="E5">
        <f ca="1">Detection_only!$B$231</f>
        <v>4</v>
      </c>
      <c r="F5">
        <f ca="1">Detection_only!$C$231</f>
        <v>2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0.13333333333333333</v>
      </c>
      <c r="J5">
        <f ca="1">F5/B5</f>
        <v>6.6666666666666666E-2</v>
      </c>
      <c r="K5">
        <f ca="1">($B$5/2-$E$5)/(($B$5/2-$E$5)+$C$5)</f>
        <v>0.52380952380952384</v>
      </c>
      <c r="L5">
        <f ca="1">($B$5/2-$F$5)/(($B$5/2-$F$5)+$D$5)</f>
        <v>0.56521739130434778</v>
      </c>
      <c r="M5">
        <f ca="1">($B$5/2-$E$5)/($B$5/2)</f>
        <v>0.73333333333333328</v>
      </c>
      <c r="N5">
        <f ca="1">($B$5/2-$F$5)/($B$5/2)</f>
        <v>0.8666666666666667</v>
      </c>
      <c r="O5">
        <f ca="1">$K$5*$M$5*2/($K$5+$M$5)</f>
        <v>0.61111111111111105</v>
      </c>
      <c r="P5">
        <f ca="1">$L$5*$N$5*2/($L$5+$N$5)</f>
        <v>0.68421052631578949</v>
      </c>
      <c r="Q5">
        <f ca="1">($B$5-$C$5-$E$5)/$B$5</f>
        <v>0.53333333333333333</v>
      </c>
      <c r="R5">
        <f ca="1">($B$5-$D$5-$F$5)/$B$5</f>
        <v>0.6</v>
      </c>
      <c r="T5" s="63" t="s">
        <v>292</v>
      </c>
      <c r="U5" s="64">
        <f ca="1">($B$22/2-$E$22)/(($B$22/2-$E$22)+$C$22)</f>
        <v>0.72448979591836737</v>
      </c>
      <c r="V5" s="64">
        <f ca="1">($B$22/2-$F$22)/(($B$22/2-$F$22)+$D$22)</f>
        <v>0.86046511627906974</v>
      </c>
      <c r="W5" s="64">
        <f ca="1">($B$22/2-$E$22)/($B$22/2)</f>
        <v>0.63963963963963966</v>
      </c>
      <c r="X5" s="64">
        <f ca="1">($B$22/2-$F$22)/($B$22/2)</f>
        <v>0.66666666666666663</v>
      </c>
      <c r="Y5" s="64">
        <f ca="1">$K$22*$M$22*2/($K$22+$M$22)</f>
        <v>0.67942583732057404</v>
      </c>
      <c r="Z5" s="64">
        <f ca="1">$L$22*$N$22*2/($L$22+$N$22)</f>
        <v>0.75126903553299473</v>
      </c>
      <c r="AA5" s="64">
        <f ca="1">($B$22-$C$22-$E$22)/$B$22</f>
        <v>0.69819819819819817</v>
      </c>
      <c r="AB5" s="58">
        <f ca="1">($B$22-$D$22-$F$22)/$B$22</f>
        <v>0.77927927927927931</v>
      </c>
      <c r="AC5" s="15"/>
      <c r="AD5" s="15"/>
    </row>
    <row r="6" spans="1:30">
      <c r="A6" s="6" t="s">
        <v>293</v>
      </c>
      <c r="B6">
        <v>30</v>
      </c>
      <c r="C6">
        <f ca="1">Detection_only!$B$226</f>
        <v>5</v>
      </c>
      <c r="D6">
        <f ca="1">Detection_only!$C$226</f>
        <v>4</v>
      </c>
      <c r="E6">
        <f ca="1">Detection_only!$B$227</f>
        <v>5</v>
      </c>
      <c r="F6">
        <f ca="1">Detection_only!$C$227</f>
        <v>0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0.16666666666666666</v>
      </c>
      <c r="J6">
        <f t="shared" ref="J6:J11" ca="1" si="3">F6/B6</f>
        <v>0</v>
      </c>
      <c r="K6">
        <f ca="1">($B$6/2-$E$6)/(($B$6/2-$E$6)+$C$6)</f>
        <v>0.66666666666666663</v>
      </c>
      <c r="L6">
        <f ca="1">($B$6/2-$F$6)/(($B$6/2-$F$6)+$D$6)</f>
        <v>0.78947368421052633</v>
      </c>
      <c r="M6">
        <f ca="1">($B$6/2-$E$6)/($B$6/2)</f>
        <v>0.66666666666666663</v>
      </c>
      <c r="N6">
        <f ca="1">($B$6/2-$F$6)/($B$6/2)</f>
        <v>1</v>
      </c>
      <c r="O6">
        <f ca="1">$K$6*$M$6*2/($K$6+$M$6)</f>
        <v>0.66666666666666663</v>
      </c>
      <c r="P6">
        <f ca="1">$L$6*$N$6*2/($L$6+$N$6)</f>
        <v>0.88235294117647056</v>
      </c>
      <c r="Q6">
        <f ca="1">($B$6-$C$6-$E$6)/$B$6</f>
        <v>0.66666666666666663</v>
      </c>
      <c r="R6">
        <f ca="1">($B$6-$D$6-$F$6)/$B$6</f>
        <v>0.8666666666666667</v>
      </c>
      <c r="T6" s="63" t="s">
        <v>294</v>
      </c>
      <c r="U6" s="64">
        <f ca="1">($B$33/2-$E$33)/(($B$33/2-$E$33)+$C$33)</f>
        <v>0.79</v>
      </c>
      <c r="V6" s="64">
        <f ca="1">($B$33/2-$F$33)/(($B$33/2-$F$33)+$D$33)</f>
        <v>0.81481481481481477</v>
      </c>
      <c r="W6" s="64">
        <f ca="1">($B$33/2-$E$33)/($B$33/2)</f>
        <v>0.71171171171171166</v>
      </c>
      <c r="X6" s="64">
        <f ca="1">($B$33/2-$F$33)/($B$33/2)</f>
        <v>0.7927927927927928</v>
      </c>
      <c r="Y6" s="64">
        <f ca="1">$K$33*$M$33*2/($K$33+$M$33)</f>
        <v>0.74881516587677732</v>
      </c>
      <c r="Z6" s="64">
        <f ca="1">$L$33*$N$33*2/($L$33+$N$33)</f>
        <v>0.80365296803652964</v>
      </c>
      <c r="AA6" s="64">
        <f ca="1">($B$33-$C$33-$E$33)/$B$33</f>
        <v>0.76126126126126126</v>
      </c>
      <c r="AB6" s="58">
        <f ca="1">($B$33-$D$33-$F$33)/$B$33</f>
        <v>0.80630630630630629</v>
      </c>
      <c r="AC6" s="15"/>
      <c r="AD6" s="15"/>
    </row>
    <row r="7" spans="1:30">
      <c r="A7" s="6" t="s">
        <v>295</v>
      </c>
      <c r="B7">
        <v>30</v>
      </c>
      <c r="C7">
        <f ca="1">Detection_only!$B$224</f>
        <v>7</v>
      </c>
      <c r="D7">
        <f ca="1">Detection_only!$C$224</f>
        <v>3</v>
      </c>
      <c r="E7">
        <f ca="1">Detection_only!$B$225</f>
        <v>3</v>
      </c>
      <c r="F7">
        <f ca="1">Detection_only!$C$225</f>
        <v>1</v>
      </c>
      <c r="G7">
        <f t="shared" ca="1" si="0"/>
        <v>0.23333333333333334</v>
      </c>
      <c r="H7">
        <f t="shared" ca="1" si="1"/>
        <v>0.1</v>
      </c>
      <c r="I7">
        <f t="shared" ca="1" si="2"/>
        <v>0.1</v>
      </c>
      <c r="J7">
        <f t="shared" ca="1" si="3"/>
        <v>3.3333333333333333E-2</v>
      </c>
      <c r="K7">
        <f ca="1">($B$7/2-$E$7)/(($B$7/2-$E$7)+$C$7)</f>
        <v>0.63157894736842102</v>
      </c>
      <c r="L7">
        <f ca="1">($B$7/2-$F$7)/(($B$7/2-$F$7)+$D$7)</f>
        <v>0.82352941176470584</v>
      </c>
      <c r="M7">
        <f ca="1">($B$7/2-$E$7)/($B$7/2)</f>
        <v>0.8</v>
      </c>
      <c r="N7">
        <f ca="1">($B$7/2-$F$7)/($B$7/2)</f>
        <v>0.93333333333333335</v>
      </c>
      <c r="O7">
        <f ca="1">$K$7*$M$7*2/($K$7+$M$7)</f>
        <v>0.70588235294117652</v>
      </c>
      <c r="P7">
        <f ca="1">$L$7*$N$7*2/($L$7+$N$7)</f>
        <v>0.87499999999999989</v>
      </c>
      <c r="Q7">
        <f ca="1">($B$7-$C$7-$E$7)/$B$7</f>
        <v>0.66666666666666663</v>
      </c>
      <c r="R7">
        <f ca="1">($B$7-$D$7-$F$7)/$B$7</f>
        <v>0.8666666666666667</v>
      </c>
      <c r="T7" s="63" t="s">
        <v>296</v>
      </c>
      <c r="U7" s="65">
        <f ca="1">($B$44/2-$E$44)/(($B$44/2-$E$44)+$C$44)</f>
        <v>0.68292682926829273</v>
      </c>
      <c r="V7" s="65">
        <f ca="1">($B$44/2-$F$44)/(($B$44/2-$F$44)+$D$44)</f>
        <v>0.67500000000000004</v>
      </c>
      <c r="W7" s="65">
        <f ca="1">($B$44/2-$E$44)/($B$44/2)</f>
        <v>0.25225225225225223</v>
      </c>
      <c r="X7" s="65">
        <f ca="1">($B$44/2-$F$44)/($B$44/2)</f>
        <v>0.24324324324324326</v>
      </c>
      <c r="Y7" s="65">
        <f ca="1">$K$44*$M$44*2/($K$44+$M$44)</f>
        <v>0.36842105263157893</v>
      </c>
      <c r="Z7" s="65">
        <f ca="1">$L$44*$N$44*2/($L$44+$N$44)</f>
        <v>0.35761589403973515</v>
      </c>
      <c r="AA7" s="65">
        <f ca="1">($B$44-$C$44-$E$44)/$B$44</f>
        <v>0.56756756756756754</v>
      </c>
      <c r="AB7" s="59">
        <f ca="1">($B$44-$D$44-$F$44)/$B$44</f>
        <v>0.56306306306306309</v>
      </c>
      <c r="AC7" s="15"/>
      <c r="AD7" s="15"/>
    </row>
    <row r="8" spans="1:30">
      <c r="A8" s="6" t="s">
        <v>297</v>
      </c>
      <c r="B8">
        <v>30</v>
      </c>
      <c r="C8">
        <f ca="1">Detection_only!$B$232</f>
        <v>7</v>
      </c>
      <c r="D8">
        <f ca="1">Detection_only!$C$232</f>
        <v>10</v>
      </c>
      <c r="E8">
        <f ca="1">Detection_only!$B$233</f>
        <v>2</v>
      </c>
      <c r="F8">
        <f ca="1">Detection_only!$C$233</f>
        <v>3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6.6666666666666666E-2</v>
      </c>
      <c r="J8">
        <f t="shared" ca="1" si="3"/>
        <v>0.1</v>
      </c>
      <c r="K8">
        <f ca="1">($B$8/2-$E$8)/(($B$8/2-$E$8)+$C$8)</f>
        <v>0.65</v>
      </c>
      <c r="L8">
        <f ca="1">($B$8/2-$F$8)/(($B$8/2-$F$8)+$D$8)</f>
        <v>0.54545454545454541</v>
      </c>
      <c r="M8">
        <f ca="1">($B$8/2-$E$8)/($B$8/2)</f>
        <v>0.8666666666666667</v>
      </c>
      <c r="N8">
        <f ca="1">($B$8/2-$F$8)/($B$8/2)</f>
        <v>0.8</v>
      </c>
      <c r="O8">
        <f ca="1">$K$8*$M$8*2/($K$8+$M$8)</f>
        <v>0.74285714285714288</v>
      </c>
      <c r="P8">
        <f ca="1">$L$8*$N$8*2/($L$8+$N$8)</f>
        <v>0.64864864864864857</v>
      </c>
      <c r="Q8">
        <f ca="1">($B$8-$C$8-$E$8)/$B$8</f>
        <v>0.7</v>
      </c>
      <c r="R8">
        <f ca="1">($B$8-$D$8-$F$8)/$B$8</f>
        <v>0.56666666666666665</v>
      </c>
      <c r="T8" s="66" t="s">
        <v>298</v>
      </c>
      <c r="U8" s="67">
        <f ca="1">($B$55/2-$E$55)/(($B$55/2-$E$55)+$C$55)</f>
        <v>0.54400000000000004</v>
      </c>
      <c r="V8" s="67">
        <f ca="1">($B$55/2-$F$55)/(($B$55/2-$F$55)+$D$55)</f>
        <v>0.5461538461538461</v>
      </c>
      <c r="W8" s="67">
        <f ca="1">($B$55/2-$E$55)/($B$55/2)</f>
        <v>0.61261261261261257</v>
      </c>
      <c r="X8" s="67">
        <f ca="1">($B$55/2-$F$55)/($B$55/2)</f>
        <v>0.63963963963963966</v>
      </c>
      <c r="Y8" s="67">
        <f ca="1">$K$55*$M$55*2/($K$55+$M$55)</f>
        <v>0.57627118644067798</v>
      </c>
      <c r="Z8" s="67">
        <f ca="1">$L$55*$N$55*2/($L$55+$N$55)</f>
        <v>0.58921161825726132</v>
      </c>
      <c r="AA8" s="67">
        <f ca="1">($B$55-$C$55-$E$55)/$B$55</f>
        <v>0.5495495495495496</v>
      </c>
      <c r="AB8" s="60">
        <f ca="1">($B$55-$D$55-$F$55)/$B$55</f>
        <v>0.55405405405405406</v>
      </c>
      <c r="AC8" s="15"/>
      <c r="AD8" s="15"/>
    </row>
    <row r="9" spans="1:30">
      <c r="A9" s="6" t="s">
        <v>299</v>
      </c>
      <c r="B9">
        <v>32</v>
      </c>
      <c r="C9">
        <f ca="1">Detection_only!$B$236</f>
        <v>7</v>
      </c>
      <c r="D9">
        <f ca="1">Detection_only!$C$236</f>
        <v>6</v>
      </c>
      <c r="E9">
        <f ca="1">Detection_only!$B$237</f>
        <v>5</v>
      </c>
      <c r="F9">
        <f ca="1">Detection_only!$C$237</f>
        <v>5</v>
      </c>
      <c r="G9">
        <f t="shared" ca="1" si="0"/>
        <v>0.21875</v>
      </c>
      <c r="H9">
        <f t="shared" ca="1" si="1"/>
        <v>0.1875</v>
      </c>
      <c r="I9">
        <f t="shared" ca="1" si="2"/>
        <v>0.15625</v>
      </c>
      <c r="J9">
        <f t="shared" ca="1" si="3"/>
        <v>0.15625</v>
      </c>
      <c r="K9">
        <f ca="1">($B$9/2-$E$9)/(($B$9/2-$E$9)+$C$9)</f>
        <v>0.61111111111111116</v>
      </c>
      <c r="L9">
        <f ca="1">($B$9/2-$F$9)/(($B$9/2-$F$9)+$D$9)</f>
        <v>0.6470588235294118</v>
      </c>
      <c r="M9">
        <f ca="1">($B$9/2-$E$9)/($B$9/2)</f>
        <v>0.6875</v>
      </c>
      <c r="N9">
        <f ca="1">($B$9/2-$F$9)/($B$9/2)</f>
        <v>0.6875</v>
      </c>
      <c r="O9">
        <f ca="1">$K$9*$M$9*2/($K$9+$M$9)</f>
        <v>0.6470588235294118</v>
      </c>
      <c r="P9">
        <f ca="1">$L$9*$N$9*2/($L$9+$N$9)</f>
        <v>0.66666666666666674</v>
      </c>
      <c r="Q9">
        <f ca="1">($B$9-$C$9-$E$9)/$B$9</f>
        <v>0.625</v>
      </c>
      <c r="R9">
        <f ca="1">($B$9-$D$9-$F$9)/$B$9</f>
        <v>0.65625</v>
      </c>
    </row>
    <row r="10" spans="1:30">
      <c r="A10" s="6" t="s">
        <v>300</v>
      </c>
      <c r="B10">
        <v>40</v>
      </c>
      <c r="C10">
        <f ca="1">Detection_only!$B$234</f>
        <v>6</v>
      </c>
      <c r="D10">
        <f ca="1">Detection_only!$C$234</f>
        <v>3</v>
      </c>
      <c r="E10">
        <f ca="1">Detection_only!$B$235</f>
        <v>0</v>
      </c>
      <c r="F10">
        <f ca="1">Detection_only!$C$235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>
        <f ca="1">($B$10/2-$E$10)/(($B$10/2-$E$10)+$C$10)</f>
        <v>0.76923076923076927</v>
      </c>
      <c r="L10">
        <f ca="1">($B$10/2-$F$10)/(($B$10/2-$F$10)+$D$10)</f>
        <v>0.86956521739130432</v>
      </c>
      <c r="M10">
        <f ca="1">($B$10/2-$E$10)/($B$10/2)</f>
        <v>1</v>
      </c>
      <c r="N10">
        <f ca="1">($B$10/2-$F$10)/($B$10/2)</f>
        <v>1</v>
      </c>
      <c r="O10">
        <f ca="1">$K$10*$M$10*2/($K$10+$M$10)</f>
        <v>0.86956521739130443</v>
      </c>
      <c r="P10">
        <f ca="1">$L$10*$N$10*2/($L$10+$N$10)</f>
        <v>0.93023255813953487</v>
      </c>
      <c r="Q10">
        <f ca="1">($B$10-$C$10-$E$10)/$B$10</f>
        <v>0.85</v>
      </c>
      <c r="R10">
        <f ca="1">($B$10-$D$10-$F$10)/$B$10</f>
        <v>0.92500000000000004</v>
      </c>
      <c r="T10" s="5" t="s">
        <v>301</v>
      </c>
      <c r="U10" s="3"/>
      <c r="V10" s="3" t="s">
        <v>302</v>
      </c>
      <c r="W10" s="3"/>
      <c r="X10" s="3" t="s">
        <v>303</v>
      </c>
      <c r="Y10" s="3"/>
      <c r="Z10" s="3" t="s">
        <v>304</v>
      </c>
      <c r="AA10" s="3"/>
      <c r="AB10" s="3" t="s">
        <v>305</v>
      </c>
    </row>
    <row r="11" spans="1:30">
      <c r="A11" s="6" t="s">
        <v>306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21</v>
      </c>
      <c r="F11">
        <f t="shared" ca="1" si="4"/>
        <v>12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9.45945945945946E-2</v>
      </c>
      <c r="J11">
        <f t="shared" ca="1" si="3"/>
        <v>5.4054054054054057E-2</v>
      </c>
      <c r="K11">
        <f ca="1">($B$11/2-$E$11)/(($B$11/2-$E$11)+$C$11)</f>
        <v>0.63829787234042556</v>
      </c>
      <c r="L11">
        <f ca="1">($B$11/2-$F$11)/(($B$11/2-$F$11)+$D$11)</f>
        <v>0.67808219178082196</v>
      </c>
      <c r="M11">
        <f ca="1">($B$11/2-$E$11)/($B$11/2)</f>
        <v>0.81081081081081086</v>
      </c>
      <c r="N11">
        <f ca="1">($B$11/2-$F$11)/($B$11/2)</f>
        <v>0.89189189189189189</v>
      </c>
      <c r="O11">
        <f ca="1">$K$11*$M$11*2/($K$11+$M$11)</f>
        <v>0.7142857142857143</v>
      </c>
      <c r="P11">
        <f ca="1">$L$11*$N$11*2/($L$11+$N$11)</f>
        <v>0.77042801556420237</v>
      </c>
      <c r="Q11">
        <f ca="1">($B$11-$C$11-$E$11)/$B$11</f>
        <v>0.67567567567567566</v>
      </c>
      <c r="R11">
        <f ca="1">($B$11-$D$11-$F$11)/$B$11</f>
        <v>0.73423423423423428</v>
      </c>
      <c r="T11" s="2" t="s">
        <v>290</v>
      </c>
      <c r="V11" s="15">
        <f ca="1">V4-U4</f>
        <v>3.9784319440396398E-2</v>
      </c>
      <c r="W11" s="15"/>
      <c r="X11" s="15">
        <f ca="1">X4-W4</f>
        <v>8.108108108108103E-2</v>
      </c>
      <c r="Y11" s="15"/>
      <c r="Z11" s="15">
        <f ca="1">Z4-Y4</f>
        <v>5.6142301278488072E-2</v>
      </c>
      <c r="AA11" s="15"/>
      <c r="AB11" s="15">
        <f ca="1">AB4-AA4</f>
        <v>5.8558558558558627E-2</v>
      </c>
    </row>
    <row r="12" spans="1:30">
      <c r="T12" s="2" t="s">
        <v>292</v>
      </c>
      <c r="V12" s="15">
        <f ca="1">V5-U5</f>
        <v>0.13597532036070237</v>
      </c>
      <c r="W12" s="15"/>
      <c r="X12" s="15">
        <f ca="1">X5-W5</f>
        <v>2.7027027027026973E-2</v>
      </c>
      <c r="Y12" s="15"/>
      <c r="Z12" s="15">
        <f ca="1">Z5-Y5</f>
        <v>7.1843198212420689E-2</v>
      </c>
      <c r="AB12" s="15">
        <f ca="1">AB5-AA5</f>
        <v>8.1081081081081141E-2</v>
      </c>
    </row>
    <row r="13" spans="1:30">
      <c r="T13" s="2" t="s">
        <v>294</v>
      </c>
      <c r="V13" s="15">
        <f ca="1">V6-U6</f>
        <v>2.4814814814814734E-2</v>
      </c>
      <c r="W13" s="15"/>
      <c r="X13" s="15">
        <f ca="1">X6-W6</f>
        <v>8.1081081081081141E-2</v>
      </c>
      <c r="Y13" s="15"/>
      <c r="Z13" s="15">
        <f ca="1">Z6-Y6</f>
        <v>5.4837802159752314E-2</v>
      </c>
      <c r="AB13" s="15">
        <f ca="1">AB6-AA6</f>
        <v>4.5045045045045029E-2</v>
      </c>
    </row>
    <row r="14" spans="1:30">
      <c r="A14" s="5" t="s">
        <v>307</v>
      </c>
      <c r="B14" s="3" t="s">
        <v>272</v>
      </c>
      <c r="C14" s="3" t="s">
        <v>273</v>
      </c>
      <c r="D14" s="3" t="s">
        <v>274</v>
      </c>
      <c r="E14" s="3" t="s">
        <v>275</v>
      </c>
      <c r="F14" s="3" t="s">
        <v>276</v>
      </c>
      <c r="G14" s="3" t="s">
        <v>277</v>
      </c>
      <c r="H14" s="4" t="s">
        <v>278</v>
      </c>
      <c r="I14" s="3" t="s">
        <v>279</v>
      </c>
      <c r="J14" s="3" t="s">
        <v>280</v>
      </c>
      <c r="K14" s="3" t="s">
        <v>281</v>
      </c>
      <c r="L14" s="3" t="s">
        <v>282</v>
      </c>
      <c r="M14" s="3" t="s">
        <v>283</v>
      </c>
      <c r="N14" s="3" t="s">
        <v>284</v>
      </c>
      <c r="O14" s="3" t="s">
        <v>285</v>
      </c>
      <c r="P14" s="3" t="s">
        <v>286</v>
      </c>
      <c r="Q14" s="3" t="s">
        <v>287</v>
      </c>
      <c r="R14" s="4" t="s">
        <v>288</v>
      </c>
    </row>
    <row r="15" spans="1:30">
      <c r="A15" s="6" t="s">
        <v>289</v>
      </c>
      <c r="B15">
        <v>30</v>
      </c>
      <c r="C15">
        <f ca="1">Detection_only!$D$228</f>
        <v>5</v>
      </c>
      <c r="D15">
        <f ca="1">Detection_only!$E$228</f>
        <v>0</v>
      </c>
      <c r="E15">
        <f ca="1">Detection_only!$D$229</f>
        <v>3</v>
      </c>
      <c r="F15">
        <f ca="1">Detection_only!$E$229</f>
        <v>2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6.6666666666666666E-2</v>
      </c>
      <c r="K15">
        <f ca="1">($B$15/2-$E$15)/(($B$15/2-$E$15)+$C$15)</f>
        <v>0.70588235294117652</v>
      </c>
      <c r="L15">
        <f ca="1">($B$15/2-$F$15)/(($B$15/2-$F$15)+$D$15)</f>
        <v>1</v>
      </c>
      <c r="M15">
        <f ca="1">($B$15/2-$E$15)/($B$15/2)</f>
        <v>0.8</v>
      </c>
      <c r="N15">
        <f ca="1">($B$15/2-$F$15)/($B$15/2)</f>
        <v>0.8666666666666667</v>
      </c>
      <c r="O15">
        <f ca="1">$K$15*$M$15*2/($K$15+$M$15)</f>
        <v>0.75000000000000011</v>
      </c>
      <c r="P15">
        <f ca="1">$L$15*$N$15*2/($L$15+$N$15)</f>
        <v>0.9285714285714286</v>
      </c>
      <c r="Q15">
        <f ca="1">($B$15-$C$15-$E$15)/$B$15</f>
        <v>0.73333333333333328</v>
      </c>
      <c r="R15">
        <f ca="1">($B$15-$D$15-$F$15)/$B$15</f>
        <v>0.93333333333333335</v>
      </c>
    </row>
    <row r="16" spans="1:30">
      <c r="A16" s="6" t="s">
        <v>291</v>
      </c>
      <c r="B16">
        <v>30</v>
      </c>
      <c r="C16">
        <f ca="1">Detection_only!$D$230</f>
        <v>5</v>
      </c>
      <c r="D16">
        <f ca="1">Detection_only!$E$230</f>
        <v>5</v>
      </c>
      <c r="E16">
        <f ca="1">Detection_only!$D$231</f>
        <v>9</v>
      </c>
      <c r="F16">
        <f ca="1">Detection_only!$E$231</f>
        <v>7</v>
      </c>
      <c r="G16">
        <f t="shared" ref="G16:G22" ca="1" si="5">C16/B16</f>
        <v>0.16666666666666666</v>
      </c>
      <c r="H16">
        <f t="shared" ref="H16:H22" ca="1" si="6">D16/B16</f>
        <v>0.16666666666666666</v>
      </c>
      <c r="I16">
        <f ca="1">E16/B16</f>
        <v>0.3</v>
      </c>
      <c r="J16">
        <f ca="1">F16/B16</f>
        <v>0.23333333333333334</v>
      </c>
      <c r="K16">
        <f ca="1">($B$16/2-$E$16)/(($B$16/2-$E$16)+$C$16)</f>
        <v>0.54545454545454541</v>
      </c>
      <c r="L16">
        <f ca="1">($B$16/2-$F$16)/(($B$16/2-$F$16)+$D$16)</f>
        <v>0.61538461538461542</v>
      </c>
      <c r="M16">
        <f ca="1">($B$16/2-$E$16)/($B$16/2)</f>
        <v>0.4</v>
      </c>
      <c r="N16">
        <f ca="1">($B$16/2-$F$16)/($B$16/2)</f>
        <v>0.53333333333333333</v>
      </c>
      <c r="O16">
        <f ca="1">$K$16*$M$16*2/($K$16+$M$16)</f>
        <v>0.46153846153846151</v>
      </c>
      <c r="P16">
        <f ca="1">$L$16*$N$16*2/($L$16+$N$16)</f>
        <v>0.57142857142857151</v>
      </c>
      <c r="Q16">
        <f ca="1">($B$16-$C$16-$E$16)/$B$16</f>
        <v>0.53333333333333333</v>
      </c>
      <c r="R16">
        <f ca="1">($B$16-$D$16-$F$16)/$B$16</f>
        <v>0.6</v>
      </c>
    </row>
    <row r="17" spans="1:25">
      <c r="A17" s="6" t="s">
        <v>293</v>
      </c>
      <c r="B17">
        <v>30</v>
      </c>
      <c r="C17">
        <f ca="1">Detection_only!$D$226</f>
        <v>2</v>
      </c>
      <c r="D17">
        <f ca="1">Detection_only!$E$226</f>
        <v>1</v>
      </c>
      <c r="E17">
        <f ca="1">Detection_only!$D$227</f>
        <v>6</v>
      </c>
      <c r="F17">
        <f ca="1">Detection_only!$E$227</f>
        <v>4</v>
      </c>
      <c r="G17">
        <f t="shared" ca="1" si="5"/>
        <v>6.6666666666666666E-2</v>
      </c>
      <c r="H17">
        <f t="shared" ca="1" si="6"/>
        <v>3.3333333333333333E-2</v>
      </c>
      <c r="I17">
        <f t="shared" ref="I17:I22" ca="1" si="7">E17/B17</f>
        <v>0.2</v>
      </c>
      <c r="J17">
        <f t="shared" ref="J17:J22" ca="1" si="8">F17/B17</f>
        <v>0.13333333333333333</v>
      </c>
      <c r="K17">
        <f ca="1">($B$17/2-$E$17)/(($B$17/2-$E$17)+$C$17)</f>
        <v>0.81818181818181823</v>
      </c>
      <c r="L17">
        <f ca="1">($B$17/2-$F$17)/(($B$17/2-$F$17)+$D$17)</f>
        <v>0.91666666666666663</v>
      </c>
      <c r="M17">
        <f ca="1">($B$17/2-$E$17)/($B$17/2)</f>
        <v>0.6</v>
      </c>
      <c r="N17">
        <f ca="1">($B$17/2-$F$17)/($B$17/2)</f>
        <v>0.73333333333333328</v>
      </c>
      <c r="O17">
        <f ca="1">$K$17*$M$17*2/($K$17+$M$17)</f>
        <v>0.69230769230769229</v>
      </c>
      <c r="P17">
        <f ca="1">$L$17*$N$17*2/($L$17+$N$17)</f>
        <v>0.81481481481481477</v>
      </c>
      <c r="Q17">
        <f ca="1">($B$17-$C$17-$E$17)/$B$17</f>
        <v>0.73333333333333328</v>
      </c>
      <c r="R17">
        <f ca="1">($B$17-$D$17-$F$17)/$B$17</f>
        <v>0.83333333333333337</v>
      </c>
    </row>
    <row r="18" spans="1:25">
      <c r="A18" s="6" t="s">
        <v>295</v>
      </c>
      <c r="B18">
        <v>30</v>
      </c>
      <c r="C18">
        <f ca="1">Detection_only!$D$224</f>
        <v>5</v>
      </c>
      <c r="D18">
        <f ca="1">Detection_only!$E$224</f>
        <v>2</v>
      </c>
      <c r="E18">
        <f ca="1">Detection_only!$D$225</f>
        <v>5</v>
      </c>
      <c r="F18">
        <f ca="1">Detection_only!$E$225</f>
        <v>5</v>
      </c>
      <c r="G18">
        <f t="shared" ca="1" si="5"/>
        <v>0.16666666666666666</v>
      </c>
      <c r="H18">
        <f t="shared" ca="1" si="6"/>
        <v>6.6666666666666666E-2</v>
      </c>
      <c r="I18">
        <f t="shared" ca="1" si="7"/>
        <v>0.16666666666666666</v>
      </c>
      <c r="J18">
        <f t="shared" ca="1" si="8"/>
        <v>0.16666666666666666</v>
      </c>
      <c r="K18">
        <f ca="1">($B$18/2-$E$18)/(($B$18/2-$E$18)+$C$18)</f>
        <v>0.66666666666666663</v>
      </c>
      <c r="L18">
        <f ca="1">($B$18/2-$F$18)/(($B$18/2-$F$18)+$D$18)</f>
        <v>0.83333333333333337</v>
      </c>
      <c r="M18">
        <f ca="1">($B$18/2-$E$18)/($B$18/2)</f>
        <v>0.66666666666666663</v>
      </c>
      <c r="N18">
        <f ca="1">($B$18/2-$F$18)/($B$18/2)</f>
        <v>0.66666666666666663</v>
      </c>
      <c r="O18">
        <f ca="1">$K$18*$M$18*2/($K$18+$M$18)</f>
        <v>0.66666666666666663</v>
      </c>
      <c r="P18">
        <f ca="1">$L$18*$N$18*2/($L$18+$N$18)</f>
        <v>0.74074074074074081</v>
      </c>
      <c r="Q18">
        <f ca="1">($B$18-$C$18-$E$18)/$B$18</f>
        <v>0.66666666666666663</v>
      </c>
      <c r="R18">
        <f ca="1">($B$18-$D$18-$F$18)/$B$18</f>
        <v>0.76666666666666672</v>
      </c>
      <c r="W18" s="15"/>
      <c r="X18" s="15"/>
      <c r="Y18" s="15"/>
    </row>
    <row r="19" spans="1:25">
      <c r="A19" s="6" t="s">
        <v>297</v>
      </c>
      <c r="B19">
        <v>30</v>
      </c>
      <c r="C19">
        <f ca="1">Detection_only!$D$232</f>
        <v>5</v>
      </c>
      <c r="D19">
        <f ca="1">Detection_only!$E$232</f>
        <v>2</v>
      </c>
      <c r="E19">
        <f ca="1">Detection_only!$D$233</f>
        <v>8</v>
      </c>
      <c r="F19">
        <f ca="1">Detection_only!$E$233</f>
        <v>8</v>
      </c>
      <c r="G19">
        <f t="shared" ca="1" si="5"/>
        <v>0.16666666666666666</v>
      </c>
      <c r="H19">
        <f t="shared" ca="1" si="6"/>
        <v>6.6666666666666666E-2</v>
      </c>
      <c r="I19">
        <f t="shared" ca="1" si="7"/>
        <v>0.26666666666666666</v>
      </c>
      <c r="J19">
        <f t="shared" ca="1" si="8"/>
        <v>0.26666666666666666</v>
      </c>
      <c r="K19">
        <f ca="1">($B$19/2-$E$19)/(($B$19/2-$E$19)+$C$19)</f>
        <v>0.58333333333333337</v>
      </c>
      <c r="L19">
        <f ca="1">($B$19/2-$F$19)/(($B$19/2-$F$19)+$D$19)</f>
        <v>0.77777777777777779</v>
      </c>
      <c r="M19">
        <f ca="1">($B$19/2-$E$19)/($B$19/2)</f>
        <v>0.46666666666666667</v>
      </c>
      <c r="N19">
        <f ca="1">($B$19/2-$F$19)/($B$19/2)</f>
        <v>0.46666666666666667</v>
      </c>
      <c r="O19">
        <f ca="1">$K$19*$M$19*2/($K$19+$M$19)</f>
        <v>0.5185185185185186</v>
      </c>
      <c r="P19">
        <f ca="1">$L$19*$N$19*2/($L$19+$N$19)</f>
        <v>0.58333333333333337</v>
      </c>
      <c r="Q19">
        <f ca="1">($B$19-$C$19-$E$19)/$B$19</f>
        <v>0.56666666666666665</v>
      </c>
      <c r="R19">
        <f ca="1">($B$19-$D$19-$F$19)/$B$19</f>
        <v>0.66666666666666663</v>
      </c>
    </row>
    <row r="20" spans="1:25">
      <c r="A20" s="6" t="s">
        <v>299</v>
      </c>
      <c r="B20">
        <v>32</v>
      </c>
      <c r="C20">
        <f ca="1">Detection_only!$D$236</f>
        <v>4</v>
      </c>
      <c r="D20">
        <f ca="1">Detection_only!$E$236</f>
        <v>2</v>
      </c>
      <c r="E20">
        <f ca="1">Detection_only!$D$237</f>
        <v>9</v>
      </c>
      <c r="F20">
        <f ca="1">Detection_only!$E$237</f>
        <v>9</v>
      </c>
      <c r="G20">
        <f t="shared" ca="1" si="5"/>
        <v>0.125</v>
      </c>
      <c r="H20">
        <f t="shared" ca="1" si="6"/>
        <v>6.25E-2</v>
      </c>
      <c r="I20">
        <f t="shared" ca="1" si="7"/>
        <v>0.28125</v>
      </c>
      <c r="J20">
        <f t="shared" ca="1" si="8"/>
        <v>0.28125</v>
      </c>
      <c r="K20">
        <f ca="1">($B$20/2-$E$20)/(($B$20/2-$E$20)+$C$20)</f>
        <v>0.63636363636363635</v>
      </c>
      <c r="L20">
        <f ca="1">($B$20/2-$F$20)/(($B$20/2-$F$20)+$D$20)</f>
        <v>0.77777777777777779</v>
      </c>
      <c r="M20">
        <f ca="1">($B$20/2-$E$20)/($B$20/2)</f>
        <v>0.4375</v>
      </c>
      <c r="N20">
        <f ca="1">($B$20/2-$F$20)/($B$20/2)</f>
        <v>0.4375</v>
      </c>
      <c r="O20">
        <f ca="1">$K$20*$M$20*2/($K$20+$M$20)</f>
        <v>0.51851851851851849</v>
      </c>
      <c r="P20">
        <f ca="1">$L$20*$N$20*2/($L$20+$N$20)</f>
        <v>0.56000000000000005</v>
      </c>
      <c r="Q20">
        <f ca="1">($B$20-$C$20-$E$20)/$B$20</f>
        <v>0.59375</v>
      </c>
      <c r="R20">
        <f ca="1">($B$20-$D$20-$F$20)/$B$20</f>
        <v>0.65625</v>
      </c>
    </row>
    <row r="21" spans="1:25">
      <c r="A21" s="6" t="s">
        <v>300</v>
      </c>
      <c r="B21">
        <v>40</v>
      </c>
      <c r="C21">
        <f ca="1">Detection_only!$D$234</f>
        <v>1</v>
      </c>
      <c r="D21">
        <f ca="1">Detection_only!$E$234</f>
        <v>0</v>
      </c>
      <c r="E21">
        <f ca="1">Detection_only!$D$235</f>
        <v>0</v>
      </c>
      <c r="F21">
        <f ca="1">Detection_only!$E$235</f>
        <v>2</v>
      </c>
      <c r="G21">
        <f t="shared" ca="1" si="5"/>
        <v>2.5000000000000001E-2</v>
      </c>
      <c r="H21">
        <f t="shared" ca="1" si="6"/>
        <v>0</v>
      </c>
      <c r="I21">
        <f t="shared" ca="1" si="7"/>
        <v>0</v>
      </c>
      <c r="J21">
        <f t="shared" ca="1" si="8"/>
        <v>0.05</v>
      </c>
      <c r="K21">
        <f ca="1">($B$21/2-$E$21)/(($B$21/2-$E$21)+$C$21)</f>
        <v>0.95238095238095233</v>
      </c>
      <c r="L21">
        <f ca="1">($B$21/2-$F$21)/(($B$21/2-$F$21)+$D$21)</f>
        <v>1</v>
      </c>
      <c r="M21">
        <f ca="1">($B$21/2-$E$21)/($B$21/2)</f>
        <v>1</v>
      </c>
      <c r="N21">
        <f ca="1">($B$21/2-$F$21)/($B$21/2)</f>
        <v>0.9</v>
      </c>
      <c r="O21">
        <f ca="1">$K$21*$M$21*2/($K$21+$M$21)</f>
        <v>0.97560975609756095</v>
      </c>
      <c r="P21">
        <f ca="1">$L$21*$N$21*2/($L$21+$N$21)</f>
        <v>0.94736842105263164</v>
      </c>
      <c r="Q21">
        <f ca="1">($B$21-$C$21-$E$21)/$B$21</f>
        <v>0.97499999999999998</v>
      </c>
      <c r="R21">
        <f ca="1">($B$21-$D$21-$F$21)/$B$21</f>
        <v>0.95</v>
      </c>
      <c r="T21" s="57"/>
      <c r="U21" s="57"/>
      <c r="V21" s="57"/>
      <c r="W21" s="57"/>
      <c r="X21" s="57"/>
      <c r="Y21" s="54"/>
    </row>
    <row r="22" spans="1:25">
      <c r="A22" s="6" t="s">
        <v>306</v>
      </c>
      <c r="B22">
        <f>SUM(B15:B21)</f>
        <v>222</v>
      </c>
      <c r="C22">
        <f ca="1">SUM(C15:C21)</f>
        <v>27</v>
      </c>
      <c r="D22">
        <f t="shared" ref="D22:F22" ca="1" si="9">SUM(D15:D21)</f>
        <v>12</v>
      </c>
      <c r="E22">
        <f t="shared" ca="1" si="9"/>
        <v>40</v>
      </c>
      <c r="F22">
        <f t="shared" ca="1" si="9"/>
        <v>37</v>
      </c>
      <c r="G22">
        <f t="shared" ca="1" si="5"/>
        <v>0.12162162162162163</v>
      </c>
      <c r="H22">
        <f t="shared" ca="1" si="6"/>
        <v>5.4054054054054057E-2</v>
      </c>
      <c r="I22">
        <f t="shared" ca="1" si="7"/>
        <v>0.18018018018018017</v>
      </c>
      <c r="J22">
        <f t="shared" ca="1" si="8"/>
        <v>0.16666666666666666</v>
      </c>
      <c r="K22">
        <f ca="1">($B$22/2-$E$22)/(($B$22/2-$E$22)+$C$22)</f>
        <v>0.72448979591836737</v>
      </c>
      <c r="L22">
        <f ca="1">($B$22/2-$F$22)/(($B$22/2-$F$22)+$D$22)</f>
        <v>0.86046511627906974</v>
      </c>
      <c r="M22">
        <f ca="1">($B$22/2-$E$22)/($B$22/2)</f>
        <v>0.63963963963963966</v>
      </c>
      <c r="N22">
        <f ca="1">($B$22/2-$F$22)/($B$22/2)</f>
        <v>0.66666666666666663</v>
      </c>
      <c r="O22">
        <f ca="1">$K$22*$M$22*2/($K$22+$M$22)</f>
        <v>0.67942583732057404</v>
      </c>
      <c r="P22">
        <f ca="1">$L$22*$N$22*2/($L$22+$N$22)</f>
        <v>0.75126903553299473</v>
      </c>
      <c r="Q22">
        <f ca="1">($B$22-$C$22-$E$22)/$B$22</f>
        <v>0.69819819819819817</v>
      </c>
      <c r="R22">
        <f ca="1">($B$22-$D$22-$F$22)/$B$22</f>
        <v>0.77927927927927931</v>
      </c>
      <c r="W22" s="15"/>
      <c r="X22" s="15"/>
      <c r="Y22" s="15"/>
    </row>
    <row r="23" spans="1:25">
      <c r="W23" s="15"/>
      <c r="X23" s="15"/>
      <c r="Y23" s="15"/>
    </row>
    <row r="24" spans="1:25">
      <c r="W24" s="15"/>
      <c r="X24" s="15"/>
      <c r="Y24" s="15"/>
    </row>
    <row r="25" spans="1:25">
      <c r="A25" s="5" t="s">
        <v>312</v>
      </c>
      <c r="B25" s="3" t="s">
        <v>272</v>
      </c>
      <c r="C25" s="3" t="s">
        <v>273</v>
      </c>
      <c r="D25" s="3" t="s">
        <v>274</v>
      </c>
      <c r="E25" s="3" t="s">
        <v>275</v>
      </c>
      <c r="F25" s="3" t="s">
        <v>276</v>
      </c>
      <c r="G25" s="3" t="s">
        <v>277</v>
      </c>
      <c r="H25" s="4" t="s">
        <v>278</v>
      </c>
      <c r="I25" s="3" t="s">
        <v>279</v>
      </c>
      <c r="J25" s="3" t="s">
        <v>280</v>
      </c>
      <c r="K25" s="3" t="s">
        <v>281</v>
      </c>
      <c r="L25" s="3" t="s">
        <v>282</v>
      </c>
      <c r="M25" s="3" t="s">
        <v>283</v>
      </c>
      <c r="N25" s="3" t="s">
        <v>284</v>
      </c>
      <c r="O25" s="3" t="s">
        <v>285</v>
      </c>
      <c r="P25" s="3" t="s">
        <v>286</v>
      </c>
      <c r="Q25" s="3" t="s">
        <v>287</v>
      </c>
      <c r="R25" s="4" t="s">
        <v>288</v>
      </c>
      <c r="W25" s="15"/>
      <c r="X25" s="15"/>
      <c r="Y25" s="15"/>
    </row>
    <row r="26" spans="1:25">
      <c r="A26" s="6" t="s">
        <v>289</v>
      </c>
      <c r="B26">
        <v>30</v>
      </c>
      <c r="C26">
        <f ca="1">Detection_only!$F$228</f>
        <v>3</v>
      </c>
      <c r="D26">
        <f ca="1">Detection_only!$G$228</f>
        <v>2</v>
      </c>
      <c r="E26">
        <f ca="1">Detection_only!$F$229</f>
        <v>2</v>
      </c>
      <c r="F26">
        <f ca="1">Detection_only!$G$229</f>
        <v>3</v>
      </c>
      <c r="G26">
        <f ca="1">C26/B26</f>
        <v>0.1</v>
      </c>
      <c r="H26">
        <f ca="1">D26/B26</f>
        <v>6.6666666666666666E-2</v>
      </c>
      <c r="I26">
        <f ca="1">E26/B26</f>
        <v>6.6666666666666666E-2</v>
      </c>
      <c r="J26">
        <f ca="1">F26/B26</f>
        <v>0.1</v>
      </c>
      <c r="K26">
        <f ca="1">($B$26/2-$E$26)/(($B$26/2-$E$26)+$C$26)</f>
        <v>0.8125</v>
      </c>
      <c r="L26">
        <f ca="1">($B$26/2-$F$26)/(($B$26/2-$F$26)+$D$26)</f>
        <v>0.8571428571428571</v>
      </c>
      <c r="M26">
        <f ca="1">($B$26/2-$E$26)/($B$26/2)</f>
        <v>0.8666666666666667</v>
      </c>
      <c r="N26">
        <f ca="1">($B$26/2-$F$26)/($B$26/2)</f>
        <v>0.8</v>
      </c>
      <c r="O26">
        <f ca="1">$K$26*$M$26*2/($K$26+$M$26)</f>
        <v>0.83870967741935487</v>
      </c>
      <c r="P26">
        <f ca="1">$L$26*$N$26*2/($L$26+$N$26)</f>
        <v>0.82758620689655182</v>
      </c>
      <c r="Q26">
        <f ca="1">($B$26-$C$26-$E$26)/$B$26</f>
        <v>0.83333333333333337</v>
      </c>
      <c r="R26">
        <f ca="1">($B$26-$D$26-$F$26)/$B$26</f>
        <v>0.83333333333333337</v>
      </c>
      <c r="W26" s="15"/>
      <c r="X26" s="15"/>
      <c r="Y26" s="15"/>
    </row>
    <row r="27" spans="1:25">
      <c r="A27" s="6" t="s">
        <v>291</v>
      </c>
      <c r="B27">
        <v>30</v>
      </c>
      <c r="C27">
        <f ca="1">Detection_only!$F$230</f>
        <v>3</v>
      </c>
      <c r="D27">
        <f ca="1">Detection_only!$G$230</f>
        <v>5</v>
      </c>
      <c r="E27">
        <f ca="1">Detection_only!$F$231</f>
        <v>5</v>
      </c>
      <c r="F27">
        <f ca="1">Detection_only!$G$231</f>
        <v>3</v>
      </c>
      <c r="G27">
        <f t="shared" ref="G27:G33" ca="1" si="10">C27/B27</f>
        <v>0.1</v>
      </c>
      <c r="H27">
        <f t="shared" ref="H27:H33" ca="1" si="11">D27/B27</f>
        <v>0.16666666666666666</v>
      </c>
      <c r="I27">
        <f ca="1">E27/B27</f>
        <v>0.16666666666666666</v>
      </c>
      <c r="J27">
        <f ca="1">F27/B27</f>
        <v>0.1</v>
      </c>
      <c r="K27">
        <f ca="1">($B$27/2-$E$27)/(($B$27/2-$E$27)+$C$27)</f>
        <v>0.76923076923076927</v>
      </c>
      <c r="L27">
        <f ca="1">($B$27/2-$F$27)/(($B$27/2-$F$27)+$D$27)</f>
        <v>0.70588235294117652</v>
      </c>
      <c r="M27">
        <f ca="1">($B$27/2-$E$27)/($B$27/2)</f>
        <v>0.66666666666666663</v>
      </c>
      <c r="N27">
        <f ca="1">($B$27/2-$F$27)/($B$27/2)</f>
        <v>0.8</v>
      </c>
      <c r="O27">
        <f ca="1">$K$27*$M$27*2/($K$27+$M$27)</f>
        <v>0.71428571428571419</v>
      </c>
      <c r="P27">
        <f ca="1">$L$27*$N$27*2/($L$27+$N$27)</f>
        <v>0.75000000000000011</v>
      </c>
      <c r="Q27">
        <f ca="1">($B$27-$C$27-$E$27)/$B$27</f>
        <v>0.73333333333333328</v>
      </c>
      <c r="R27">
        <f ca="1">($B$27-$D$27-$F$27)/$B$27</f>
        <v>0.73333333333333328</v>
      </c>
    </row>
    <row r="28" spans="1:25">
      <c r="A28" s="6" t="s">
        <v>293</v>
      </c>
      <c r="B28">
        <v>30</v>
      </c>
      <c r="C28">
        <f ca="1">Detection_only!$F$226</f>
        <v>2</v>
      </c>
      <c r="D28">
        <f ca="1">Detection_only!$G$226</f>
        <v>3</v>
      </c>
      <c r="E28">
        <f ca="1">Detection_only!$F$227</f>
        <v>3</v>
      </c>
      <c r="F28">
        <f ca="1">Detection_only!$G$227</f>
        <v>1</v>
      </c>
      <c r="G28">
        <f t="shared" ca="1" si="10"/>
        <v>6.6666666666666666E-2</v>
      </c>
      <c r="H28">
        <f t="shared" ca="1" si="11"/>
        <v>0.1</v>
      </c>
      <c r="I28">
        <f t="shared" ref="I28:I33" ca="1" si="12">E28/B28</f>
        <v>0.1</v>
      </c>
      <c r="J28">
        <f t="shared" ref="J28:J33" ca="1" si="13">F28/B28</f>
        <v>3.3333333333333333E-2</v>
      </c>
      <c r="K28">
        <f ca="1">($B$28/2-$E$28)/(($B$28/2-$E$28)+$C$28)</f>
        <v>0.8571428571428571</v>
      </c>
      <c r="L28">
        <f ca="1">($B$28/2-$F$28)/(($B$28/2-$F$28)+$D$28)</f>
        <v>0.82352941176470584</v>
      </c>
      <c r="M28">
        <f ca="1">($B$28/2-$E$28)/($B$28/2)</f>
        <v>0.8</v>
      </c>
      <c r="N28">
        <f ca="1">($B$28/2-$F$28)/($B$28/2)</f>
        <v>0.93333333333333335</v>
      </c>
      <c r="O28">
        <f ca="1">$K$28*$M$28*2/($K$28+$M$28)</f>
        <v>0.82758620689655182</v>
      </c>
      <c r="P28">
        <f ca="1">$L$28*$N$28*2/($L$28+$N$28)</f>
        <v>0.87499999999999989</v>
      </c>
      <c r="Q28">
        <f ca="1">($B$28-$C$28-$E$28)/$B$28</f>
        <v>0.83333333333333337</v>
      </c>
      <c r="R28">
        <f ca="1">($B$28-$D$28-$F$28)/$B$28</f>
        <v>0.8666666666666667</v>
      </c>
    </row>
    <row r="29" spans="1:25">
      <c r="A29" s="6" t="s">
        <v>295</v>
      </c>
      <c r="B29">
        <v>30</v>
      </c>
      <c r="C29">
        <f ca="1">Detection_only!$F$224</f>
        <v>5</v>
      </c>
      <c r="D29">
        <f ca="1">Detection_only!$G$224</f>
        <v>2</v>
      </c>
      <c r="E29">
        <f ca="1">Detection_only!$F$225</f>
        <v>8</v>
      </c>
      <c r="F29">
        <f ca="1">Detection_only!$G$225</f>
        <v>5</v>
      </c>
      <c r="G29">
        <f t="shared" ca="1" si="10"/>
        <v>0.16666666666666666</v>
      </c>
      <c r="H29">
        <f t="shared" ca="1" si="11"/>
        <v>6.6666666666666666E-2</v>
      </c>
      <c r="I29">
        <f t="shared" ca="1" si="12"/>
        <v>0.26666666666666666</v>
      </c>
      <c r="J29">
        <f t="shared" ca="1" si="13"/>
        <v>0.16666666666666666</v>
      </c>
      <c r="K29">
        <f ca="1">($B$29/2-$E$29)/(($B$29/2-$E$29)+$C$29)</f>
        <v>0.58333333333333337</v>
      </c>
      <c r="L29">
        <f ca="1">($B$29/2-$F$29)/(($B$29/2-$F$29)+$D$29)</f>
        <v>0.83333333333333337</v>
      </c>
      <c r="M29">
        <f ca="1">($B$29/2-$E$29)/($B$29/2)</f>
        <v>0.46666666666666667</v>
      </c>
      <c r="N29">
        <f ca="1">($B$29/2-$F$29)/($B$29/2)</f>
        <v>0.66666666666666663</v>
      </c>
      <c r="O29">
        <f ca="1">$K$29*$M$29*2/($K$29+$M$29)</f>
        <v>0.5185185185185186</v>
      </c>
      <c r="P29">
        <f ca="1">$L$29*$N$29*2/($L$29+$N$29)</f>
        <v>0.74074074074074081</v>
      </c>
      <c r="Q29">
        <f ca="1">($B$29-$C$29-$E$29)/$B$29</f>
        <v>0.56666666666666665</v>
      </c>
      <c r="R29">
        <f ca="1">($B$29-$D$29-$F$29)/$B$29</f>
        <v>0.76666666666666672</v>
      </c>
    </row>
    <row r="30" spans="1:25">
      <c r="A30" s="6" t="s">
        <v>297</v>
      </c>
      <c r="B30">
        <v>30</v>
      </c>
      <c r="C30">
        <f ca="1">Detection_only!$F$232</f>
        <v>4</v>
      </c>
      <c r="D30">
        <f ca="1">Detection_only!$G$232</f>
        <v>3</v>
      </c>
      <c r="E30">
        <f ca="1">Detection_only!$F$233</f>
        <v>4</v>
      </c>
      <c r="F30">
        <f ca="1">Detection_only!$G$233</f>
        <v>4</v>
      </c>
      <c r="G30">
        <f t="shared" ca="1" si="10"/>
        <v>0.13333333333333333</v>
      </c>
      <c r="H30">
        <f t="shared" ca="1" si="11"/>
        <v>0.1</v>
      </c>
      <c r="I30">
        <f t="shared" ca="1" si="12"/>
        <v>0.13333333333333333</v>
      </c>
      <c r="J30">
        <f t="shared" ca="1" si="13"/>
        <v>0.13333333333333333</v>
      </c>
      <c r="K30">
        <f ca="1">($B$30/2-$E$30)/(($B$30/2-$E$30)+$C$30)</f>
        <v>0.73333333333333328</v>
      </c>
      <c r="L30">
        <f ca="1">($B$30/2-$F$30)/(($B$30/2-$F$30)+$D$30)</f>
        <v>0.7857142857142857</v>
      </c>
      <c r="M30">
        <f ca="1">($B$30/2-$E$30)/($B$30/2)</f>
        <v>0.73333333333333328</v>
      </c>
      <c r="N30">
        <f ca="1">($B$30/2-$F$30)/($B$30/2)</f>
        <v>0.73333333333333328</v>
      </c>
      <c r="O30">
        <f ca="1">$K$30*$M$30*2/($K$30+$M$30)</f>
        <v>0.73333333333333328</v>
      </c>
      <c r="P30">
        <f ca="1">$L$30*$N$30*2/($L$30+$N$30)</f>
        <v>0.75862068965517238</v>
      </c>
      <c r="Q30">
        <f ca="1">($B$30-$C$30-$E$30)/$B$30</f>
        <v>0.73333333333333328</v>
      </c>
      <c r="R30">
        <f ca="1">($B$30-$D$30-$F$30)/$B$30</f>
        <v>0.76666666666666672</v>
      </c>
    </row>
    <row r="31" spans="1:25">
      <c r="A31" s="6" t="s">
        <v>299</v>
      </c>
      <c r="B31">
        <v>32</v>
      </c>
      <c r="C31">
        <f ca="1">Detection_only!$F$236</f>
        <v>3</v>
      </c>
      <c r="D31">
        <f ca="1">Detection_only!$G$236</f>
        <v>4</v>
      </c>
      <c r="E31">
        <f ca="1">Detection_only!$F$237</f>
        <v>8</v>
      </c>
      <c r="F31">
        <f ca="1">Detection_only!$G$237</f>
        <v>6</v>
      </c>
      <c r="G31">
        <f t="shared" ca="1" si="10"/>
        <v>9.375E-2</v>
      </c>
      <c r="H31">
        <f t="shared" ca="1" si="11"/>
        <v>0.125</v>
      </c>
      <c r="I31">
        <f t="shared" ca="1" si="12"/>
        <v>0.25</v>
      </c>
      <c r="J31">
        <f t="shared" ca="1" si="13"/>
        <v>0.1875</v>
      </c>
      <c r="K31">
        <f ca="1">($B$31/2-$E$31)/(($B$31/2-$E$31)+$C$31)</f>
        <v>0.72727272727272729</v>
      </c>
      <c r="L31">
        <f ca="1">($B$31/2-$F$31)/(($B$31/2-$F$31)+$D$31)</f>
        <v>0.7142857142857143</v>
      </c>
      <c r="M31">
        <f ca="1">($B$31/2-$E$31)/($B$31/2)</f>
        <v>0.5</v>
      </c>
      <c r="N31">
        <f ca="1">($B$31/2-$F$31)/($B$31/2)</f>
        <v>0.625</v>
      </c>
      <c r="O31">
        <f ca="1">$K$31*$M$31*2/($K$31+$M$31)</f>
        <v>0.59259259259259256</v>
      </c>
      <c r="P31">
        <f ca="1">$L$31*$N$31*2/($L$31+$N$31)</f>
        <v>0.66666666666666663</v>
      </c>
      <c r="Q31">
        <f ca="1">($B$31-$C$31-$E$31)/$B$31</f>
        <v>0.65625</v>
      </c>
      <c r="R31">
        <f ca="1">($B$31-$D$31-$F$31)/$B$31</f>
        <v>0.6875</v>
      </c>
    </row>
    <row r="32" spans="1:25">
      <c r="A32" s="6" t="s">
        <v>300</v>
      </c>
      <c r="B32">
        <v>40</v>
      </c>
      <c r="C32">
        <f ca="1">Detection_only!$F$234</f>
        <v>1</v>
      </c>
      <c r="D32">
        <f ca="1">Detection_only!$G$234</f>
        <v>1</v>
      </c>
      <c r="E32">
        <f ca="1">Detection_only!$F$235</f>
        <v>2</v>
      </c>
      <c r="F32">
        <f ca="1">Detection_only!$G$235</f>
        <v>1</v>
      </c>
      <c r="G32">
        <f t="shared" ca="1" si="10"/>
        <v>2.5000000000000001E-2</v>
      </c>
      <c r="H32">
        <f t="shared" ca="1" si="11"/>
        <v>2.5000000000000001E-2</v>
      </c>
      <c r="I32">
        <f t="shared" ca="1" si="12"/>
        <v>0.05</v>
      </c>
      <c r="J32">
        <f t="shared" ca="1" si="13"/>
        <v>2.5000000000000001E-2</v>
      </c>
      <c r="K32">
        <f ca="1">($B$32/2-$E$32)/(($B$32/2-$E$32)+$C$32)</f>
        <v>0.94736842105263153</v>
      </c>
      <c r="L32">
        <f ca="1">($B$32/2-$F$32)/(($B$32/2-$F$32)+$D$32)</f>
        <v>0.95</v>
      </c>
      <c r="M32">
        <f ca="1">($B$32/2-$E$32)/($B$32/2)</f>
        <v>0.9</v>
      </c>
      <c r="N32">
        <f ca="1">($B$32/2-$F$32)/($B$32/2)</f>
        <v>0.95</v>
      </c>
      <c r="O32">
        <f ca="1">$K$32*$M$32*2/($K$32+$M$32)</f>
        <v>0.92307692307692313</v>
      </c>
      <c r="P32">
        <f ca="1">$L$32*$N$32*2/($L$32+$N$32)</f>
        <v>0.95000000000000007</v>
      </c>
      <c r="Q32">
        <f ca="1">($B$32-$C$32-$E$32)/$B$32</f>
        <v>0.92500000000000004</v>
      </c>
      <c r="R32">
        <f ca="1">($B$32-$D$32-$F$32)/$B$32</f>
        <v>0.95</v>
      </c>
    </row>
    <row r="33" spans="1:18">
      <c r="A33" s="6" t="s">
        <v>306</v>
      </c>
      <c r="B33">
        <f>SUM(B26:B32)</f>
        <v>222</v>
      </c>
      <c r="C33">
        <f ca="1">SUM(C26:C32)</f>
        <v>21</v>
      </c>
      <c r="D33">
        <f t="shared" ref="D33:F33" ca="1" si="14">SUM(D26:D32)</f>
        <v>20</v>
      </c>
      <c r="E33">
        <f t="shared" ca="1" si="14"/>
        <v>32</v>
      </c>
      <c r="F33">
        <f t="shared" ca="1" si="14"/>
        <v>23</v>
      </c>
      <c r="G33">
        <f t="shared" ca="1" si="10"/>
        <v>9.45945945945946E-2</v>
      </c>
      <c r="H33">
        <f t="shared" ca="1" si="11"/>
        <v>9.0090090090090086E-2</v>
      </c>
      <c r="I33">
        <f t="shared" ca="1" si="12"/>
        <v>0.14414414414414414</v>
      </c>
      <c r="J33">
        <f t="shared" ca="1" si="13"/>
        <v>0.1036036036036036</v>
      </c>
      <c r="K33">
        <f ca="1">($B$33/2-$E$33)/(($B$33/2-$E$33)+$C$33)</f>
        <v>0.79</v>
      </c>
      <c r="L33">
        <f ca="1">($B$33/2-$F$33)/(($B$33/2-$F$33)+$D$33)</f>
        <v>0.81481481481481477</v>
      </c>
      <c r="M33">
        <f ca="1">($B$33/2-$E$33)/($B$33/2)</f>
        <v>0.71171171171171166</v>
      </c>
      <c r="N33">
        <f ca="1">($B$33/2-$F$33)/($B$33/2)</f>
        <v>0.7927927927927928</v>
      </c>
      <c r="O33">
        <f ca="1">$K$33*$M$33*2/($K$33+$M$33)</f>
        <v>0.74881516587677732</v>
      </c>
      <c r="P33">
        <f ca="1">$L$33*$N$33*2/($L$33+$N$33)</f>
        <v>0.80365296803652964</v>
      </c>
      <c r="Q33">
        <f ca="1">($B$33-$C$33-$E$33)/$B$33</f>
        <v>0.76126126126126126</v>
      </c>
      <c r="R33">
        <f ca="1">($B$33-$D$33-$F$33)/$B$33</f>
        <v>0.80630630630630629</v>
      </c>
    </row>
    <row r="36" spans="1:18">
      <c r="A36" s="5" t="s">
        <v>313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3" t="s">
        <v>277</v>
      </c>
      <c r="H36" s="4" t="s">
        <v>278</v>
      </c>
      <c r="I36" s="3" t="s">
        <v>279</v>
      </c>
      <c r="J36" s="3" t="s">
        <v>280</v>
      </c>
      <c r="K36" s="3" t="s">
        <v>281</v>
      </c>
      <c r="L36" s="3" t="s">
        <v>282</v>
      </c>
      <c r="M36" s="3" t="s">
        <v>283</v>
      </c>
      <c r="N36" s="3" t="s">
        <v>284</v>
      </c>
      <c r="O36" s="3" t="s">
        <v>285</v>
      </c>
      <c r="P36" s="3" t="s">
        <v>286</v>
      </c>
      <c r="Q36" s="3" t="s">
        <v>287</v>
      </c>
      <c r="R36" s="4" t="s">
        <v>288</v>
      </c>
    </row>
    <row r="37" spans="1:18">
      <c r="A37" s="6" t="s">
        <v>289</v>
      </c>
      <c r="B37">
        <v>30</v>
      </c>
      <c r="C37">
        <f ca="1">Detection_only!$H$228</f>
        <v>1</v>
      </c>
      <c r="D37">
        <f ca="1">Detection_only!$I$228</f>
        <v>1</v>
      </c>
      <c r="E37">
        <f ca="1">Detection_only!$H$229</f>
        <v>13</v>
      </c>
      <c r="F37">
        <f ca="1">Detection_only!$I$229</f>
        <v>13</v>
      </c>
      <c r="G37">
        <f ca="1">C37/B37</f>
        <v>3.3333333333333333E-2</v>
      </c>
      <c r="H37">
        <f ca="1">D37/B37</f>
        <v>3.3333333333333333E-2</v>
      </c>
      <c r="I37">
        <f ca="1">E37/B37</f>
        <v>0.43333333333333335</v>
      </c>
      <c r="J37">
        <f ca="1">F37/B37</f>
        <v>0.43333333333333335</v>
      </c>
      <c r="K37">
        <f ca="1">($B$37/2-$E$37)/(($B$37/2-$E$37)+$C$37)</f>
        <v>0.66666666666666663</v>
      </c>
      <c r="L37">
        <f ca="1">($B$37/2-$F$37)/(($B$37/2-$F$37)+$D$37)</f>
        <v>0.66666666666666663</v>
      </c>
      <c r="M37">
        <f ca="1">($B$37/2-$E$37)/($B$37/2)</f>
        <v>0.13333333333333333</v>
      </c>
      <c r="N37">
        <f ca="1">($B$37/2-$F$37)/($B$37/2)</f>
        <v>0.13333333333333333</v>
      </c>
      <c r="O37">
        <f ca="1">$K$37*$M$37*2/($K$37+$M$37)</f>
        <v>0.22222222222222221</v>
      </c>
      <c r="P37">
        <f ca="1">$L$37*$N$37*2/($L$37+$N$37)</f>
        <v>0.22222222222222221</v>
      </c>
      <c r="Q37">
        <f ca="1">($B$37-$C$37-$E$37)/$B$37</f>
        <v>0.53333333333333333</v>
      </c>
      <c r="R37">
        <f ca="1">($B$37-$D$37-$F$37)/$B$37</f>
        <v>0.53333333333333333</v>
      </c>
    </row>
    <row r="38" spans="1:18">
      <c r="A38" s="6" t="s">
        <v>291</v>
      </c>
      <c r="B38">
        <v>30</v>
      </c>
      <c r="C38">
        <f ca="1">Detection_only!$H$230</f>
        <v>5</v>
      </c>
      <c r="D38">
        <f ca="1">Detection_only!$I$230</f>
        <v>5</v>
      </c>
      <c r="E38">
        <f ca="1">Detection_only!$H$231</f>
        <v>11</v>
      </c>
      <c r="F38">
        <f ca="1">Detection_only!$I$231</f>
        <v>11</v>
      </c>
      <c r="G38">
        <f t="shared" ref="G38:G44" ca="1" si="15">C38/B38</f>
        <v>0.16666666666666666</v>
      </c>
      <c r="H38">
        <f t="shared" ref="H38:H44" ca="1" si="16">D38/B38</f>
        <v>0.16666666666666666</v>
      </c>
      <c r="I38">
        <f ca="1">E38/B38</f>
        <v>0.36666666666666664</v>
      </c>
      <c r="J38">
        <f ca="1">F38/B38</f>
        <v>0.36666666666666664</v>
      </c>
      <c r="K38">
        <f ca="1">($B$38/2-$E$38)/(($B$38/2-$E$38)+$C$38)</f>
        <v>0.44444444444444442</v>
      </c>
      <c r="L38">
        <f ca="1">($B$38/2-$F$38)/(($B$38/2-$F$38)+$D$38)</f>
        <v>0.44444444444444442</v>
      </c>
      <c r="M38">
        <f ca="1">($B$38/2-$E$38)/($B$38/2)</f>
        <v>0.26666666666666666</v>
      </c>
      <c r="N38">
        <f ca="1">($B$38/2-$F$38)/($B$38/2)</f>
        <v>0.26666666666666666</v>
      </c>
      <c r="O38">
        <f ca="1">$K$38*$M$38*2/($K$38+$M$38)</f>
        <v>0.33333333333333337</v>
      </c>
      <c r="P38">
        <f ca="1">$L$38*$N$38*2/($L$38+$N$38)</f>
        <v>0.33333333333333337</v>
      </c>
      <c r="Q38">
        <f ca="1">($B$38-$C$38-$E$38)/$B$38</f>
        <v>0.46666666666666667</v>
      </c>
      <c r="R38">
        <f ca="1">($B$38-$D$38-$F$38)/$B$38</f>
        <v>0.46666666666666667</v>
      </c>
    </row>
    <row r="39" spans="1:18">
      <c r="A39" s="6" t="s">
        <v>293</v>
      </c>
      <c r="B39">
        <v>30</v>
      </c>
      <c r="C39">
        <f ca="1">Detection_only!$H$226</f>
        <v>1</v>
      </c>
      <c r="D39">
        <f ca="1">Detection_only!$I$226</f>
        <v>1</v>
      </c>
      <c r="E39">
        <f ca="1">Detection_only!$H$227</f>
        <v>12</v>
      </c>
      <c r="F39">
        <f ca="1">Detection_only!$I$227</f>
        <v>13</v>
      </c>
      <c r="G39">
        <f t="shared" ca="1" si="15"/>
        <v>3.3333333333333333E-2</v>
      </c>
      <c r="H39">
        <f t="shared" ca="1" si="16"/>
        <v>3.3333333333333333E-2</v>
      </c>
      <c r="I39">
        <f t="shared" ref="I39:I44" ca="1" si="17">E39/B39</f>
        <v>0.4</v>
      </c>
      <c r="J39">
        <f t="shared" ref="J39:J44" ca="1" si="18">F39/B39</f>
        <v>0.43333333333333335</v>
      </c>
      <c r="K39">
        <f ca="1">($B$39/2-$E$39)/(($B$39/2-$E$39)+$C$39)</f>
        <v>0.75</v>
      </c>
      <c r="L39">
        <f ca="1">($B$39/2-$F$39)/(($B$39/2-$F$39)+$D$39)</f>
        <v>0.66666666666666663</v>
      </c>
      <c r="M39">
        <f ca="1">($B$39/2-$E$39)/($B$39/2)</f>
        <v>0.2</v>
      </c>
      <c r="N39">
        <f ca="1">($B$39/2-$F$39)/($B$39/2)</f>
        <v>0.13333333333333333</v>
      </c>
      <c r="O39">
        <f ca="1">$K$39*$M$39*2/($K$39+$M$39)</f>
        <v>0.31578947368421056</v>
      </c>
      <c r="P39">
        <f ca="1">$L$39*$N$39*2/($L$39+$N$39)</f>
        <v>0.22222222222222221</v>
      </c>
      <c r="Q39">
        <f ca="1">($B$39-$C$39-$E$39)/$B$39</f>
        <v>0.56666666666666665</v>
      </c>
      <c r="R39">
        <f ca="1">($B$39-$D$39-$F$39)/$B$39</f>
        <v>0.53333333333333333</v>
      </c>
    </row>
    <row r="40" spans="1:18">
      <c r="A40" s="6" t="s">
        <v>295</v>
      </c>
      <c r="B40">
        <v>30</v>
      </c>
      <c r="C40">
        <f ca="1">Detection_only!$H$224</f>
        <v>1</v>
      </c>
      <c r="D40">
        <f ca="1">Detection_only!$I$224</f>
        <v>1</v>
      </c>
      <c r="E40">
        <f ca="1">Detection_only!$H$225</f>
        <v>14</v>
      </c>
      <c r="F40">
        <f ca="1">Detection_only!$I$225</f>
        <v>14</v>
      </c>
      <c r="G40">
        <f t="shared" ca="1" si="15"/>
        <v>3.3333333333333333E-2</v>
      </c>
      <c r="H40">
        <f t="shared" ca="1" si="16"/>
        <v>3.3333333333333333E-2</v>
      </c>
      <c r="I40">
        <f t="shared" ca="1" si="17"/>
        <v>0.46666666666666667</v>
      </c>
      <c r="J40">
        <f t="shared" ca="1" si="18"/>
        <v>0.46666666666666667</v>
      </c>
      <c r="K40">
        <f ca="1">($B$40/2-$E$40)/(($B$40/2-$E$40)+$C$40)</f>
        <v>0.5</v>
      </c>
      <c r="L40">
        <f ca="1">($B$40/2-$F$40)/(($B$40/2-$F$40)+$D$40)</f>
        <v>0.5</v>
      </c>
      <c r="M40">
        <f ca="1">($B$40/2-$E$40)/($B$40/2)</f>
        <v>6.6666666666666666E-2</v>
      </c>
      <c r="N40">
        <f ca="1">($B$40/2-$F$40)/($B$40/2)</f>
        <v>6.6666666666666666E-2</v>
      </c>
      <c r="O40">
        <f ca="1">$K$40*$M$40*2/($K$40+$M$40)</f>
        <v>0.11764705882352941</v>
      </c>
      <c r="P40">
        <f ca="1">$L$40*$N$40*2/($L$40+$N$40)</f>
        <v>0.11764705882352941</v>
      </c>
      <c r="Q40">
        <f ca="1">($B$40-$C$40-$E$40)/$B$40</f>
        <v>0.5</v>
      </c>
      <c r="R40">
        <f ca="1">($B$40-$D$40-$F$40)/$B$40</f>
        <v>0.5</v>
      </c>
    </row>
    <row r="41" spans="1:18">
      <c r="A41" s="6" t="s">
        <v>297</v>
      </c>
      <c r="B41">
        <v>30</v>
      </c>
      <c r="C41">
        <f ca="1">Detection_only!$H$232</f>
        <v>3</v>
      </c>
      <c r="D41">
        <f ca="1">Detection_only!$I$232</f>
        <v>3</v>
      </c>
      <c r="E41">
        <f ca="1">Detection_only!$H$233</f>
        <v>12</v>
      </c>
      <c r="F41">
        <f ca="1">Detection_only!$I$233</f>
        <v>12</v>
      </c>
      <c r="G41">
        <f t="shared" ca="1" si="15"/>
        <v>0.1</v>
      </c>
      <c r="H41">
        <f t="shared" ca="1" si="16"/>
        <v>0.1</v>
      </c>
      <c r="I41">
        <f t="shared" ca="1" si="17"/>
        <v>0.4</v>
      </c>
      <c r="J41">
        <f t="shared" ca="1" si="18"/>
        <v>0.4</v>
      </c>
      <c r="K41">
        <f ca="1">($B$41/2-$E$41)/(($B$41/2-$E$41)+$C$41)</f>
        <v>0.5</v>
      </c>
      <c r="L41">
        <f ca="1">($B$41/2-$F$41)/(($B$41/2-$F$41)+$D$41)</f>
        <v>0.5</v>
      </c>
      <c r="M41">
        <f ca="1">($B$41/2-$E$41)/($B$41/2)</f>
        <v>0.2</v>
      </c>
      <c r="N41">
        <f ca="1">($B$41/2-$F$41)/($B$41/2)</f>
        <v>0.2</v>
      </c>
      <c r="O41">
        <f ca="1">$K$41*$M$41*2/($K$41+$M$41)</f>
        <v>0.28571428571428575</v>
      </c>
      <c r="P41">
        <f ca="1">$L$41*$N$41*2/($L$41+$N$41)</f>
        <v>0.28571428571428575</v>
      </c>
      <c r="Q41">
        <f ca="1">($B$41-$C$41-$E$41)/$B$41</f>
        <v>0.5</v>
      </c>
      <c r="R41">
        <f ca="1">($B$41-$D$41-$F$41)/$B$41</f>
        <v>0.5</v>
      </c>
    </row>
    <row r="42" spans="1:18">
      <c r="A42" s="6" t="s">
        <v>299</v>
      </c>
      <c r="B42">
        <v>32</v>
      </c>
      <c r="C42">
        <f ca="1">Detection_only!$H$236</f>
        <v>0</v>
      </c>
      <c r="D42">
        <f ca="1">Detection_only!$I$236</f>
        <v>0</v>
      </c>
      <c r="E42">
        <f ca="1">Detection_only!$H$237</f>
        <v>13</v>
      </c>
      <c r="F42">
        <f ca="1">Detection_only!$I$237</f>
        <v>13</v>
      </c>
      <c r="G42">
        <f t="shared" ca="1" si="15"/>
        <v>0</v>
      </c>
      <c r="H42">
        <f t="shared" ca="1" si="16"/>
        <v>0</v>
      </c>
      <c r="I42">
        <f t="shared" ca="1" si="17"/>
        <v>0.40625</v>
      </c>
      <c r="J42">
        <f t="shared" ca="1" si="18"/>
        <v>0.40625</v>
      </c>
      <c r="K42">
        <f ca="1">($B$42/2-$E$42)/(($B$42/2-$E$42)+$C$42)</f>
        <v>1</v>
      </c>
      <c r="L42">
        <f ca="1">($B$42/2-$F$42)/(($B$42/2-$F$42)+$D$42)</f>
        <v>1</v>
      </c>
      <c r="M42">
        <f ca="1">($B$42/2-$E$42)/($B$42/2)</f>
        <v>0.1875</v>
      </c>
      <c r="N42">
        <f ca="1">($B$42/2-$F$42)/($B$42/2)</f>
        <v>0.1875</v>
      </c>
      <c r="O42">
        <f ca="1">$K$42*$M$42*2/($K$42+$M$42)</f>
        <v>0.31578947368421051</v>
      </c>
      <c r="P42">
        <f ca="1">$L$42*$N$42*2/($L$42+$N$42)</f>
        <v>0.31578947368421051</v>
      </c>
      <c r="Q42">
        <f ca="1">($B$42-$C$42-$E$42)/$B$42</f>
        <v>0.59375</v>
      </c>
      <c r="R42">
        <f ca="1">($B$42-$D$42-$F$42)/$B$42</f>
        <v>0.59375</v>
      </c>
    </row>
    <row r="43" spans="1:18">
      <c r="A43" s="6" t="s">
        <v>300</v>
      </c>
      <c r="B43">
        <v>40</v>
      </c>
      <c r="C43">
        <f ca="1">Detection_only!$H$234</f>
        <v>2</v>
      </c>
      <c r="D43">
        <f ca="1">Detection_only!$I$234</f>
        <v>2</v>
      </c>
      <c r="E43">
        <f ca="1">Detection_only!$H$235</f>
        <v>8</v>
      </c>
      <c r="F43">
        <f ca="1">Detection_only!$I$235</f>
        <v>8</v>
      </c>
      <c r="G43">
        <f t="shared" ca="1" si="15"/>
        <v>0.05</v>
      </c>
      <c r="H43">
        <f t="shared" ca="1" si="16"/>
        <v>0.05</v>
      </c>
      <c r="I43">
        <f t="shared" ca="1" si="17"/>
        <v>0.2</v>
      </c>
      <c r="J43">
        <f t="shared" ca="1" si="18"/>
        <v>0.2</v>
      </c>
      <c r="K43">
        <f ca="1">($B$43/2-$E$43)/(($B$43/2-$E$43)+$C$43)</f>
        <v>0.8571428571428571</v>
      </c>
      <c r="L43">
        <f ca="1">($B$43/2-$F$43)/(($B$43/2-$F$43)+$D$43)</f>
        <v>0.8571428571428571</v>
      </c>
      <c r="M43">
        <f ca="1">($B$43/2-$E$43)/($B$43/2)</f>
        <v>0.6</v>
      </c>
      <c r="N43">
        <f ca="1">($B$43/2-$F$43)/($B$43/2)</f>
        <v>0.6</v>
      </c>
      <c r="O43">
        <f ca="1">$K$43*$M$43*2/($K$43+$M$43)</f>
        <v>0.70588235294117641</v>
      </c>
      <c r="P43">
        <f ca="1">$L$43*$N$43*2/($L$43+$N$43)</f>
        <v>0.70588235294117641</v>
      </c>
      <c r="Q43">
        <f ca="1">($B$43-$C$43-$E$43)/$B$43</f>
        <v>0.75</v>
      </c>
      <c r="R43">
        <f ca="1">($B$43-$D$43-$F$43)/$B$43</f>
        <v>0.75</v>
      </c>
    </row>
    <row r="44" spans="1:18">
      <c r="A44" s="6" t="s">
        <v>306</v>
      </c>
      <c r="B44">
        <f>SUM(B37:B43)</f>
        <v>222</v>
      </c>
      <c r="C44">
        <f ca="1">SUM(C37:C43)</f>
        <v>13</v>
      </c>
      <c r="D44">
        <f t="shared" ref="D44:F44" ca="1" si="19">SUM(D37:D43)</f>
        <v>13</v>
      </c>
      <c r="E44">
        <f t="shared" ca="1" si="19"/>
        <v>83</v>
      </c>
      <c r="F44">
        <f t="shared" ca="1" si="19"/>
        <v>84</v>
      </c>
      <c r="G44">
        <f t="shared" ca="1" si="15"/>
        <v>5.8558558558558557E-2</v>
      </c>
      <c r="H44">
        <f t="shared" ca="1" si="16"/>
        <v>5.8558558558558557E-2</v>
      </c>
      <c r="I44">
        <f t="shared" ca="1" si="17"/>
        <v>0.37387387387387389</v>
      </c>
      <c r="J44">
        <f t="shared" ca="1" si="18"/>
        <v>0.3783783783783784</v>
      </c>
      <c r="K44">
        <f ca="1">($B$44/2-$E$44)/(($B$44/2-$E$44)+$C$44)</f>
        <v>0.68292682926829273</v>
      </c>
      <c r="L44">
        <f ca="1">($B$44/2-$F$44)/(($B$44/2-$F$44)+$D$44)</f>
        <v>0.67500000000000004</v>
      </c>
      <c r="M44">
        <f ca="1">($B$44/2-$E$44)/($B$44/2)</f>
        <v>0.25225225225225223</v>
      </c>
      <c r="N44">
        <f ca="1">($B$44/2-$F$44)/($B$44/2)</f>
        <v>0.24324324324324326</v>
      </c>
      <c r="O44">
        <f ca="1">$K$44*$M$44*2/($K$44+$M$44)</f>
        <v>0.36842105263157893</v>
      </c>
      <c r="P44">
        <f ca="1">$L$44*$N$44*2/($L$44+$N$44)</f>
        <v>0.35761589403973515</v>
      </c>
      <c r="Q44">
        <f ca="1">($B$44-$C$44-$E$44)/$B$44</f>
        <v>0.56756756756756754</v>
      </c>
      <c r="R44">
        <f ca="1">($B$44-$D$44-$F$44)/$B$44</f>
        <v>0.56306306306306309</v>
      </c>
    </row>
    <row r="47" spans="1:18">
      <c r="A47" s="5" t="s">
        <v>314</v>
      </c>
      <c r="B47" s="3" t="s">
        <v>272</v>
      </c>
      <c r="C47" s="3" t="s">
        <v>273</v>
      </c>
      <c r="D47" s="3" t="s">
        <v>274</v>
      </c>
      <c r="E47" s="3" t="s">
        <v>275</v>
      </c>
      <c r="F47" s="3" t="s">
        <v>276</v>
      </c>
      <c r="G47" s="3" t="s">
        <v>277</v>
      </c>
      <c r="H47" s="4" t="s">
        <v>278</v>
      </c>
      <c r="I47" s="3" t="s">
        <v>279</v>
      </c>
      <c r="J47" s="3" t="s">
        <v>280</v>
      </c>
      <c r="K47" s="3" t="s">
        <v>281</v>
      </c>
      <c r="L47" s="3" t="s">
        <v>282</v>
      </c>
      <c r="M47" s="3" t="s">
        <v>283</v>
      </c>
      <c r="N47" s="3" t="s">
        <v>284</v>
      </c>
      <c r="O47" s="3" t="s">
        <v>285</v>
      </c>
      <c r="P47" s="3" t="s">
        <v>286</v>
      </c>
      <c r="Q47" s="3" t="s">
        <v>287</v>
      </c>
      <c r="R47" s="4" t="s">
        <v>288</v>
      </c>
    </row>
    <row r="48" spans="1:18">
      <c r="A48" s="6" t="s">
        <v>289</v>
      </c>
      <c r="B48">
        <v>30</v>
      </c>
      <c r="C48">
        <f ca="1">Detection_only!$J$228</f>
        <v>10</v>
      </c>
      <c r="D48">
        <f ca="1">Detection_only!$K$228</f>
        <v>10</v>
      </c>
      <c r="E48">
        <f ca="1">Detection_only!$J$229</f>
        <v>4</v>
      </c>
      <c r="F48">
        <f ca="1">Detection_only!$K$229</f>
        <v>4</v>
      </c>
      <c r="G48">
        <f ca="1">C48/B48</f>
        <v>0.33333333333333331</v>
      </c>
      <c r="H48">
        <f ca="1">D48/B48</f>
        <v>0.33333333333333331</v>
      </c>
      <c r="I48">
        <f ca="1">E48/B48</f>
        <v>0.13333333333333333</v>
      </c>
      <c r="J48">
        <f ca="1">F48/B48</f>
        <v>0.13333333333333333</v>
      </c>
      <c r="K48">
        <f ca="1">($B$48/2-$E$48)/(($B$48/2-$E$48)+$C$48)</f>
        <v>0.52380952380952384</v>
      </c>
      <c r="L48">
        <f ca="1">($B$48/2-$F$48)/(($B$48/2-$F$48)+$D$48)</f>
        <v>0.52380952380952384</v>
      </c>
      <c r="M48">
        <f ca="1">($B$48/2-$E$48)/($B$48/2)</f>
        <v>0.73333333333333328</v>
      </c>
      <c r="N48">
        <f ca="1">($B$48/2-$F$48)/($B$48/2)</f>
        <v>0.73333333333333328</v>
      </c>
      <c r="O48">
        <f ca="1">$K$48*$M$48*2/($K$48+$M$48)</f>
        <v>0.61111111111111105</v>
      </c>
      <c r="P48">
        <f ca="1">$L$48*$N$48*2/($L$48+$N$48)</f>
        <v>0.61111111111111105</v>
      </c>
      <c r="Q48">
        <f ca="1">($B$48-$C$48-$E$48)/$B$48</f>
        <v>0.53333333333333333</v>
      </c>
      <c r="R48">
        <f ca="1">($B$48-$D$48-$F$48)/$B$48</f>
        <v>0.53333333333333333</v>
      </c>
    </row>
    <row r="49" spans="1:18">
      <c r="A49" s="6" t="s">
        <v>291</v>
      </c>
      <c r="B49">
        <v>30</v>
      </c>
      <c r="C49">
        <f ca="1">Detection_only!$J$230</f>
        <v>7</v>
      </c>
      <c r="D49">
        <f ca="1">Detection_only!$K$230</f>
        <v>10</v>
      </c>
      <c r="E49">
        <f ca="1">Detection_only!$J$231</f>
        <v>7</v>
      </c>
      <c r="F49">
        <f ca="1">Detection_only!$K$231</f>
        <v>4</v>
      </c>
      <c r="G49">
        <f t="shared" ref="G49:G55" ca="1" si="20">C49/B49</f>
        <v>0.23333333333333334</v>
      </c>
      <c r="H49">
        <f t="shared" ref="H49:H55" ca="1" si="21">D49/B49</f>
        <v>0.33333333333333331</v>
      </c>
      <c r="I49">
        <f ca="1">E49/B49</f>
        <v>0.23333333333333334</v>
      </c>
      <c r="J49">
        <f ca="1">F49/B49</f>
        <v>0.13333333333333333</v>
      </c>
      <c r="K49">
        <f ca="1">($B$49/2-$E$49)/(($B$49/2-$E$49)+$C$49)</f>
        <v>0.53333333333333333</v>
      </c>
      <c r="L49">
        <f ca="1">($B$49/2-$F$49)/(($B$49/2-$F$49)+$D$49)</f>
        <v>0.52380952380952384</v>
      </c>
      <c r="M49">
        <f ca="1">($B$49/2-$E$49)/($B$49/2)</f>
        <v>0.53333333333333333</v>
      </c>
      <c r="N49">
        <f ca="1">($B$49/2-$F$49)/($B$49/2)</f>
        <v>0.73333333333333328</v>
      </c>
      <c r="O49">
        <f ca="1">$K$49*$M$49*2/($K$49+$M$49)</f>
        <v>0.53333333333333333</v>
      </c>
      <c r="P49">
        <f ca="1">$L$49*$N$49*2/($L$49+$N$49)</f>
        <v>0.61111111111111105</v>
      </c>
      <c r="Q49">
        <f ca="1">($B$49-$C$49-$E$49)/$B$49</f>
        <v>0.53333333333333333</v>
      </c>
      <c r="R49">
        <f ca="1">($B$49-$D$49-$F$49)/$B$49</f>
        <v>0.53333333333333333</v>
      </c>
    </row>
    <row r="50" spans="1:18">
      <c r="A50" s="6" t="s">
        <v>293</v>
      </c>
      <c r="B50">
        <v>30</v>
      </c>
      <c r="C50">
        <f ca="1">Detection_only!$J$226</f>
        <v>9</v>
      </c>
      <c r="D50">
        <f ca="1">Detection_only!$K$226</f>
        <v>8</v>
      </c>
      <c r="E50">
        <f ca="1">Detection_only!$J$227</f>
        <v>7</v>
      </c>
      <c r="F50">
        <f ca="1">Detection_only!$K$227</f>
        <v>8</v>
      </c>
      <c r="G50">
        <f t="shared" ca="1" si="20"/>
        <v>0.3</v>
      </c>
      <c r="H50">
        <f t="shared" ca="1" si="21"/>
        <v>0.26666666666666666</v>
      </c>
      <c r="I50">
        <f t="shared" ref="I50:I55" ca="1" si="22">E50/B50</f>
        <v>0.23333333333333334</v>
      </c>
      <c r="J50">
        <f t="shared" ref="J50:J55" ca="1" si="23">F50/B50</f>
        <v>0.26666666666666666</v>
      </c>
      <c r="K50">
        <f ca="1">($B$50/2-$E$50)/(($B$50/2-$E$50)+$C$50)</f>
        <v>0.47058823529411764</v>
      </c>
      <c r="L50">
        <f ca="1">($B$50/2-$F$50)/(($B$50/2-$F$50)+$D$50)</f>
        <v>0.46666666666666667</v>
      </c>
      <c r="M50">
        <f ca="1">($B$50/2-$E$50)/($B$50/2)</f>
        <v>0.53333333333333333</v>
      </c>
      <c r="N50">
        <f ca="1">($B$50/2-$F$50)/($B$50/2)</f>
        <v>0.46666666666666667</v>
      </c>
      <c r="O50">
        <f ca="1">$K$50*$M$50*2/($K$50+$M$50)</f>
        <v>0.5</v>
      </c>
      <c r="P50">
        <f ca="1">$L$50*$N$50*2/($L$50+$N$50)</f>
        <v>0.46666666666666667</v>
      </c>
      <c r="Q50">
        <f ca="1">($B$50-$C$50-$E$50)/$B$50</f>
        <v>0.46666666666666667</v>
      </c>
      <c r="R50">
        <f ca="1">($B$50-$D$50-$F$50)/$B$50</f>
        <v>0.46666666666666667</v>
      </c>
    </row>
    <row r="51" spans="1:18">
      <c r="A51" s="6" t="s">
        <v>295</v>
      </c>
      <c r="B51">
        <v>30</v>
      </c>
      <c r="C51">
        <f ca="1">Detection_only!$J$224</f>
        <v>3</v>
      </c>
      <c r="D51">
        <f ca="1">Detection_only!$K$224</f>
        <v>2</v>
      </c>
      <c r="E51">
        <f ca="1">Detection_only!$J$225</f>
        <v>11</v>
      </c>
      <c r="F51">
        <f ca="1">Detection_only!$K$225</f>
        <v>12</v>
      </c>
      <c r="G51">
        <f t="shared" ca="1" si="20"/>
        <v>0.1</v>
      </c>
      <c r="H51">
        <f t="shared" ca="1" si="21"/>
        <v>6.6666666666666666E-2</v>
      </c>
      <c r="I51">
        <f t="shared" ca="1" si="22"/>
        <v>0.36666666666666664</v>
      </c>
      <c r="J51">
        <f t="shared" ca="1" si="23"/>
        <v>0.4</v>
      </c>
      <c r="K51">
        <f ca="1">($B$51/2-$E$51)/(($B$51/2-$E$51)+$C$51)</f>
        <v>0.5714285714285714</v>
      </c>
      <c r="L51">
        <f ca="1">($B$51/2-$F$51)/(($B$51/2-$F$51)+$D$51)</f>
        <v>0.6</v>
      </c>
      <c r="M51">
        <f ca="1">($B$51/2-$E$51)/($B$51/2)</f>
        <v>0.26666666666666666</v>
      </c>
      <c r="N51">
        <f ca="1">($B$51/2-$F$51)/($B$51/2)</f>
        <v>0.2</v>
      </c>
      <c r="O51">
        <f ca="1">$K$51*$M$51*2/($K$51+$M$51)</f>
        <v>0.36363636363636365</v>
      </c>
      <c r="P51">
        <f ca="1">$L$51*$N$51*2/($L$51+$N$51)</f>
        <v>0.3</v>
      </c>
      <c r="Q51">
        <f ca="1">($B$51-$C$51-$E$51)/$B$51</f>
        <v>0.53333333333333333</v>
      </c>
      <c r="R51">
        <f ca="1">($B$51-$D$51-$F$51)/$B$51</f>
        <v>0.53333333333333333</v>
      </c>
    </row>
    <row r="52" spans="1:18">
      <c r="A52" s="6" t="s">
        <v>297</v>
      </c>
      <c r="B52">
        <v>30</v>
      </c>
      <c r="C52">
        <f ca="1">Detection_only!$J$232</f>
        <v>9</v>
      </c>
      <c r="D52">
        <f ca="1">Detection_only!$K$232</f>
        <v>10</v>
      </c>
      <c r="E52">
        <f ca="1">Detection_only!$J$233</f>
        <v>5</v>
      </c>
      <c r="F52">
        <f ca="1">Detection_only!$K$233</f>
        <v>4</v>
      </c>
      <c r="G52">
        <f t="shared" ca="1" si="20"/>
        <v>0.3</v>
      </c>
      <c r="H52">
        <f t="shared" ca="1" si="21"/>
        <v>0.33333333333333331</v>
      </c>
      <c r="I52">
        <f t="shared" ca="1" si="22"/>
        <v>0.16666666666666666</v>
      </c>
      <c r="J52">
        <f t="shared" ca="1" si="23"/>
        <v>0.13333333333333333</v>
      </c>
      <c r="K52">
        <f ca="1">($B$52/2-$E$52)/(($B$52/2-$E$52)+$C$52)</f>
        <v>0.52631578947368418</v>
      </c>
      <c r="L52">
        <f ca="1">($B$52/2-$F$52)/(($B$52/2-$F$52)+$D$52)</f>
        <v>0.52380952380952384</v>
      </c>
      <c r="M52">
        <f ca="1">($B$52/2-$E$52)/($B$52/2)</f>
        <v>0.66666666666666663</v>
      </c>
      <c r="N52">
        <f ca="1">($B$52/2-$F$52)/($B$52/2)</f>
        <v>0.73333333333333328</v>
      </c>
      <c r="O52">
        <f ca="1">$K$52*$M$52*2/($K$52+$M$52)</f>
        <v>0.58823529411764708</v>
      </c>
      <c r="P52">
        <f ca="1">$L$52*$N$52*2/($L$52+$N$52)</f>
        <v>0.61111111111111105</v>
      </c>
      <c r="Q52">
        <f ca="1">($B$52-$C$52-$E$52)/$B$52</f>
        <v>0.53333333333333333</v>
      </c>
      <c r="R52">
        <f ca="1">($B$52-$D$52-$F$52)/$B$52</f>
        <v>0.53333333333333333</v>
      </c>
    </row>
    <row r="53" spans="1:18">
      <c r="A53" s="6" t="s">
        <v>299</v>
      </c>
      <c r="B53">
        <v>32</v>
      </c>
      <c r="C53">
        <f ca="1">Detection_only!$J$236</f>
        <v>9</v>
      </c>
      <c r="D53">
        <f ca="1">Detection_only!$K$236</f>
        <v>9</v>
      </c>
      <c r="E53">
        <f ca="1">Detection_only!$J$237</f>
        <v>6</v>
      </c>
      <c r="F53">
        <f ca="1">Detection_only!$K$237</f>
        <v>5</v>
      </c>
      <c r="G53">
        <f t="shared" ca="1" si="20"/>
        <v>0.28125</v>
      </c>
      <c r="H53">
        <f t="shared" ca="1" si="21"/>
        <v>0.28125</v>
      </c>
      <c r="I53">
        <f t="shared" ca="1" si="22"/>
        <v>0.1875</v>
      </c>
      <c r="J53">
        <f t="shared" ca="1" si="23"/>
        <v>0.15625</v>
      </c>
      <c r="K53">
        <f ca="1">($B$53/2-$E$53)/(($B$53/2-$E$53)+$C$53)</f>
        <v>0.52631578947368418</v>
      </c>
      <c r="L53">
        <f ca="1">($B$53/2-$F$53)/(($B$53/2-$F$53)+$D$53)</f>
        <v>0.55000000000000004</v>
      </c>
      <c r="M53">
        <f ca="1">($B$53/2-$E$53)/($B$53/2)</f>
        <v>0.625</v>
      </c>
      <c r="N53">
        <f ca="1">($B$53/2-$F$53)/($B$53/2)</f>
        <v>0.6875</v>
      </c>
      <c r="O53">
        <f ca="1">$K$53*$M$53*2/($K$53+$M$53)</f>
        <v>0.5714285714285714</v>
      </c>
      <c r="P53">
        <f ca="1">$L$53*$N$53*2/($L$53+$N$53)</f>
        <v>0.61111111111111116</v>
      </c>
      <c r="Q53">
        <f ca="1">($B$53-$C$53-$E$53)/$B$53</f>
        <v>0.53125</v>
      </c>
      <c r="R53">
        <f ca="1">($B$53-$D$53-$F$53)/$B$53</f>
        <v>0.5625</v>
      </c>
    </row>
    <row r="54" spans="1:18">
      <c r="A54" s="6" t="s">
        <v>300</v>
      </c>
      <c r="B54">
        <v>40</v>
      </c>
      <c r="C54">
        <f ca="1">Detection_only!$J$234</f>
        <v>10</v>
      </c>
      <c r="D54">
        <f ca="1">Detection_only!$K$234</f>
        <v>10</v>
      </c>
      <c r="E54">
        <f ca="1">Detection_only!$J$235</f>
        <v>3</v>
      </c>
      <c r="F54">
        <f ca="1">Detection_only!$K$235</f>
        <v>3</v>
      </c>
      <c r="G54">
        <f t="shared" ca="1" si="20"/>
        <v>0.25</v>
      </c>
      <c r="H54">
        <f t="shared" ca="1" si="21"/>
        <v>0.25</v>
      </c>
      <c r="I54">
        <f t="shared" ca="1" si="22"/>
        <v>7.4999999999999997E-2</v>
      </c>
      <c r="J54">
        <f t="shared" ca="1" si="23"/>
        <v>7.4999999999999997E-2</v>
      </c>
      <c r="K54">
        <f ca="1">($B$54/2-$E$54)/(($B$54/2-$E$54)+$C$54)</f>
        <v>0.62962962962962965</v>
      </c>
      <c r="L54">
        <f ca="1">($B$54/2-$F$54)/(($B$54/2-$F$54)+$D$54)</f>
        <v>0.62962962962962965</v>
      </c>
      <c r="M54">
        <f ca="1">($B$54/2-$E$54)/($B$54/2)</f>
        <v>0.85</v>
      </c>
      <c r="N54">
        <f ca="1">($B$54/2-$F$54)/($B$54/2)</f>
        <v>0.85</v>
      </c>
      <c r="O54">
        <f ca="1">$K$54*$M$54*2/($K$54+$M$54)</f>
        <v>0.72340425531914898</v>
      </c>
      <c r="P54">
        <f ca="1">$L$54*$N$54*2/($L$54+$N$54)</f>
        <v>0.72340425531914898</v>
      </c>
      <c r="Q54">
        <f ca="1">($B$54-$C$54-$E$54)/$B$54</f>
        <v>0.67500000000000004</v>
      </c>
      <c r="R54">
        <f ca="1">($B$54-$D$54-$F$54)/$B$54</f>
        <v>0.67500000000000004</v>
      </c>
    </row>
    <row r="55" spans="1:18">
      <c r="A55" s="6" t="s">
        <v>306</v>
      </c>
      <c r="B55">
        <f>SUM(B48:B54)</f>
        <v>222</v>
      </c>
      <c r="C55">
        <f ca="1">SUM(C48:C54)</f>
        <v>57</v>
      </c>
      <c r="D55">
        <f t="shared" ref="D55:F55" ca="1" si="24">SUM(D48:D54)</f>
        <v>59</v>
      </c>
      <c r="E55">
        <f t="shared" ca="1" si="24"/>
        <v>43</v>
      </c>
      <c r="F55">
        <f t="shared" ca="1" si="24"/>
        <v>40</v>
      </c>
      <c r="G55">
        <f t="shared" ca="1" si="20"/>
        <v>0.25675675675675674</v>
      </c>
      <c r="H55">
        <f t="shared" ca="1" si="21"/>
        <v>0.26576576576576577</v>
      </c>
      <c r="I55">
        <f t="shared" ca="1" si="22"/>
        <v>0.19369369369369369</v>
      </c>
      <c r="J55">
        <f t="shared" ca="1" si="23"/>
        <v>0.18018018018018017</v>
      </c>
      <c r="K55">
        <f ca="1">($B$55/2-$E$55)/(($B$55/2-$E$55)+$C$55)</f>
        <v>0.54400000000000004</v>
      </c>
      <c r="L55">
        <f ca="1">($B$55/2-$F$55)/(($B$55/2-$F$55)+$D$55)</f>
        <v>0.5461538461538461</v>
      </c>
      <c r="M55">
        <f ca="1">($B$55/2-$E$55)/($B$55/2)</f>
        <v>0.61261261261261257</v>
      </c>
      <c r="N55">
        <f ca="1">($B$55/2-$F$55)/($B$55/2)</f>
        <v>0.63963963963963966</v>
      </c>
      <c r="O55">
        <f ca="1">$K$55*$M$55*2/($K$55+$M$55)</f>
        <v>0.57627118644067798</v>
      </c>
      <c r="P55">
        <f ca="1">$L$55*$N$55*2/($L$55+$N$55)</f>
        <v>0.58921161825726132</v>
      </c>
      <c r="Q55">
        <f ca="1">($B$55-$C$55-$E$55)/$B$55</f>
        <v>0.5495495495495496</v>
      </c>
      <c r="R55">
        <f ca="1">($B$55-$D$55-$F$55)/$B$55</f>
        <v>0.55405405405405406</v>
      </c>
    </row>
  </sheetData>
  <mergeCells count="2">
    <mergeCell ref="T2:T3"/>
    <mergeCell ref="U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DF6-9C56-4BA0-8074-71A09CABD48B}">
  <dimension ref="A1:A5"/>
  <sheetViews>
    <sheetView workbookViewId="0">
      <selection activeCell="A6" sqref="A6"/>
    </sheetView>
  </sheetViews>
  <sheetFormatPr defaultRowHeight="15"/>
  <cols>
    <col min="1" max="1" width="15.85546875" bestFit="1" customWidth="1"/>
  </cols>
  <sheetData>
    <row r="1" spans="1:1">
      <c r="A1" s="28" t="s">
        <v>324</v>
      </c>
    </row>
    <row r="2" spans="1:1">
      <c r="A2" t="s">
        <v>13</v>
      </c>
    </row>
    <row r="3" spans="1:1">
      <c r="A3" t="s">
        <v>33</v>
      </c>
    </row>
    <row r="4" spans="1:1">
      <c r="A4" t="s">
        <v>30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2025-08-26T07:35:11Z</dcterms:created>
  <dcterms:modified xsi:type="dcterms:W3CDTF">2025-10-20T10:02:20Z</dcterms:modified>
  <cp:category/>
  <cp:contentStatus/>
</cp:coreProperties>
</file>